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FRANCHISE DECEMBER 2025\"/>
    </mc:Choice>
  </mc:AlternateContent>
  <xr:revisionPtr revIDLastSave="0" documentId="13_ncr:1_{8DCBEDA3-C0B7-4994-95F4-07AEE7C8B84D}" xr6:coauthVersionLast="47" xr6:coauthVersionMax="47" xr10:uidLastSave="{00000000-0000-0000-0000-000000000000}"/>
  <bookViews>
    <workbookView xWindow="-110" yWindow="-110" windowWidth="21820" windowHeight="13900" xr2:uid="{8BA83CE3-C20B-4974-9F09-A1309DF766EF}"/>
  </bookViews>
  <sheets>
    <sheet name="FRANCHISE" sheetId="1" r:id="rId1"/>
    <sheet name="NET LOSS" sheetId="2" r:id="rId2"/>
    <sheet name="2025 vs 2024 "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8" i="3" l="1"/>
  <c r="F48" i="3"/>
  <c r="E48" i="3"/>
  <c r="D48" i="3"/>
  <c r="L47" i="3"/>
  <c r="L48" i="3" s="1"/>
  <c r="J47" i="3"/>
  <c r="J48" i="3" s="1"/>
  <c r="H47" i="3"/>
  <c r="F47" i="3"/>
  <c r="E47" i="3"/>
  <c r="D47" i="3"/>
  <c r="D45" i="3"/>
  <c r="D46" i="3" s="1"/>
  <c r="L41" i="3"/>
  <c r="L42" i="3" s="1"/>
  <c r="H41" i="3"/>
  <c r="H42" i="3" s="1"/>
  <c r="L40" i="3"/>
  <c r="H40" i="3"/>
  <c r="I40" i="3" s="1"/>
  <c r="G40" i="3"/>
  <c r="F40" i="3"/>
  <c r="F41" i="3" s="1"/>
  <c r="F42" i="3" s="1"/>
  <c r="E40" i="3"/>
  <c r="E41" i="3" s="1"/>
  <c r="E42" i="3" s="1"/>
  <c r="K38" i="3"/>
  <c r="I38" i="3"/>
  <c r="G38" i="3"/>
  <c r="K37" i="3"/>
  <c r="I37" i="3"/>
  <c r="G37" i="3"/>
  <c r="K36" i="3"/>
  <c r="I36" i="3"/>
  <c r="G36" i="3"/>
  <c r="J35" i="3"/>
  <c r="K35" i="3" s="1"/>
  <c r="I35" i="3"/>
  <c r="G35" i="3"/>
  <c r="K34" i="3"/>
  <c r="J34" i="3"/>
  <c r="I34" i="3"/>
  <c r="G34" i="3"/>
  <c r="J33" i="3"/>
  <c r="K33" i="3" s="1"/>
  <c r="I33" i="3"/>
  <c r="G33" i="3"/>
  <c r="K32" i="3"/>
  <c r="J32" i="3"/>
  <c r="I32" i="3"/>
  <c r="G32" i="3"/>
  <c r="J31" i="3"/>
  <c r="K31" i="3" s="1"/>
  <c r="I31" i="3"/>
  <c r="G31" i="3"/>
  <c r="K30" i="3"/>
  <c r="J30" i="3"/>
  <c r="I30" i="3"/>
  <c r="G30" i="3"/>
  <c r="K29" i="3"/>
  <c r="I29" i="3"/>
  <c r="G29" i="3"/>
  <c r="J28" i="3"/>
  <c r="J40" i="3" s="1"/>
  <c r="I28" i="3"/>
  <c r="G28" i="3"/>
  <c r="K19" i="3"/>
  <c r="I19" i="3"/>
  <c r="G19" i="3"/>
  <c r="K18" i="3"/>
  <c r="I18" i="3"/>
  <c r="G18" i="3"/>
  <c r="J17" i="3"/>
  <c r="J16" i="3"/>
  <c r="L15" i="3"/>
  <c r="L21" i="3" s="1"/>
  <c r="H15" i="3"/>
  <c r="J15" i="3" s="1"/>
  <c r="F15" i="3"/>
  <c r="G15" i="3" s="1"/>
  <c r="E15" i="3"/>
  <c r="E21" i="3" s="1"/>
  <c r="J14" i="3"/>
  <c r="K14" i="3" s="1"/>
  <c r="I14" i="3"/>
  <c r="G14" i="3"/>
  <c r="K13" i="3"/>
  <c r="J13" i="3"/>
  <c r="I13" i="3"/>
  <c r="G13" i="3"/>
  <c r="J12" i="3"/>
  <c r="K12" i="3" s="1"/>
  <c r="I12" i="3"/>
  <c r="G12" i="3"/>
  <c r="K11" i="3"/>
  <c r="J11" i="3"/>
  <c r="I11" i="3"/>
  <c r="G11" i="3"/>
  <c r="J10" i="3"/>
  <c r="K10" i="3" s="1"/>
  <c r="I10" i="3"/>
  <c r="G10" i="3"/>
  <c r="K9" i="3"/>
  <c r="J9" i="3"/>
  <c r="I9" i="3"/>
  <c r="G9" i="3"/>
  <c r="L45" i="3" l="1"/>
  <c r="L46" i="3" s="1"/>
  <c r="L22" i="3"/>
  <c r="L23" i="3" s="1"/>
  <c r="K15" i="3"/>
  <c r="J21" i="3"/>
  <c r="K40" i="3"/>
  <c r="J41" i="3"/>
  <c r="J42" i="3" s="1"/>
  <c r="E22" i="3"/>
  <c r="E23" i="3" s="1"/>
  <c r="E45" i="3"/>
  <c r="E46" i="3" s="1"/>
  <c r="H21" i="3"/>
  <c r="I15" i="3"/>
  <c r="K28" i="3"/>
  <c r="F21" i="3"/>
  <c r="G21" i="3" l="1"/>
  <c r="F22" i="3"/>
  <c r="F45" i="3"/>
  <c r="F46" i="3" s="1"/>
  <c r="J45" i="3"/>
  <c r="J46" i="3" s="1"/>
  <c r="K21" i="3"/>
  <c r="J22" i="3"/>
  <c r="H45" i="3"/>
  <c r="H46" i="3" s="1"/>
  <c r="I21" i="3"/>
  <c r="H22" i="3"/>
  <c r="K22" i="3" l="1"/>
  <c r="J23" i="3"/>
  <c r="G22" i="3"/>
  <c r="F23" i="3"/>
  <c r="G23" i="3" s="1"/>
  <c r="I22" i="3"/>
  <c r="H23" i="3"/>
  <c r="I23" i="3" s="1"/>
  <c r="J24" i="3" l="1"/>
  <c r="K23" i="3"/>
  <c r="BT849" i="1" l="1"/>
  <c r="BT848" i="1"/>
  <c r="BT847" i="1"/>
  <c r="BT846" i="1"/>
  <c r="BT845" i="1"/>
  <c r="BT844" i="1"/>
  <c r="BT843" i="1"/>
  <c r="BT842" i="1"/>
  <c r="BT841" i="1"/>
  <c r="BT840" i="1"/>
  <c r="BT839" i="1"/>
  <c r="BT838" i="1"/>
  <c r="BT837" i="1"/>
  <c r="BT836" i="1"/>
  <c r="BT835" i="1"/>
  <c r="BT834" i="1"/>
  <c r="BT833" i="1"/>
  <c r="BT832" i="1"/>
  <c r="BT831" i="1"/>
  <c r="BT830" i="1"/>
  <c r="BT829" i="1"/>
  <c r="BT828" i="1"/>
  <c r="BT827" i="1"/>
  <c r="BT826" i="1"/>
  <c r="BT825" i="1"/>
  <c r="BT824" i="1"/>
  <c r="BT823" i="1"/>
  <c r="BT822" i="1"/>
  <c r="BT821" i="1"/>
  <c r="BT820" i="1"/>
  <c r="BT819" i="1"/>
  <c r="BT818" i="1"/>
  <c r="BT817" i="1"/>
  <c r="BT816" i="1"/>
  <c r="BT815" i="1"/>
  <c r="BT814" i="1"/>
  <c r="BT813" i="1"/>
  <c r="BT812" i="1"/>
  <c r="BT811" i="1"/>
  <c r="BT810" i="1"/>
  <c r="BT809" i="1"/>
  <c r="BT808" i="1"/>
  <c r="BT807" i="1"/>
  <c r="BT806" i="1"/>
  <c r="BT805" i="1"/>
  <c r="BT804" i="1"/>
  <c r="BT803" i="1"/>
  <c r="BT802" i="1"/>
  <c r="BT801" i="1"/>
  <c r="BT800" i="1"/>
  <c r="BT799" i="1"/>
  <c r="BT798" i="1"/>
  <c r="BT797" i="1"/>
  <c r="BT796" i="1"/>
  <c r="BT795" i="1"/>
  <c r="BT794" i="1"/>
  <c r="BT793" i="1"/>
  <c r="BT792" i="1"/>
  <c r="BT791" i="1"/>
  <c r="BT790" i="1"/>
  <c r="BT789" i="1"/>
  <c r="BT788" i="1"/>
  <c r="BT787" i="1"/>
  <c r="BT786" i="1"/>
  <c r="BT785" i="1"/>
  <c r="BT784" i="1"/>
  <c r="BT783" i="1"/>
  <c r="BT782" i="1"/>
  <c r="BT781" i="1"/>
  <c r="BT780" i="1"/>
  <c r="BT779" i="1"/>
  <c r="BT778" i="1"/>
  <c r="BT777" i="1"/>
  <c r="BT776" i="1"/>
  <c r="BT775" i="1"/>
  <c r="BT774" i="1"/>
  <c r="BT773" i="1"/>
  <c r="BT772" i="1"/>
  <c r="BT771" i="1"/>
  <c r="BT770" i="1"/>
  <c r="BT769" i="1"/>
  <c r="BT768" i="1"/>
  <c r="BT767" i="1"/>
  <c r="BT766" i="1"/>
  <c r="BT765" i="1"/>
  <c r="BT764" i="1"/>
  <c r="BT763" i="1"/>
  <c r="BT762" i="1"/>
  <c r="BT761" i="1"/>
  <c r="BT760" i="1"/>
  <c r="BT759" i="1"/>
  <c r="BT758" i="1"/>
  <c r="BT757" i="1"/>
  <c r="BT756" i="1"/>
  <c r="BT755" i="1"/>
  <c r="BT754" i="1"/>
  <c r="BT753" i="1"/>
  <c r="BT752" i="1"/>
  <c r="BT751" i="1"/>
  <c r="BT750" i="1"/>
  <c r="BT749" i="1"/>
  <c r="BT748" i="1"/>
  <c r="BT747" i="1"/>
  <c r="BT746" i="1"/>
  <c r="BT745" i="1"/>
  <c r="BT744" i="1"/>
  <c r="BT743" i="1"/>
  <c r="BT742" i="1"/>
  <c r="BT741" i="1"/>
  <c r="BT740" i="1"/>
  <c r="BT739" i="1"/>
  <c r="BT738" i="1"/>
  <c r="BT737" i="1"/>
  <c r="BT736" i="1"/>
  <c r="BT735" i="1"/>
  <c r="BT734" i="1"/>
  <c r="BT733" i="1"/>
  <c r="BT732" i="1"/>
  <c r="BT731" i="1"/>
  <c r="BT730" i="1"/>
  <c r="BT729" i="1"/>
  <c r="BT728" i="1"/>
  <c r="BT727" i="1"/>
  <c r="BT726" i="1"/>
  <c r="BT725" i="1"/>
  <c r="BT724" i="1"/>
  <c r="BT723" i="1"/>
  <c r="BT722" i="1"/>
  <c r="BT721" i="1"/>
  <c r="BT720" i="1"/>
  <c r="BT719" i="1"/>
  <c r="BT718" i="1"/>
  <c r="BT717" i="1"/>
  <c r="BT716" i="1"/>
  <c r="BT715" i="1"/>
  <c r="BT714" i="1"/>
  <c r="BT713" i="1"/>
  <c r="BT712" i="1"/>
  <c r="BT711" i="1"/>
  <c r="BT710" i="1"/>
  <c r="BT709" i="1"/>
  <c r="BT708" i="1"/>
  <c r="BT707" i="1"/>
  <c r="BT706" i="1"/>
  <c r="BT705" i="1"/>
  <c r="BT704" i="1"/>
  <c r="BT703" i="1"/>
  <c r="BT702" i="1"/>
  <c r="BT701" i="1"/>
  <c r="BT700" i="1"/>
  <c r="BT699" i="1"/>
  <c r="BT698" i="1"/>
  <c r="BT697" i="1"/>
  <c r="BT696" i="1"/>
  <c r="BT695" i="1"/>
  <c r="BT694" i="1"/>
  <c r="BT693" i="1"/>
  <c r="BT692" i="1"/>
  <c r="BT691" i="1"/>
  <c r="BT690" i="1"/>
  <c r="BT689" i="1"/>
  <c r="BT688" i="1"/>
  <c r="BT687" i="1"/>
  <c r="BT686" i="1"/>
  <c r="BT685" i="1"/>
  <c r="BT684" i="1"/>
  <c r="BT683" i="1"/>
  <c r="BT682" i="1"/>
  <c r="BT681" i="1"/>
  <c r="BT680" i="1"/>
  <c r="BT679" i="1"/>
  <c r="BT678" i="1"/>
  <c r="BT677" i="1"/>
  <c r="BT676" i="1"/>
  <c r="BT675" i="1"/>
  <c r="BT674" i="1"/>
  <c r="BT673" i="1"/>
  <c r="BT672" i="1"/>
  <c r="BT671" i="1"/>
  <c r="BT670" i="1"/>
  <c r="BT669" i="1"/>
  <c r="BT668" i="1"/>
  <c r="BT667" i="1"/>
  <c r="BT666" i="1"/>
  <c r="BT665" i="1"/>
  <c r="BT664" i="1"/>
  <c r="BT663" i="1"/>
  <c r="BT662" i="1"/>
  <c r="BT661" i="1"/>
  <c r="BT660" i="1"/>
  <c r="BT659" i="1"/>
  <c r="BT658" i="1"/>
  <c r="BT657" i="1"/>
  <c r="BT656" i="1"/>
  <c r="BT655" i="1"/>
  <c r="BT654" i="1"/>
  <c r="BT653" i="1"/>
  <c r="BT652" i="1"/>
  <c r="BT651" i="1"/>
  <c r="BT650" i="1"/>
  <c r="BT649" i="1"/>
  <c r="BT648" i="1"/>
  <c r="BT647" i="1"/>
  <c r="BT646" i="1"/>
  <c r="BT645" i="1"/>
  <c r="BT644" i="1"/>
  <c r="BT643" i="1"/>
  <c r="BT642" i="1"/>
  <c r="BT641" i="1"/>
  <c r="BT640" i="1"/>
  <c r="BT639" i="1"/>
  <c r="BT638" i="1"/>
  <c r="BT637" i="1"/>
  <c r="BT636" i="1"/>
  <c r="BT635" i="1"/>
  <c r="BT634" i="1"/>
  <c r="BT633" i="1"/>
  <c r="BT632" i="1"/>
  <c r="BT631" i="1"/>
  <c r="BT630" i="1"/>
  <c r="BT629" i="1"/>
  <c r="BT628" i="1"/>
  <c r="BT627" i="1"/>
  <c r="BT626" i="1"/>
  <c r="BT625" i="1"/>
  <c r="BT624" i="1"/>
  <c r="BT623" i="1"/>
  <c r="BT622" i="1"/>
  <c r="BT621" i="1"/>
  <c r="BT620" i="1"/>
  <c r="BT619" i="1"/>
  <c r="BT618" i="1"/>
  <c r="BT617" i="1"/>
  <c r="BT616" i="1"/>
  <c r="BT615" i="1"/>
  <c r="BT614" i="1"/>
  <c r="BT613" i="1"/>
  <c r="BT612" i="1"/>
  <c r="BT611" i="1"/>
  <c r="BT610" i="1"/>
  <c r="BT609" i="1"/>
  <c r="BT608" i="1"/>
  <c r="BT607" i="1"/>
  <c r="BT606" i="1"/>
  <c r="BT605" i="1"/>
  <c r="BT604" i="1"/>
  <c r="BT603" i="1"/>
  <c r="BT602" i="1"/>
  <c r="BT601" i="1"/>
  <c r="BT600" i="1"/>
  <c r="BT599" i="1"/>
  <c r="BT598" i="1"/>
  <c r="BT597" i="1"/>
  <c r="BT596" i="1"/>
  <c r="BT595" i="1"/>
  <c r="BT594" i="1"/>
  <c r="BT593" i="1"/>
  <c r="BT592" i="1"/>
  <c r="BT591" i="1"/>
  <c r="BT590" i="1"/>
  <c r="BT589" i="1"/>
  <c r="BT588" i="1"/>
  <c r="BT587" i="1"/>
  <c r="BT586" i="1"/>
  <c r="BT585" i="1"/>
  <c r="BT584" i="1"/>
  <c r="BT583" i="1"/>
  <c r="BT582" i="1"/>
  <c r="BT581" i="1"/>
  <c r="BT580" i="1"/>
  <c r="BT579" i="1"/>
  <c r="BT578" i="1"/>
  <c r="BT577" i="1"/>
  <c r="BT576" i="1"/>
  <c r="BT575" i="1"/>
  <c r="BT574" i="1"/>
  <c r="BT573" i="1"/>
  <c r="BT572" i="1"/>
  <c r="BT571" i="1"/>
  <c r="BT570" i="1"/>
  <c r="BT569" i="1"/>
  <c r="BT568" i="1"/>
  <c r="BT567" i="1"/>
  <c r="BT566" i="1"/>
  <c r="BT565" i="1"/>
  <c r="BT564" i="1"/>
  <c r="BT563" i="1"/>
  <c r="BT562" i="1"/>
  <c r="BT561" i="1"/>
  <c r="BT560" i="1"/>
  <c r="BT559" i="1"/>
  <c r="BT558" i="1"/>
  <c r="BT557" i="1"/>
  <c r="BT556" i="1"/>
  <c r="BT555" i="1"/>
  <c r="BT554" i="1"/>
  <c r="BT553" i="1"/>
  <c r="BT552" i="1"/>
  <c r="BT551" i="1"/>
  <c r="BT550" i="1"/>
  <c r="BT549" i="1"/>
  <c r="BT548" i="1"/>
  <c r="BT547" i="1"/>
  <c r="BT546" i="1"/>
  <c r="BT545" i="1"/>
  <c r="BT544" i="1"/>
  <c r="BT543" i="1"/>
  <c r="BT542" i="1"/>
  <c r="BT541" i="1"/>
  <c r="BT540" i="1"/>
  <c r="BT539" i="1"/>
  <c r="BT538" i="1"/>
  <c r="BT537" i="1"/>
  <c r="BT536" i="1"/>
  <c r="BT535" i="1"/>
  <c r="BT534" i="1"/>
  <c r="BT533" i="1"/>
  <c r="BT532" i="1"/>
  <c r="BT531" i="1"/>
  <c r="BT530" i="1"/>
  <c r="BT529" i="1"/>
  <c r="BT528" i="1"/>
  <c r="BT527" i="1"/>
  <c r="BT526" i="1"/>
  <c r="BT525" i="1"/>
  <c r="BT524" i="1"/>
  <c r="BT523" i="1"/>
  <c r="BT522" i="1"/>
  <c r="BT521" i="1"/>
  <c r="BT520" i="1"/>
  <c r="BT519" i="1"/>
  <c r="BT518" i="1"/>
  <c r="BT517" i="1"/>
  <c r="BT516" i="1"/>
  <c r="BT515" i="1"/>
  <c r="BT514" i="1"/>
  <c r="BT513" i="1"/>
  <c r="BT512" i="1"/>
  <c r="BT511" i="1"/>
  <c r="BT510" i="1"/>
  <c r="BT509" i="1"/>
  <c r="BT508" i="1"/>
  <c r="BT507" i="1"/>
  <c r="BT506" i="1"/>
  <c r="BT505" i="1"/>
  <c r="BT504" i="1"/>
  <c r="BT503" i="1"/>
  <c r="BT502" i="1"/>
  <c r="BT501" i="1"/>
  <c r="BT500" i="1"/>
  <c r="BT499" i="1"/>
  <c r="BT498" i="1"/>
  <c r="BT497" i="1"/>
  <c r="BT496" i="1"/>
  <c r="BT495" i="1"/>
  <c r="BT494" i="1"/>
  <c r="BT493" i="1"/>
  <c r="BT492" i="1"/>
  <c r="BT491" i="1"/>
  <c r="BT490" i="1"/>
  <c r="BT489" i="1"/>
  <c r="BT488" i="1"/>
  <c r="BT487" i="1"/>
  <c r="BT486" i="1"/>
  <c r="BT485" i="1"/>
  <c r="BT484" i="1"/>
  <c r="BT483" i="1"/>
  <c r="BT482" i="1"/>
  <c r="BT481" i="1"/>
  <c r="BT480" i="1"/>
  <c r="BT479" i="1"/>
  <c r="BT478" i="1"/>
  <c r="BT477" i="1"/>
  <c r="BT476" i="1"/>
  <c r="BT475" i="1"/>
  <c r="BT474" i="1"/>
  <c r="BT473" i="1"/>
  <c r="BT472" i="1"/>
  <c r="BT471" i="1"/>
  <c r="BT470" i="1"/>
  <c r="BT469" i="1"/>
  <c r="BT468" i="1"/>
  <c r="BT467" i="1"/>
  <c r="BT466" i="1"/>
  <c r="BT465" i="1"/>
  <c r="BT464" i="1"/>
  <c r="BT463" i="1"/>
  <c r="BT462" i="1"/>
  <c r="BT461" i="1"/>
  <c r="BT460" i="1"/>
  <c r="BT459" i="1"/>
  <c r="BT458" i="1"/>
  <c r="BT457" i="1"/>
  <c r="BT456" i="1"/>
  <c r="BT455" i="1"/>
  <c r="BT454" i="1"/>
  <c r="BT453" i="1"/>
  <c r="BT452" i="1"/>
  <c r="BT451" i="1"/>
  <c r="BT450" i="1"/>
  <c r="BT449" i="1"/>
  <c r="BT448" i="1"/>
  <c r="BT447" i="1"/>
  <c r="BT446" i="1"/>
  <c r="BT445" i="1"/>
  <c r="BT444" i="1"/>
  <c r="BT443" i="1"/>
  <c r="BT442" i="1"/>
  <c r="BT441" i="1"/>
  <c r="BT440" i="1"/>
  <c r="BT439" i="1"/>
  <c r="BT438" i="1"/>
  <c r="BT437" i="1"/>
  <c r="BT436" i="1"/>
  <c r="BT435" i="1"/>
  <c r="BT434" i="1"/>
  <c r="BT433" i="1"/>
  <c r="BT432" i="1"/>
  <c r="BT431" i="1"/>
  <c r="BT430" i="1"/>
  <c r="BT429" i="1"/>
  <c r="BT428" i="1"/>
  <c r="BT427" i="1"/>
  <c r="BT426" i="1"/>
  <c r="BT425" i="1"/>
  <c r="BT424" i="1"/>
  <c r="BT423" i="1"/>
  <c r="BT422" i="1"/>
  <c r="BT421" i="1"/>
  <c r="BT420" i="1"/>
  <c r="BT419" i="1"/>
  <c r="BT418" i="1"/>
  <c r="BT417" i="1"/>
  <c r="BT416" i="1"/>
  <c r="BT415" i="1"/>
  <c r="BT414" i="1"/>
  <c r="BT413" i="1"/>
  <c r="BT412" i="1"/>
  <c r="BT411" i="1"/>
  <c r="BT410" i="1"/>
  <c r="BT409" i="1"/>
  <c r="BT408" i="1"/>
  <c r="BT407" i="1"/>
  <c r="BT406" i="1"/>
  <c r="BT405" i="1"/>
  <c r="BT404" i="1"/>
  <c r="BT403" i="1"/>
  <c r="BT402" i="1"/>
  <c r="BT401" i="1"/>
  <c r="BT400" i="1"/>
  <c r="BT399" i="1"/>
  <c r="BT398" i="1"/>
  <c r="BT397" i="1"/>
  <c r="BT396" i="1"/>
  <c r="BT395" i="1"/>
  <c r="BT394" i="1"/>
  <c r="BT393" i="1"/>
  <c r="BT392" i="1"/>
  <c r="BT391" i="1"/>
  <c r="BT390" i="1"/>
  <c r="BT389" i="1"/>
  <c r="BT388" i="1"/>
  <c r="BT387" i="1"/>
  <c r="BT386" i="1"/>
  <c r="BT385" i="1"/>
  <c r="BT384" i="1"/>
  <c r="BT383" i="1"/>
  <c r="BT382" i="1"/>
  <c r="BT381" i="1"/>
  <c r="BT380" i="1"/>
  <c r="BT379" i="1"/>
  <c r="BT378" i="1"/>
  <c r="BT377" i="1"/>
  <c r="BT376" i="1"/>
  <c r="BT375" i="1"/>
  <c r="BT374" i="1"/>
  <c r="BT373" i="1"/>
  <c r="BT372" i="1"/>
  <c r="BT371" i="1"/>
  <c r="BT370" i="1"/>
  <c r="BT369" i="1"/>
  <c r="BT368" i="1"/>
  <c r="BT367" i="1"/>
  <c r="BT366" i="1"/>
  <c r="BT365" i="1"/>
  <c r="BT364" i="1"/>
  <c r="BT363" i="1"/>
  <c r="BT362" i="1"/>
  <c r="BT361" i="1"/>
  <c r="BT360" i="1"/>
  <c r="BT359" i="1"/>
  <c r="BT358" i="1"/>
  <c r="BT357" i="1"/>
  <c r="BT356" i="1"/>
  <c r="BT355" i="1"/>
  <c r="BT354" i="1"/>
  <c r="BT353" i="1"/>
  <c r="BT352" i="1"/>
  <c r="BT351" i="1"/>
  <c r="BT350" i="1"/>
  <c r="BT349" i="1"/>
  <c r="BT348" i="1"/>
  <c r="BT347" i="1"/>
  <c r="BT346" i="1"/>
  <c r="BT345" i="1"/>
  <c r="BT344" i="1"/>
  <c r="BT343" i="1"/>
  <c r="BT342" i="1"/>
  <c r="BT341" i="1"/>
  <c r="BT340" i="1"/>
  <c r="BT339" i="1"/>
  <c r="BT338" i="1"/>
  <c r="BT337" i="1"/>
  <c r="BT336" i="1"/>
  <c r="BT335" i="1"/>
  <c r="BT334" i="1"/>
  <c r="BT333" i="1"/>
  <c r="BT332" i="1"/>
  <c r="BT331" i="1"/>
  <c r="BT330" i="1"/>
  <c r="BT329" i="1"/>
  <c r="BT328" i="1"/>
  <c r="BT327" i="1"/>
  <c r="BT326" i="1"/>
  <c r="BT325" i="1"/>
  <c r="BT324" i="1"/>
  <c r="BT323" i="1"/>
  <c r="BT322" i="1"/>
  <c r="BT321" i="1"/>
  <c r="BT320" i="1"/>
  <c r="BT319" i="1"/>
  <c r="BT318" i="1"/>
  <c r="BT317" i="1"/>
  <c r="BT316" i="1"/>
  <c r="BT315" i="1"/>
  <c r="BT314" i="1"/>
  <c r="BT313" i="1"/>
  <c r="BT312" i="1"/>
  <c r="BT311" i="1"/>
  <c r="BT310" i="1"/>
  <c r="BT309" i="1"/>
  <c r="BT308" i="1"/>
  <c r="BT307" i="1"/>
  <c r="BT306" i="1"/>
  <c r="BT305" i="1"/>
  <c r="BT304" i="1"/>
  <c r="BT303" i="1"/>
  <c r="BT302" i="1"/>
  <c r="BT301" i="1"/>
  <c r="BT300" i="1"/>
  <c r="BT299" i="1"/>
  <c r="BT298" i="1"/>
  <c r="BT297" i="1"/>
  <c r="BT296" i="1"/>
  <c r="BT295" i="1"/>
  <c r="BT294" i="1"/>
  <c r="BT293" i="1"/>
  <c r="BT292" i="1"/>
  <c r="BT291" i="1"/>
  <c r="BT290" i="1"/>
  <c r="BT289" i="1"/>
  <c r="BT288" i="1"/>
  <c r="BT287" i="1"/>
  <c r="BT286" i="1"/>
  <c r="BT285" i="1"/>
  <c r="BT284" i="1"/>
  <c r="BT283" i="1"/>
  <c r="BT282" i="1"/>
  <c r="BT281" i="1"/>
  <c r="BT280" i="1"/>
  <c r="BT279" i="1"/>
  <c r="BT278" i="1"/>
  <c r="BT277" i="1"/>
  <c r="BT276" i="1"/>
  <c r="BT275" i="1"/>
  <c r="BT274" i="1"/>
  <c r="BT273" i="1"/>
  <c r="BT272" i="1"/>
  <c r="BT271" i="1"/>
  <c r="BT270" i="1"/>
  <c r="BT269" i="1"/>
  <c r="BT268" i="1"/>
  <c r="BT267" i="1"/>
  <c r="BT266" i="1"/>
  <c r="BT265" i="1"/>
  <c r="BT264" i="1"/>
  <c r="BT263" i="1"/>
  <c r="BT262" i="1"/>
  <c r="BT261" i="1"/>
  <c r="BT260" i="1"/>
  <c r="BT259" i="1"/>
  <c r="BT258" i="1"/>
  <c r="BT257" i="1"/>
  <c r="BT256" i="1"/>
  <c r="BT255" i="1"/>
  <c r="BT254" i="1"/>
  <c r="BT253" i="1"/>
  <c r="BT252" i="1"/>
  <c r="BT251" i="1"/>
  <c r="BT250" i="1"/>
  <c r="BT249" i="1"/>
  <c r="BT248" i="1"/>
  <c r="BT247" i="1"/>
  <c r="BT246" i="1"/>
  <c r="BT245" i="1"/>
  <c r="BT244" i="1"/>
  <c r="BT243" i="1"/>
  <c r="BT242" i="1"/>
  <c r="BT241" i="1"/>
  <c r="BT240" i="1"/>
  <c r="BT239" i="1"/>
  <c r="BT238" i="1"/>
  <c r="BT237" i="1"/>
  <c r="BT236" i="1"/>
  <c r="BT235" i="1"/>
  <c r="BT234" i="1"/>
  <c r="BT233" i="1"/>
  <c r="BT232" i="1"/>
  <c r="BT231" i="1"/>
  <c r="BT230" i="1"/>
  <c r="BT229" i="1"/>
  <c r="BT228" i="1"/>
  <c r="BT227" i="1"/>
  <c r="BT226" i="1"/>
  <c r="BT225" i="1"/>
  <c r="BT224" i="1"/>
  <c r="BT223" i="1"/>
  <c r="BT222" i="1"/>
  <c r="BT221" i="1"/>
  <c r="BT220" i="1"/>
  <c r="BT219" i="1"/>
  <c r="BT218" i="1"/>
  <c r="BT217" i="1"/>
  <c r="BT216" i="1"/>
  <c r="BT215" i="1"/>
  <c r="BT214" i="1"/>
  <c r="BT213" i="1"/>
  <c r="BT212" i="1"/>
  <c r="BT211" i="1"/>
  <c r="BT210" i="1"/>
  <c r="BT209" i="1"/>
  <c r="BT208" i="1"/>
  <c r="BT207" i="1"/>
  <c r="BT206" i="1"/>
  <c r="BT205" i="1"/>
  <c r="BT204" i="1"/>
  <c r="BT203" i="1"/>
  <c r="BT202" i="1"/>
  <c r="BT201" i="1"/>
  <c r="BT200" i="1"/>
  <c r="BT199" i="1"/>
  <c r="BT198" i="1"/>
  <c r="BT197" i="1"/>
  <c r="BT196" i="1"/>
  <c r="BT195" i="1"/>
  <c r="BT194" i="1"/>
  <c r="BT193" i="1"/>
  <c r="BT192" i="1"/>
  <c r="BT191" i="1"/>
  <c r="BT190" i="1"/>
  <c r="BT189" i="1"/>
  <c r="BT188" i="1"/>
  <c r="BT187" i="1"/>
  <c r="BT186" i="1"/>
  <c r="BT185" i="1"/>
  <c r="BT184" i="1"/>
  <c r="BT183" i="1"/>
  <c r="BT182" i="1"/>
  <c r="BT181" i="1"/>
  <c r="BT180" i="1"/>
  <c r="BT179" i="1"/>
  <c r="BT178" i="1"/>
  <c r="BT177" i="1"/>
  <c r="BT176" i="1"/>
  <c r="BT175" i="1"/>
  <c r="BT174" i="1"/>
  <c r="BT173" i="1"/>
  <c r="BT172" i="1"/>
  <c r="BT171" i="1"/>
  <c r="BT170" i="1"/>
  <c r="BT169" i="1"/>
  <c r="BT168" i="1"/>
  <c r="BT167" i="1"/>
  <c r="BT166" i="1"/>
  <c r="BT165" i="1"/>
  <c r="BT164" i="1"/>
  <c r="BT163" i="1"/>
  <c r="BT162" i="1"/>
  <c r="BT161" i="1"/>
  <c r="BT160" i="1"/>
  <c r="BT159" i="1"/>
  <c r="BT158" i="1"/>
  <c r="BT157" i="1"/>
  <c r="BT156" i="1"/>
  <c r="BT155" i="1"/>
  <c r="BT154" i="1"/>
  <c r="BT153" i="1"/>
  <c r="BT152" i="1"/>
  <c r="BT151" i="1"/>
  <c r="BT150" i="1"/>
  <c r="BT149" i="1"/>
  <c r="BT148" i="1"/>
  <c r="BT147" i="1"/>
  <c r="BT146" i="1"/>
  <c r="BT145" i="1"/>
  <c r="BT144" i="1"/>
  <c r="BT143" i="1"/>
  <c r="BT142" i="1"/>
  <c r="BT141" i="1"/>
  <c r="BT140" i="1"/>
  <c r="BT139" i="1"/>
  <c r="BT138" i="1"/>
  <c r="BT137" i="1"/>
  <c r="BT136" i="1"/>
  <c r="BT135" i="1"/>
  <c r="BT134" i="1"/>
  <c r="BT133" i="1"/>
  <c r="BT132" i="1"/>
  <c r="BT131" i="1"/>
  <c r="BT130" i="1"/>
  <c r="BT129" i="1"/>
  <c r="BT128" i="1"/>
  <c r="BT127" i="1"/>
  <c r="BT126" i="1"/>
  <c r="BT125" i="1"/>
  <c r="BT124" i="1"/>
  <c r="BT123" i="1"/>
  <c r="BT122" i="1"/>
  <c r="BT121" i="1"/>
  <c r="BT120" i="1"/>
  <c r="BT119" i="1"/>
  <c r="BT118" i="1"/>
  <c r="BT117" i="1"/>
  <c r="BT116" i="1"/>
  <c r="BT115" i="1"/>
  <c r="BT114" i="1"/>
  <c r="BT113" i="1"/>
  <c r="BT112" i="1"/>
  <c r="BT111" i="1"/>
  <c r="BT110" i="1"/>
  <c r="BT109" i="1"/>
  <c r="BT108" i="1"/>
  <c r="BT107" i="1"/>
  <c r="BT106" i="1"/>
  <c r="BT105" i="1"/>
  <c r="BT104" i="1"/>
  <c r="BT103" i="1"/>
  <c r="BT102" i="1"/>
  <c r="BT101" i="1"/>
  <c r="BT100" i="1"/>
  <c r="BT99" i="1"/>
  <c r="BT98" i="1"/>
  <c r="BT97" i="1"/>
  <c r="BT96" i="1"/>
  <c r="BT95" i="1"/>
  <c r="BT94" i="1"/>
  <c r="BT93" i="1"/>
  <c r="BT92" i="1"/>
  <c r="BT91" i="1"/>
  <c r="BT90" i="1"/>
  <c r="BT89" i="1"/>
  <c r="BT88" i="1"/>
  <c r="BT87" i="1"/>
  <c r="BT86" i="1"/>
  <c r="BT85" i="1"/>
  <c r="BT84" i="1"/>
  <c r="BT83" i="1"/>
  <c r="BT82" i="1"/>
  <c r="BT81" i="1"/>
  <c r="BT80" i="1"/>
  <c r="BT79" i="1"/>
  <c r="BT78" i="1"/>
  <c r="BT77" i="1"/>
  <c r="BT76" i="1"/>
  <c r="BT75" i="1"/>
  <c r="BT74" i="1"/>
  <c r="BT73" i="1"/>
  <c r="BT72" i="1"/>
  <c r="BT71" i="1"/>
  <c r="BT70" i="1"/>
  <c r="BT69" i="1"/>
  <c r="BT68" i="1"/>
  <c r="BT67" i="1"/>
  <c r="BT66" i="1"/>
  <c r="BT65" i="1"/>
  <c r="BT64" i="1"/>
  <c r="BT63" i="1"/>
  <c r="BT62" i="1"/>
  <c r="BT61" i="1"/>
  <c r="BT60" i="1"/>
  <c r="BT59" i="1"/>
  <c r="BT58" i="1"/>
  <c r="BT57" i="1"/>
  <c r="BT56" i="1"/>
  <c r="BT55" i="1"/>
  <c r="BT54" i="1"/>
  <c r="BT53" i="1"/>
  <c r="BT52" i="1"/>
  <c r="BT51" i="1"/>
  <c r="BT50" i="1"/>
  <c r="BT49" i="1"/>
  <c r="BT48" i="1"/>
  <c r="BT47" i="1"/>
  <c r="BT46" i="1"/>
  <c r="BT45" i="1"/>
  <c r="BT44" i="1"/>
  <c r="BT43" i="1"/>
  <c r="BT42" i="1"/>
  <c r="BT41" i="1"/>
  <c r="BT40" i="1"/>
  <c r="BT39" i="1"/>
  <c r="BT38" i="1"/>
  <c r="BT37" i="1"/>
  <c r="BT36" i="1"/>
  <c r="BT35" i="1"/>
  <c r="BT34" i="1"/>
  <c r="BT33" i="1"/>
  <c r="BT32" i="1"/>
  <c r="BT31" i="1"/>
  <c r="BT30" i="1"/>
  <c r="BT29" i="1"/>
  <c r="BT28" i="1"/>
  <c r="BT27" i="1"/>
  <c r="BT26" i="1"/>
  <c r="BT25" i="1"/>
  <c r="BT24" i="1"/>
  <c r="BT23" i="1"/>
  <c r="BT22" i="1"/>
  <c r="BT21" i="1"/>
  <c r="BT20" i="1"/>
  <c r="BT19" i="1"/>
  <c r="BT18" i="1"/>
  <c r="BT17" i="1"/>
  <c r="BT16" i="1"/>
  <c r="BT15" i="1"/>
  <c r="BT14" i="1"/>
  <c r="BT13" i="1"/>
  <c r="BT12" i="1"/>
  <c r="BT11" i="1"/>
  <c r="BT10" i="1"/>
  <c r="BT9" i="1"/>
  <c r="BT8" i="1"/>
  <c r="I56" i="2"/>
  <c r="H53" i="2"/>
  <c r="G53" i="2"/>
  <c r="F53" i="2"/>
  <c r="H52" i="2"/>
  <c r="G52" i="2"/>
  <c r="F52" i="2"/>
  <c r="H51" i="2"/>
  <c r="G51" i="2"/>
  <c r="F51" i="2"/>
  <c r="E51" i="2"/>
  <c r="D51" i="2"/>
  <c r="H50" i="2"/>
  <c r="G50" i="2"/>
  <c r="F50" i="2"/>
  <c r="E50" i="2"/>
  <c r="D50" i="2"/>
  <c r="H49" i="2"/>
  <c r="G49" i="2"/>
  <c r="F49" i="2"/>
  <c r="H48" i="2"/>
  <c r="G48" i="2"/>
  <c r="F48" i="2"/>
  <c r="H47" i="2"/>
  <c r="G47" i="2"/>
  <c r="F47" i="2"/>
  <c r="H46" i="2"/>
  <c r="G46" i="2"/>
  <c r="F46" i="2"/>
  <c r="H45" i="2"/>
  <c r="G45" i="2"/>
  <c r="F45" i="2"/>
  <c r="H44" i="2"/>
  <c r="G44" i="2"/>
  <c r="F44" i="2"/>
  <c r="H42" i="2"/>
  <c r="G42" i="2"/>
  <c r="F42" i="2"/>
  <c r="H41" i="2"/>
  <c r="G41" i="2"/>
  <c r="F41" i="2"/>
  <c r="H39" i="2"/>
  <c r="G39" i="2"/>
  <c r="F39" i="2"/>
  <c r="H38" i="2"/>
  <c r="H36" i="2"/>
  <c r="H35" i="2"/>
  <c r="G35" i="2"/>
  <c r="F35" i="2"/>
  <c r="H34" i="2"/>
  <c r="G34" i="2"/>
  <c r="F34" i="2"/>
  <c r="H32" i="2"/>
  <c r="G32" i="2"/>
  <c r="F32" i="2"/>
  <c r="H31" i="2"/>
  <c r="G31" i="2"/>
  <c r="F31" i="2"/>
  <c r="H29" i="2"/>
  <c r="G29" i="2"/>
  <c r="F29" i="2"/>
  <c r="CE1014" i="1"/>
  <c r="CD1014" i="1"/>
  <c r="CC1014" i="1"/>
  <c r="CB1014" i="1"/>
  <c r="CA1014" i="1"/>
  <c r="BZ1014" i="1"/>
  <c r="BY1014" i="1"/>
  <c r="BH1011" i="1"/>
  <c r="BH1014" i="1" s="1"/>
  <c r="BG1011" i="1"/>
  <c r="BG1014" i="1" s="1"/>
  <c r="AT1011" i="1"/>
  <c r="AV1011" i="1" s="1"/>
  <c r="AQ1011" i="1"/>
  <c r="AS1011" i="1" s="1"/>
  <c r="AM1011" i="1"/>
  <c r="AO1011" i="1" s="1"/>
  <c r="AG1011" i="1"/>
  <c r="AD1011" i="1"/>
  <c r="AF1011" i="1" s="1"/>
  <c r="AA1011" i="1"/>
  <c r="AC1011" i="1" s="1"/>
  <c r="X1011" i="1"/>
  <c r="Z1011" i="1" s="1"/>
  <c r="U1011" i="1"/>
  <c r="W1011" i="1" s="1"/>
  <c r="R1011" i="1"/>
  <c r="T1011" i="1" s="1"/>
  <c r="O1011" i="1"/>
  <c r="Q1011" i="1" s="1"/>
  <c r="L1011" i="1"/>
  <c r="N1011" i="1" s="1"/>
  <c r="I1011" i="1"/>
  <c r="K1011" i="1" s="1"/>
  <c r="F1011" i="1"/>
  <c r="H1011" i="1" s="1"/>
  <c r="A1011" i="1"/>
  <c r="CJ1010" i="1"/>
  <c r="BW1010" i="1"/>
  <c r="BX1010" i="1" s="1"/>
  <c r="BV1010" i="1"/>
  <c r="BP1010" i="1"/>
  <c r="BQ1010" i="1" s="1"/>
  <c r="BN1010" i="1"/>
  <c r="BL1010" i="1"/>
  <c r="BM1010" i="1" s="1"/>
  <c r="BJ1010" i="1"/>
  <c r="BI1010" i="1"/>
  <c r="AZ1010" i="1"/>
  <c r="AV1010" i="1"/>
  <c r="AS1010" i="1"/>
  <c r="AP1010" i="1"/>
  <c r="BA1010" i="1" s="1"/>
  <c r="AO1010" i="1"/>
  <c r="AL1010" i="1"/>
  <c r="AI1010" i="1"/>
  <c r="AF1010" i="1"/>
  <c r="AC1010" i="1"/>
  <c r="Z1010" i="1"/>
  <c r="W1010" i="1"/>
  <c r="T1010" i="1"/>
  <c r="Q1010" i="1"/>
  <c r="N1010" i="1"/>
  <c r="K1010" i="1"/>
  <c r="H1010" i="1"/>
  <c r="CJ1009" i="1"/>
  <c r="BW1009" i="1"/>
  <c r="BV1009" i="1"/>
  <c r="BP1009" i="1"/>
  <c r="BQ1009" i="1" s="1"/>
  <c r="BN1009" i="1"/>
  <c r="BO1009" i="1" s="1"/>
  <c r="BL1009" i="1"/>
  <c r="BJ1009" i="1"/>
  <c r="BI1009" i="1"/>
  <c r="AZ1009" i="1"/>
  <c r="AV1009" i="1"/>
  <c r="AS1009" i="1"/>
  <c r="AP1009" i="1"/>
  <c r="BA1009" i="1" s="1"/>
  <c r="AO1009" i="1"/>
  <c r="AL1009" i="1"/>
  <c r="AI1009" i="1"/>
  <c r="AF1009" i="1"/>
  <c r="AC1009" i="1"/>
  <c r="Z1009" i="1"/>
  <c r="W1009" i="1"/>
  <c r="T1009" i="1"/>
  <c r="Q1009" i="1"/>
  <c r="N1009" i="1"/>
  <c r="K1009" i="1"/>
  <c r="H1009" i="1"/>
  <c r="CJ1008" i="1"/>
  <c r="BW1008" i="1"/>
  <c r="BV1008" i="1"/>
  <c r="BP1008" i="1"/>
  <c r="BQ1008" i="1" s="1"/>
  <c r="BN1008" i="1"/>
  <c r="BO1008" i="1" s="1"/>
  <c r="BL1008" i="1"/>
  <c r="BM1008" i="1" s="1"/>
  <c r="BJ1008" i="1"/>
  <c r="BI1008" i="1"/>
  <c r="AZ1008" i="1"/>
  <c r="AV1008" i="1"/>
  <c r="AS1008" i="1"/>
  <c r="AP1008" i="1"/>
  <c r="BA1008" i="1" s="1"/>
  <c r="AO1008" i="1"/>
  <c r="AL1008" i="1"/>
  <c r="AI1008" i="1"/>
  <c r="AF1008" i="1"/>
  <c r="AC1008" i="1"/>
  <c r="Z1008" i="1"/>
  <c r="W1008" i="1"/>
  <c r="T1008" i="1"/>
  <c r="Q1008" i="1"/>
  <c r="N1008" i="1"/>
  <c r="K1008" i="1"/>
  <c r="H1008" i="1"/>
  <c r="CJ1007" i="1"/>
  <c r="BW1007" i="1"/>
  <c r="BV1007" i="1"/>
  <c r="BP1007" i="1"/>
  <c r="BQ1007" i="1" s="1"/>
  <c r="BN1007" i="1"/>
  <c r="BO1007" i="1" s="1"/>
  <c r="BL1007" i="1"/>
  <c r="BM1007" i="1" s="1"/>
  <c r="BJ1007" i="1"/>
  <c r="BI1007" i="1"/>
  <c r="AZ1007" i="1"/>
  <c r="AV1007" i="1"/>
  <c r="AS1007" i="1"/>
  <c r="AP1007" i="1"/>
  <c r="BA1007" i="1" s="1"/>
  <c r="AO1007" i="1"/>
  <c r="AL1007" i="1"/>
  <c r="AI1007" i="1"/>
  <c r="AF1007" i="1"/>
  <c r="AC1007" i="1"/>
  <c r="Z1007" i="1"/>
  <c r="W1007" i="1"/>
  <c r="T1007" i="1"/>
  <c r="Q1007" i="1"/>
  <c r="N1007" i="1"/>
  <c r="K1007" i="1"/>
  <c r="H1007" i="1"/>
  <c r="CJ1006" i="1"/>
  <c r="BW1006" i="1"/>
  <c r="CK1006" i="1" s="1"/>
  <c r="BV1006" i="1"/>
  <c r="BP1006" i="1"/>
  <c r="BQ1006" i="1" s="1"/>
  <c r="BN1006" i="1"/>
  <c r="BO1006" i="1" s="1"/>
  <c r="BL1006" i="1"/>
  <c r="BM1006" i="1" s="1"/>
  <c r="BJ1006" i="1"/>
  <c r="BI1006" i="1"/>
  <c r="AZ1006" i="1"/>
  <c r="AV1006" i="1"/>
  <c r="AS1006" i="1"/>
  <c r="AP1006" i="1"/>
  <c r="BA1006" i="1" s="1"/>
  <c r="AO1006" i="1"/>
  <c r="AL1006" i="1"/>
  <c r="AI1006" i="1"/>
  <c r="AF1006" i="1"/>
  <c r="AC1006" i="1"/>
  <c r="Z1006" i="1"/>
  <c r="W1006" i="1"/>
  <c r="T1006" i="1"/>
  <c r="Q1006" i="1"/>
  <c r="N1006" i="1"/>
  <c r="K1006" i="1"/>
  <c r="H1006" i="1"/>
  <c r="CJ1005" i="1"/>
  <c r="BW1005" i="1"/>
  <c r="BV1005" i="1"/>
  <c r="BP1005" i="1"/>
  <c r="BQ1005" i="1" s="1"/>
  <c r="BN1005" i="1"/>
  <c r="BO1005" i="1" s="1"/>
  <c r="BL1005" i="1"/>
  <c r="BJ1005" i="1"/>
  <c r="BI1005" i="1"/>
  <c r="AZ1005" i="1"/>
  <c r="AV1005" i="1"/>
  <c r="AS1005" i="1"/>
  <c r="AP1005" i="1"/>
  <c r="BA1005" i="1" s="1"/>
  <c r="AO1005" i="1"/>
  <c r="AL1005" i="1"/>
  <c r="AI1005" i="1"/>
  <c r="AF1005" i="1"/>
  <c r="AC1005" i="1"/>
  <c r="Z1005" i="1"/>
  <c r="W1005" i="1"/>
  <c r="T1005" i="1"/>
  <c r="Q1005" i="1"/>
  <c r="N1005" i="1"/>
  <c r="K1005" i="1"/>
  <c r="H1005" i="1"/>
  <c r="CJ1004" i="1"/>
  <c r="BW1004" i="1"/>
  <c r="BX1004" i="1" s="1"/>
  <c r="BV1004" i="1"/>
  <c r="BP1004" i="1"/>
  <c r="BQ1004" i="1" s="1"/>
  <c r="BN1004" i="1"/>
  <c r="BL1004" i="1"/>
  <c r="BM1004" i="1" s="1"/>
  <c r="BJ1004" i="1"/>
  <c r="BI1004" i="1"/>
  <c r="AZ1004" i="1"/>
  <c r="AV1004" i="1"/>
  <c r="AS1004" i="1"/>
  <c r="AP1004" i="1"/>
  <c r="BA1004" i="1" s="1"/>
  <c r="AO1004" i="1"/>
  <c r="AL1004" i="1"/>
  <c r="AI1004" i="1"/>
  <c r="AF1004" i="1"/>
  <c r="AC1004" i="1"/>
  <c r="Z1004" i="1"/>
  <c r="W1004" i="1"/>
  <c r="T1004" i="1"/>
  <c r="Q1004" i="1"/>
  <c r="N1004" i="1"/>
  <c r="K1004" i="1"/>
  <c r="H1004" i="1"/>
  <c r="CJ1003" i="1"/>
  <c r="BW1003" i="1"/>
  <c r="BV1003" i="1"/>
  <c r="BP1003" i="1"/>
  <c r="BQ1003" i="1" s="1"/>
  <c r="BN1003" i="1"/>
  <c r="BO1003" i="1" s="1"/>
  <c r="BL1003" i="1"/>
  <c r="BJ1003" i="1"/>
  <c r="BI1003" i="1"/>
  <c r="AZ1003" i="1"/>
  <c r="AV1003" i="1"/>
  <c r="AS1003" i="1"/>
  <c r="AP1003" i="1"/>
  <c r="BA1003" i="1" s="1"/>
  <c r="AO1003" i="1"/>
  <c r="AL1003" i="1"/>
  <c r="AI1003" i="1"/>
  <c r="AF1003" i="1"/>
  <c r="AC1003" i="1"/>
  <c r="Z1003" i="1"/>
  <c r="W1003" i="1"/>
  <c r="T1003" i="1"/>
  <c r="Q1003" i="1"/>
  <c r="N1003" i="1"/>
  <c r="K1003" i="1"/>
  <c r="H1003" i="1"/>
  <c r="CJ1002" i="1"/>
  <c r="BW1002" i="1"/>
  <c r="BV1002" i="1"/>
  <c r="BP1002" i="1"/>
  <c r="BQ1002" i="1" s="1"/>
  <c r="BN1002" i="1"/>
  <c r="BO1002" i="1" s="1"/>
  <c r="BL1002" i="1"/>
  <c r="BM1002" i="1" s="1"/>
  <c r="BJ1002" i="1"/>
  <c r="BI1002" i="1"/>
  <c r="AZ1002" i="1"/>
  <c r="AV1002" i="1"/>
  <c r="AS1002" i="1"/>
  <c r="AP1002" i="1"/>
  <c r="BA1002" i="1" s="1"/>
  <c r="AO1002" i="1"/>
  <c r="AL1002" i="1"/>
  <c r="AI1002" i="1"/>
  <c r="AF1002" i="1"/>
  <c r="AC1002" i="1"/>
  <c r="Z1002" i="1"/>
  <c r="W1002" i="1"/>
  <c r="T1002" i="1"/>
  <c r="Q1002" i="1"/>
  <c r="N1002" i="1"/>
  <c r="K1002" i="1"/>
  <c r="H1002" i="1"/>
  <c r="CJ1001" i="1"/>
  <c r="BW1001" i="1"/>
  <c r="BV1001" i="1"/>
  <c r="BP1001" i="1"/>
  <c r="BQ1001" i="1" s="1"/>
  <c r="BN1001" i="1"/>
  <c r="BO1001" i="1" s="1"/>
  <c r="BL1001" i="1"/>
  <c r="BJ1001" i="1"/>
  <c r="BI1001" i="1"/>
  <c r="AZ1001" i="1"/>
  <c r="AV1001" i="1"/>
  <c r="AS1001" i="1"/>
  <c r="AP1001" i="1"/>
  <c r="BA1001" i="1" s="1"/>
  <c r="AO1001" i="1"/>
  <c r="AL1001" i="1"/>
  <c r="AI1001" i="1"/>
  <c r="AF1001" i="1"/>
  <c r="AC1001" i="1"/>
  <c r="Z1001" i="1"/>
  <c r="W1001" i="1"/>
  <c r="T1001" i="1"/>
  <c r="Q1001" i="1"/>
  <c r="N1001" i="1"/>
  <c r="K1001" i="1"/>
  <c r="H1001" i="1"/>
  <c r="CJ1000" i="1"/>
  <c r="BW1000" i="1"/>
  <c r="BX1000" i="1" s="1"/>
  <c r="BV1000" i="1"/>
  <c r="BP1000" i="1"/>
  <c r="BQ1000" i="1" s="1"/>
  <c r="BN1000" i="1"/>
  <c r="BL1000" i="1"/>
  <c r="BM1000" i="1" s="1"/>
  <c r="BJ1000" i="1"/>
  <c r="BI1000" i="1"/>
  <c r="AZ1000" i="1"/>
  <c r="AV1000" i="1"/>
  <c r="AS1000" i="1"/>
  <c r="AP1000" i="1"/>
  <c r="BA1000" i="1" s="1"/>
  <c r="AO1000" i="1"/>
  <c r="AL1000" i="1"/>
  <c r="AI1000" i="1"/>
  <c r="AF1000" i="1"/>
  <c r="AC1000" i="1"/>
  <c r="Z1000" i="1"/>
  <c r="W1000" i="1"/>
  <c r="T1000" i="1"/>
  <c r="Q1000" i="1"/>
  <c r="N1000" i="1"/>
  <c r="K1000" i="1"/>
  <c r="H1000" i="1"/>
  <c r="CJ999" i="1"/>
  <c r="BW999" i="1"/>
  <c r="BX999" i="1" s="1"/>
  <c r="BV999" i="1"/>
  <c r="BP999" i="1"/>
  <c r="BQ999" i="1" s="1"/>
  <c r="BN999" i="1"/>
  <c r="BO999" i="1" s="1"/>
  <c r="BL999" i="1"/>
  <c r="BJ999" i="1"/>
  <c r="BI999" i="1"/>
  <c r="AZ999" i="1"/>
  <c r="AV999" i="1"/>
  <c r="AS999" i="1"/>
  <c r="AP999" i="1"/>
  <c r="BA999" i="1" s="1"/>
  <c r="AO999" i="1"/>
  <c r="AL999" i="1"/>
  <c r="AI999" i="1"/>
  <c r="AF999" i="1"/>
  <c r="AC999" i="1"/>
  <c r="Z999" i="1"/>
  <c r="W999" i="1"/>
  <c r="T999" i="1"/>
  <c r="Q999" i="1"/>
  <c r="N999" i="1"/>
  <c r="K999" i="1"/>
  <c r="H999" i="1"/>
  <c r="CJ998" i="1"/>
  <c r="BW998" i="1"/>
  <c r="BV998" i="1"/>
  <c r="BP998" i="1"/>
  <c r="BQ998" i="1" s="1"/>
  <c r="BN998" i="1"/>
  <c r="BO998" i="1" s="1"/>
  <c r="BL998" i="1"/>
  <c r="BJ998" i="1"/>
  <c r="BI998" i="1"/>
  <c r="AZ998" i="1"/>
  <c r="AV998" i="1"/>
  <c r="AS998" i="1"/>
  <c r="AP998" i="1"/>
  <c r="BA998" i="1" s="1"/>
  <c r="AO998" i="1"/>
  <c r="AL998" i="1"/>
  <c r="AI998" i="1"/>
  <c r="AF998" i="1"/>
  <c r="AC998" i="1"/>
  <c r="Z998" i="1"/>
  <c r="W998" i="1"/>
  <c r="T998" i="1"/>
  <c r="Q998" i="1"/>
  <c r="N998" i="1"/>
  <c r="K998" i="1"/>
  <c r="H998" i="1"/>
  <c r="CJ997" i="1"/>
  <c r="BW997" i="1"/>
  <c r="BV997" i="1"/>
  <c r="BP997" i="1"/>
  <c r="BQ997" i="1" s="1"/>
  <c r="BN997" i="1"/>
  <c r="BO997" i="1" s="1"/>
  <c r="BL997" i="1"/>
  <c r="BJ997" i="1"/>
  <c r="BI997" i="1"/>
  <c r="AZ997" i="1"/>
  <c r="AV997" i="1"/>
  <c r="AS997" i="1"/>
  <c r="AP997" i="1"/>
  <c r="BA997" i="1" s="1"/>
  <c r="AO997" i="1"/>
  <c r="AL997" i="1"/>
  <c r="AI997" i="1"/>
  <c r="AF997" i="1"/>
  <c r="AC997" i="1"/>
  <c r="Z997" i="1"/>
  <c r="W997" i="1"/>
  <c r="T997" i="1"/>
  <c r="Q997" i="1"/>
  <c r="N997" i="1"/>
  <c r="K997" i="1"/>
  <c r="H997" i="1"/>
  <c r="CJ996" i="1"/>
  <c r="BW996" i="1"/>
  <c r="CK996" i="1" s="1"/>
  <c r="BV996" i="1"/>
  <c r="BP996" i="1"/>
  <c r="BQ996" i="1" s="1"/>
  <c r="BN996" i="1"/>
  <c r="BO996" i="1" s="1"/>
  <c r="BL996" i="1"/>
  <c r="BM996" i="1" s="1"/>
  <c r="BJ996" i="1"/>
  <c r="BI996" i="1"/>
  <c r="AZ996" i="1"/>
  <c r="AV996" i="1"/>
  <c r="AS996" i="1"/>
  <c r="AP996" i="1"/>
  <c r="BA996" i="1" s="1"/>
  <c r="AO996" i="1"/>
  <c r="AL996" i="1"/>
  <c r="AI996" i="1"/>
  <c r="AF996" i="1"/>
  <c r="AC996" i="1"/>
  <c r="Z996" i="1"/>
  <c r="W996" i="1"/>
  <c r="T996" i="1"/>
  <c r="Q996" i="1"/>
  <c r="N996" i="1"/>
  <c r="K996" i="1"/>
  <c r="H996" i="1"/>
  <c r="CJ995" i="1"/>
  <c r="BW995" i="1"/>
  <c r="CK995" i="1" s="1"/>
  <c r="BV995" i="1"/>
  <c r="BP995" i="1"/>
  <c r="BQ995" i="1" s="1"/>
  <c r="BN995" i="1"/>
  <c r="BO995" i="1" s="1"/>
  <c r="BL995" i="1"/>
  <c r="BJ995" i="1"/>
  <c r="BI995" i="1"/>
  <c r="AZ995" i="1"/>
  <c r="AV995" i="1"/>
  <c r="AS995" i="1"/>
  <c r="AP995" i="1"/>
  <c r="BA995" i="1" s="1"/>
  <c r="AO995" i="1"/>
  <c r="AL995" i="1"/>
  <c r="AI995" i="1"/>
  <c r="AF995" i="1"/>
  <c r="AC995" i="1"/>
  <c r="Z995" i="1"/>
  <c r="W995" i="1"/>
  <c r="T995" i="1"/>
  <c r="Q995" i="1"/>
  <c r="N995" i="1"/>
  <c r="K995" i="1"/>
  <c r="H995" i="1"/>
  <c r="CJ994" i="1"/>
  <c r="BW994" i="1"/>
  <c r="CK994" i="1" s="1"/>
  <c r="BV994" i="1"/>
  <c r="BP994" i="1"/>
  <c r="BQ994" i="1" s="1"/>
  <c r="BN994" i="1"/>
  <c r="BO994" i="1" s="1"/>
  <c r="BL994" i="1"/>
  <c r="BJ994" i="1"/>
  <c r="BI994" i="1"/>
  <c r="AZ994" i="1"/>
  <c r="AV994" i="1"/>
  <c r="AS994" i="1"/>
  <c r="AP994" i="1"/>
  <c r="BA994" i="1" s="1"/>
  <c r="AO994" i="1"/>
  <c r="AL994" i="1"/>
  <c r="AI994" i="1"/>
  <c r="AF994" i="1"/>
  <c r="AC994" i="1"/>
  <c r="Z994" i="1"/>
  <c r="W994" i="1"/>
  <c r="T994" i="1"/>
  <c r="Q994" i="1"/>
  <c r="N994" i="1"/>
  <c r="K994" i="1"/>
  <c r="H994" i="1"/>
  <c r="CJ993" i="1"/>
  <c r="BW993" i="1"/>
  <c r="CK993" i="1" s="1"/>
  <c r="BV993" i="1"/>
  <c r="BP993" i="1"/>
  <c r="BQ993" i="1" s="1"/>
  <c r="BN993" i="1"/>
  <c r="BO993" i="1" s="1"/>
  <c r="BL993" i="1"/>
  <c r="BJ993" i="1"/>
  <c r="BI993" i="1"/>
  <c r="AZ993" i="1"/>
  <c r="AV993" i="1"/>
  <c r="AS993" i="1"/>
  <c r="AP993" i="1"/>
  <c r="BA993" i="1" s="1"/>
  <c r="AO993" i="1"/>
  <c r="AL993" i="1"/>
  <c r="AI993" i="1"/>
  <c r="AF993" i="1"/>
  <c r="AC993" i="1"/>
  <c r="Z993" i="1"/>
  <c r="W993" i="1"/>
  <c r="T993" i="1"/>
  <c r="Q993" i="1"/>
  <c r="N993" i="1"/>
  <c r="K993" i="1"/>
  <c r="H993" i="1"/>
  <c r="CJ992" i="1"/>
  <c r="BW992" i="1"/>
  <c r="BX992" i="1" s="1"/>
  <c r="BV992" i="1"/>
  <c r="BP992" i="1"/>
  <c r="BQ992" i="1" s="1"/>
  <c r="BN992" i="1"/>
  <c r="BL992" i="1"/>
  <c r="BM992" i="1" s="1"/>
  <c r="BJ992" i="1"/>
  <c r="BI992" i="1"/>
  <c r="AZ992" i="1"/>
  <c r="AV992" i="1"/>
  <c r="AS992" i="1"/>
  <c r="AP992" i="1"/>
  <c r="BA992" i="1" s="1"/>
  <c r="AO992" i="1"/>
  <c r="AL992" i="1"/>
  <c r="AI992" i="1"/>
  <c r="AF992" i="1"/>
  <c r="AC992" i="1"/>
  <c r="Z992" i="1"/>
  <c r="W992" i="1"/>
  <c r="T992" i="1"/>
  <c r="Q992" i="1"/>
  <c r="N992" i="1"/>
  <c r="K992" i="1"/>
  <c r="H992" i="1"/>
  <c r="CJ991" i="1"/>
  <c r="BW991" i="1"/>
  <c r="BV991" i="1"/>
  <c r="BP991" i="1"/>
  <c r="BN991" i="1"/>
  <c r="BO991" i="1" s="1"/>
  <c r="BL991" i="1"/>
  <c r="BM991" i="1" s="1"/>
  <c r="BJ991" i="1"/>
  <c r="BI991" i="1"/>
  <c r="AZ991" i="1"/>
  <c r="AV991" i="1"/>
  <c r="AS991" i="1"/>
  <c r="AP991" i="1"/>
  <c r="BA991" i="1" s="1"/>
  <c r="AO991" i="1"/>
  <c r="AL991" i="1"/>
  <c r="AI991" i="1"/>
  <c r="AF991" i="1"/>
  <c r="AC991" i="1"/>
  <c r="Z991" i="1"/>
  <c r="W991" i="1"/>
  <c r="T991" i="1"/>
  <c r="Q991" i="1"/>
  <c r="N991" i="1"/>
  <c r="K991" i="1"/>
  <c r="H991" i="1"/>
  <c r="CJ990" i="1"/>
  <c r="BW990" i="1"/>
  <c r="BV990" i="1"/>
  <c r="BP990" i="1"/>
  <c r="BQ990" i="1" s="1"/>
  <c r="BN990" i="1"/>
  <c r="BO990" i="1" s="1"/>
  <c r="BL990" i="1"/>
  <c r="BJ990" i="1"/>
  <c r="BI990" i="1"/>
  <c r="AZ990" i="1"/>
  <c r="AV990" i="1"/>
  <c r="AS990" i="1"/>
  <c r="AP990" i="1"/>
  <c r="BA990" i="1" s="1"/>
  <c r="AO990" i="1"/>
  <c r="AL990" i="1"/>
  <c r="AI990" i="1"/>
  <c r="AF990" i="1"/>
  <c r="AC990" i="1"/>
  <c r="Z990" i="1"/>
  <c r="W990" i="1"/>
  <c r="T990" i="1"/>
  <c r="Q990" i="1"/>
  <c r="N990" i="1"/>
  <c r="K990" i="1"/>
  <c r="H990" i="1"/>
  <c r="CJ989" i="1"/>
  <c r="BW989" i="1"/>
  <c r="CK989" i="1" s="1"/>
  <c r="BV989" i="1"/>
  <c r="BP989" i="1"/>
  <c r="BQ989" i="1" s="1"/>
  <c r="BN989" i="1"/>
  <c r="BO989" i="1" s="1"/>
  <c r="BL989" i="1"/>
  <c r="BJ989" i="1"/>
  <c r="BI989" i="1"/>
  <c r="AZ989" i="1"/>
  <c r="AV989" i="1"/>
  <c r="AS989" i="1"/>
  <c r="AP989" i="1"/>
  <c r="BA989" i="1" s="1"/>
  <c r="AO989" i="1"/>
  <c r="AL989" i="1"/>
  <c r="AI989" i="1"/>
  <c r="AF989" i="1"/>
  <c r="AC989" i="1"/>
  <c r="Z989" i="1"/>
  <c r="W989" i="1"/>
  <c r="T989" i="1"/>
  <c r="Q989" i="1"/>
  <c r="N989" i="1"/>
  <c r="K989" i="1"/>
  <c r="H989" i="1"/>
  <c r="CJ988" i="1"/>
  <c r="BW988" i="1"/>
  <c r="CK988" i="1" s="1"/>
  <c r="BV988" i="1"/>
  <c r="BP988" i="1"/>
  <c r="BQ988" i="1" s="1"/>
  <c r="BN988" i="1"/>
  <c r="BL988" i="1"/>
  <c r="BM988" i="1" s="1"/>
  <c r="BJ988" i="1"/>
  <c r="BI988" i="1"/>
  <c r="AZ988" i="1"/>
  <c r="AV988" i="1"/>
  <c r="AS988" i="1"/>
  <c r="AP988" i="1"/>
  <c r="BA988" i="1" s="1"/>
  <c r="AO988" i="1"/>
  <c r="AL988" i="1"/>
  <c r="AI988" i="1"/>
  <c r="AF988" i="1"/>
  <c r="AC988" i="1"/>
  <c r="Z988" i="1"/>
  <c r="W988" i="1"/>
  <c r="T988" i="1"/>
  <c r="Q988" i="1"/>
  <c r="N988" i="1"/>
  <c r="K988" i="1"/>
  <c r="H988" i="1"/>
  <c r="CJ987" i="1"/>
  <c r="BW987" i="1"/>
  <c r="CK987" i="1" s="1"/>
  <c r="BV987" i="1"/>
  <c r="BP987" i="1"/>
  <c r="BN987" i="1"/>
  <c r="BO987" i="1" s="1"/>
  <c r="BL987" i="1"/>
  <c r="BM987" i="1" s="1"/>
  <c r="BJ987" i="1"/>
  <c r="BI987" i="1"/>
  <c r="AZ987" i="1"/>
  <c r="AV987" i="1"/>
  <c r="AS987" i="1"/>
  <c r="AP987" i="1"/>
  <c r="BA987" i="1" s="1"/>
  <c r="AO987" i="1"/>
  <c r="AL987" i="1"/>
  <c r="AI987" i="1"/>
  <c r="AF987" i="1"/>
  <c r="AC987" i="1"/>
  <c r="Z987" i="1"/>
  <c r="W987" i="1"/>
  <c r="T987" i="1"/>
  <c r="Q987" i="1"/>
  <c r="N987" i="1"/>
  <c r="K987" i="1"/>
  <c r="H987" i="1"/>
  <c r="CJ986" i="1"/>
  <c r="BW986" i="1"/>
  <c r="CK986" i="1" s="1"/>
  <c r="BV986" i="1"/>
  <c r="BP986" i="1"/>
  <c r="BN986" i="1"/>
  <c r="BO986" i="1" s="1"/>
  <c r="BL986" i="1"/>
  <c r="BM986" i="1" s="1"/>
  <c r="BJ986" i="1"/>
  <c r="BI986" i="1"/>
  <c r="AZ986" i="1"/>
  <c r="AV986" i="1"/>
  <c r="AS986" i="1"/>
  <c r="AP986" i="1"/>
  <c r="BA986" i="1" s="1"/>
  <c r="AO986" i="1"/>
  <c r="AL986" i="1"/>
  <c r="AI986" i="1"/>
  <c r="AF986" i="1"/>
  <c r="AC986" i="1"/>
  <c r="Z986" i="1"/>
  <c r="W986" i="1"/>
  <c r="T986" i="1"/>
  <c r="Q986" i="1"/>
  <c r="N986" i="1"/>
  <c r="K986" i="1"/>
  <c r="H986" i="1"/>
  <c r="CJ985" i="1"/>
  <c r="BW985" i="1"/>
  <c r="CK985" i="1" s="1"/>
  <c r="BV985" i="1"/>
  <c r="BP985" i="1"/>
  <c r="BQ985" i="1" s="1"/>
  <c r="BN985" i="1"/>
  <c r="BL985" i="1"/>
  <c r="BM985" i="1" s="1"/>
  <c r="BJ985" i="1"/>
  <c r="BI985" i="1"/>
  <c r="BA985" i="1"/>
  <c r="AZ985" i="1"/>
  <c r="AV985" i="1"/>
  <c r="AS985" i="1"/>
  <c r="AP985" i="1"/>
  <c r="AO985" i="1"/>
  <c r="AL985" i="1"/>
  <c r="AI985" i="1"/>
  <c r="AF985" i="1"/>
  <c r="AC985" i="1"/>
  <c r="Z985" i="1"/>
  <c r="W985" i="1"/>
  <c r="T985" i="1"/>
  <c r="Q985" i="1"/>
  <c r="N985" i="1"/>
  <c r="K985" i="1"/>
  <c r="H985" i="1"/>
  <c r="CJ984" i="1"/>
  <c r="BW984" i="1"/>
  <c r="CK984" i="1" s="1"/>
  <c r="BV984" i="1"/>
  <c r="BP984" i="1"/>
  <c r="BQ984" i="1" s="1"/>
  <c r="BN984" i="1"/>
  <c r="BO984" i="1" s="1"/>
  <c r="BL984" i="1"/>
  <c r="BM984" i="1" s="1"/>
  <c r="BJ984" i="1"/>
  <c r="BI984" i="1"/>
  <c r="AZ984" i="1"/>
  <c r="AV984" i="1"/>
  <c r="AS984" i="1"/>
  <c r="AP984" i="1"/>
  <c r="BA984" i="1" s="1"/>
  <c r="AO984" i="1"/>
  <c r="AL984" i="1"/>
  <c r="AI984" i="1"/>
  <c r="AF984" i="1"/>
  <c r="AC984" i="1"/>
  <c r="Z984" i="1"/>
  <c r="W984" i="1"/>
  <c r="T984" i="1"/>
  <c r="Q984" i="1"/>
  <c r="N984" i="1"/>
  <c r="K984" i="1"/>
  <c r="H984" i="1"/>
  <c r="CJ983" i="1"/>
  <c r="BW983" i="1"/>
  <c r="BV983" i="1"/>
  <c r="BP983" i="1"/>
  <c r="BN983" i="1"/>
  <c r="BO983" i="1" s="1"/>
  <c r="BL983" i="1"/>
  <c r="BM983" i="1" s="1"/>
  <c r="BJ983" i="1"/>
  <c r="BI983" i="1"/>
  <c r="AZ983" i="1"/>
  <c r="AV983" i="1"/>
  <c r="AS983" i="1"/>
  <c r="AP983" i="1"/>
  <c r="BA983" i="1" s="1"/>
  <c r="AO983" i="1"/>
  <c r="AL983" i="1"/>
  <c r="AI983" i="1"/>
  <c r="AF983" i="1"/>
  <c r="AC983" i="1"/>
  <c r="Z983" i="1"/>
  <c r="W983" i="1"/>
  <c r="T983" i="1"/>
  <c r="Q983" i="1"/>
  <c r="N983" i="1"/>
  <c r="K983" i="1"/>
  <c r="H983" i="1"/>
  <c r="CJ982" i="1"/>
  <c r="BW982" i="1"/>
  <c r="CK982" i="1" s="1"/>
  <c r="BV982" i="1"/>
  <c r="BP982" i="1"/>
  <c r="BQ982" i="1" s="1"/>
  <c r="BN982" i="1"/>
  <c r="BO982" i="1" s="1"/>
  <c r="BL982" i="1"/>
  <c r="BR982" i="1" s="1"/>
  <c r="BS982" i="1" s="1"/>
  <c r="BJ982" i="1"/>
  <c r="BI982" i="1"/>
  <c r="AZ982" i="1"/>
  <c r="AV982" i="1"/>
  <c r="AS982" i="1"/>
  <c r="AP982" i="1"/>
  <c r="BA982" i="1" s="1"/>
  <c r="AO982" i="1"/>
  <c r="AL982" i="1"/>
  <c r="AI982" i="1"/>
  <c r="AF982" i="1"/>
  <c r="AC982" i="1"/>
  <c r="Z982" i="1"/>
  <c r="W982" i="1"/>
  <c r="T982" i="1"/>
  <c r="Q982" i="1"/>
  <c r="N982" i="1"/>
  <c r="K982" i="1"/>
  <c r="H982" i="1"/>
  <c r="CJ981" i="1"/>
  <c r="BW981" i="1"/>
  <c r="BX981" i="1" s="1"/>
  <c r="BV981" i="1"/>
  <c r="BP981" i="1"/>
  <c r="BQ981" i="1" s="1"/>
  <c r="BN981" i="1"/>
  <c r="BO981" i="1" s="1"/>
  <c r="BL981" i="1"/>
  <c r="BJ981" i="1"/>
  <c r="BI981" i="1"/>
  <c r="AZ981" i="1"/>
  <c r="AV981" i="1"/>
  <c r="AS981" i="1"/>
  <c r="AP981" i="1"/>
  <c r="BA981" i="1" s="1"/>
  <c r="AO981" i="1"/>
  <c r="AL981" i="1"/>
  <c r="AI981" i="1"/>
  <c r="AF981" i="1"/>
  <c r="AC981" i="1"/>
  <c r="Z981" i="1"/>
  <c r="W981" i="1"/>
  <c r="T981" i="1"/>
  <c r="Q981" i="1"/>
  <c r="N981" i="1"/>
  <c r="K981" i="1"/>
  <c r="H981" i="1"/>
  <c r="CJ980" i="1"/>
  <c r="BW980" i="1"/>
  <c r="BV980" i="1"/>
  <c r="BP980" i="1"/>
  <c r="BQ980" i="1" s="1"/>
  <c r="BN980" i="1"/>
  <c r="BO980" i="1" s="1"/>
  <c r="BL980" i="1"/>
  <c r="BJ980" i="1"/>
  <c r="BI980" i="1"/>
  <c r="AZ980" i="1"/>
  <c r="AV980" i="1"/>
  <c r="AS980" i="1"/>
  <c r="AP980" i="1"/>
  <c r="BA980" i="1" s="1"/>
  <c r="AO980" i="1"/>
  <c r="AL980" i="1"/>
  <c r="AI980" i="1"/>
  <c r="AF980" i="1"/>
  <c r="AC980" i="1"/>
  <c r="Z980" i="1"/>
  <c r="W980" i="1"/>
  <c r="T980" i="1"/>
  <c r="Q980" i="1"/>
  <c r="N980" i="1"/>
  <c r="K980" i="1"/>
  <c r="H980" i="1"/>
  <c r="CJ979" i="1"/>
  <c r="BW979" i="1"/>
  <c r="CK979" i="1" s="1"/>
  <c r="BV979" i="1"/>
  <c r="BP979" i="1"/>
  <c r="BN979" i="1"/>
  <c r="BO979" i="1" s="1"/>
  <c r="BL979" i="1"/>
  <c r="BM979" i="1" s="1"/>
  <c r="BJ979" i="1"/>
  <c r="BI979" i="1"/>
  <c r="AZ979" i="1"/>
  <c r="AV979" i="1"/>
  <c r="AS979" i="1"/>
  <c r="AP979" i="1"/>
  <c r="BA979" i="1" s="1"/>
  <c r="AO979" i="1"/>
  <c r="AL979" i="1"/>
  <c r="AI979" i="1"/>
  <c r="AF979" i="1"/>
  <c r="AC979" i="1"/>
  <c r="Z979" i="1"/>
  <c r="W979" i="1"/>
  <c r="T979" i="1"/>
  <c r="Q979" i="1"/>
  <c r="N979" i="1"/>
  <c r="K979" i="1"/>
  <c r="H979" i="1"/>
  <c r="CJ978" i="1"/>
  <c r="BW978" i="1"/>
  <c r="CK978" i="1" s="1"/>
  <c r="BV978" i="1"/>
  <c r="BP978" i="1"/>
  <c r="BQ978" i="1" s="1"/>
  <c r="BN978" i="1"/>
  <c r="BO978" i="1" s="1"/>
  <c r="BL978" i="1"/>
  <c r="BJ978" i="1"/>
  <c r="BI978" i="1"/>
  <c r="AZ978" i="1"/>
  <c r="AV978" i="1"/>
  <c r="AS978" i="1"/>
  <c r="AP978" i="1"/>
  <c r="BA978" i="1" s="1"/>
  <c r="AO978" i="1"/>
  <c r="AL978" i="1"/>
  <c r="AI978" i="1"/>
  <c r="AF978" i="1"/>
  <c r="AC978" i="1"/>
  <c r="Z978" i="1"/>
  <c r="W978" i="1"/>
  <c r="T978" i="1"/>
  <c r="Q978" i="1"/>
  <c r="N978" i="1"/>
  <c r="K978" i="1"/>
  <c r="H978" i="1"/>
  <c r="CJ977" i="1"/>
  <c r="BW977" i="1"/>
  <c r="BX977" i="1" s="1"/>
  <c r="BV977" i="1"/>
  <c r="BP977" i="1"/>
  <c r="BN977" i="1"/>
  <c r="BO977" i="1" s="1"/>
  <c r="BL977" i="1"/>
  <c r="BM977" i="1" s="1"/>
  <c r="BJ977" i="1"/>
  <c r="BI977" i="1"/>
  <c r="AZ977" i="1"/>
  <c r="AV977" i="1"/>
  <c r="AS977" i="1"/>
  <c r="AP977" i="1"/>
  <c r="BA977" i="1" s="1"/>
  <c r="AO977" i="1"/>
  <c r="AL977" i="1"/>
  <c r="AI977" i="1"/>
  <c r="AF977" i="1"/>
  <c r="AC977" i="1"/>
  <c r="Z977" i="1"/>
  <c r="W977" i="1"/>
  <c r="T977" i="1"/>
  <c r="Q977" i="1"/>
  <c r="N977" i="1"/>
  <c r="K977" i="1"/>
  <c r="H977" i="1"/>
  <c r="CJ976" i="1"/>
  <c r="BW976" i="1"/>
  <c r="BV976" i="1"/>
  <c r="BP976" i="1"/>
  <c r="BQ976" i="1" s="1"/>
  <c r="BN976" i="1"/>
  <c r="BO976" i="1" s="1"/>
  <c r="BL976" i="1"/>
  <c r="BJ976" i="1"/>
  <c r="BI976" i="1"/>
  <c r="AZ976" i="1"/>
  <c r="AV976" i="1"/>
  <c r="AS976" i="1"/>
  <c r="AP976" i="1"/>
  <c r="BA976" i="1" s="1"/>
  <c r="AO976" i="1"/>
  <c r="AL976" i="1"/>
  <c r="AI976" i="1"/>
  <c r="AF976" i="1"/>
  <c r="AC976" i="1"/>
  <c r="Z976" i="1"/>
  <c r="W976" i="1"/>
  <c r="T976" i="1"/>
  <c r="Q976" i="1"/>
  <c r="N976" i="1"/>
  <c r="K976" i="1"/>
  <c r="H976" i="1"/>
  <c r="CJ975" i="1"/>
  <c r="BW975" i="1"/>
  <c r="BX975" i="1" s="1"/>
  <c r="BV975" i="1"/>
  <c r="BP975" i="1"/>
  <c r="BQ975" i="1" s="1"/>
  <c r="BN975" i="1"/>
  <c r="BO975" i="1" s="1"/>
  <c r="BL975" i="1"/>
  <c r="BM975" i="1" s="1"/>
  <c r="BJ975" i="1"/>
  <c r="BI975" i="1"/>
  <c r="AZ975" i="1"/>
  <c r="AV975" i="1"/>
  <c r="AS975" i="1"/>
  <c r="AX975" i="1" s="1"/>
  <c r="BB975" i="1" s="1"/>
  <c r="AP975" i="1"/>
  <c r="BA975" i="1" s="1"/>
  <c r="AO975" i="1"/>
  <c r="AL975" i="1"/>
  <c r="AI975" i="1"/>
  <c r="AF975" i="1"/>
  <c r="AC975" i="1"/>
  <c r="Z975" i="1"/>
  <c r="W975" i="1"/>
  <c r="T975" i="1"/>
  <c r="Q975" i="1"/>
  <c r="N975" i="1"/>
  <c r="K975" i="1"/>
  <c r="H975" i="1"/>
  <c r="CJ974" i="1"/>
  <c r="BW974" i="1"/>
  <c r="CK974" i="1" s="1"/>
  <c r="BV974" i="1"/>
  <c r="BP974" i="1"/>
  <c r="BQ974" i="1" s="1"/>
  <c r="BN974" i="1"/>
  <c r="BL974" i="1"/>
  <c r="BM974" i="1" s="1"/>
  <c r="BJ974" i="1"/>
  <c r="BI974" i="1"/>
  <c r="AZ974" i="1"/>
  <c r="AV974" i="1"/>
  <c r="AS974" i="1"/>
  <c r="AP974" i="1"/>
  <c r="BA974" i="1" s="1"/>
  <c r="AO974" i="1"/>
  <c r="AL974" i="1"/>
  <c r="AI974" i="1"/>
  <c r="AF974" i="1"/>
  <c r="AC974" i="1"/>
  <c r="Z974" i="1"/>
  <c r="W974" i="1"/>
  <c r="T974" i="1"/>
  <c r="Q974" i="1"/>
  <c r="N974" i="1"/>
  <c r="K974" i="1"/>
  <c r="H974" i="1"/>
  <c r="CJ973" i="1"/>
  <c r="BW973" i="1"/>
  <c r="BV973" i="1"/>
  <c r="BP973" i="1"/>
  <c r="BQ973" i="1" s="1"/>
  <c r="BN973" i="1"/>
  <c r="BO973" i="1" s="1"/>
  <c r="BL973" i="1"/>
  <c r="BJ973" i="1"/>
  <c r="BI973" i="1"/>
  <c r="AZ973" i="1"/>
  <c r="AV973" i="1"/>
  <c r="AS973" i="1"/>
  <c r="AP973" i="1"/>
  <c r="BA973" i="1" s="1"/>
  <c r="AO973" i="1"/>
  <c r="AL973" i="1"/>
  <c r="AI973" i="1"/>
  <c r="AF973" i="1"/>
  <c r="AC973" i="1"/>
  <c r="Z973" i="1"/>
  <c r="W973" i="1"/>
  <c r="T973" i="1"/>
  <c r="Q973" i="1"/>
  <c r="N973" i="1"/>
  <c r="K973" i="1"/>
  <c r="H973" i="1"/>
  <c r="CJ972" i="1"/>
  <c r="BW972" i="1"/>
  <c r="BV972" i="1"/>
  <c r="BP972" i="1"/>
  <c r="BQ972" i="1" s="1"/>
  <c r="BN972" i="1"/>
  <c r="BO972" i="1" s="1"/>
  <c r="BL972" i="1"/>
  <c r="BM972" i="1" s="1"/>
  <c r="BJ972" i="1"/>
  <c r="BI972" i="1"/>
  <c r="AZ972" i="1"/>
  <c r="AV972" i="1"/>
  <c r="AS972" i="1"/>
  <c r="AP972" i="1"/>
  <c r="BA972" i="1" s="1"/>
  <c r="AO972" i="1"/>
  <c r="AL972" i="1"/>
  <c r="AI972" i="1"/>
  <c r="AF972" i="1"/>
  <c r="AC972" i="1"/>
  <c r="Z972" i="1"/>
  <c r="W972" i="1"/>
  <c r="T972" i="1"/>
  <c r="Q972" i="1"/>
  <c r="N972" i="1"/>
  <c r="K972" i="1"/>
  <c r="H972" i="1"/>
  <c r="CJ971" i="1"/>
  <c r="BW971" i="1"/>
  <c r="BX971" i="1" s="1"/>
  <c r="BV971" i="1"/>
  <c r="BP971" i="1"/>
  <c r="BQ971" i="1" s="1"/>
  <c r="BN971" i="1"/>
  <c r="BO971" i="1" s="1"/>
  <c r="BL971" i="1"/>
  <c r="BJ971" i="1"/>
  <c r="BI971" i="1"/>
  <c r="AZ971" i="1"/>
  <c r="AV971" i="1"/>
  <c r="AS971" i="1"/>
  <c r="AP971" i="1"/>
  <c r="BA971" i="1" s="1"/>
  <c r="AO971" i="1"/>
  <c r="AL971" i="1"/>
  <c r="AI971" i="1"/>
  <c r="AF971" i="1"/>
  <c r="AC971" i="1"/>
  <c r="Z971" i="1"/>
  <c r="W971" i="1"/>
  <c r="T971" i="1"/>
  <c r="Q971" i="1"/>
  <c r="N971" i="1"/>
  <c r="K971" i="1"/>
  <c r="H971" i="1"/>
  <c r="CJ970" i="1"/>
  <c r="BW970" i="1"/>
  <c r="BV970" i="1"/>
  <c r="BP970" i="1"/>
  <c r="BQ970" i="1" s="1"/>
  <c r="BN970" i="1"/>
  <c r="BO970" i="1" s="1"/>
  <c r="BL970" i="1"/>
  <c r="BJ970" i="1"/>
  <c r="BI970" i="1"/>
  <c r="AZ970" i="1"/>
  <c r="AV970" i="1"/>
  <c r="AS970" i="1"/>
  <c r="AP970" i="1"/>
  <c r="BA970" i="1" s="1"/>
  <c r="AO970" i="1"/>
  <c r="AL970" i="1"/>
  <c r="AI970" i="1"/>
  <c r="AF970" i="1"/>
  <c r="AC970" i="1"/>
  <c r="Z970" i="1"/>
  <c r="W970" i="1"/>
  <c r="T970" i="1"/>
  <c r="Q970" i="1"/>
  <c r="N970" i="1"/>
  <c r="K970" i="1"/>
  <c r="H970" i="1"/>
  <c r="CJ969" i="1"/>
  <c r="BW969" i="1"/>
  <c r="CK969" i="1" s="1"/>
  <c r="BV969" i="1"/>
  <c r="BP969" i="1"/>
  <c r="BQ969" i="1" s="1"/>
  <c r="BN969" i="1"/>
  <c r="BL969" i="1"/>
  <c r="BM969" i="1" s="1"/>
  <c r="BJ969" i="1"/>
  <c r="BI969" i="1"/>
  <c r="AZ969" i="1"/>
  <c r="AV969" i="1"/>
  <c r="AS969" i="1"/>
  <c r="AP969" i="1"/>
  <c r="BA969" i="1" s="1"/>
  <c r="AO969" i="1"/>
  <c r="AL969" i="1"/>
  <c r="AI969" i="1"/>
  <c r="AF969" i="1"/>
  <c r="AC969" i="1"/>
  <c r="Z969" i="1"/>
  <c r="W969" i="1"/>
  <c r="T969" i="1"/>
  <c r="Q969" i="1"/>
  <c r="N969" i="1"/>
  <c r="K969" i="1"/>
  <c r="H969" i="1"/>
  <c r="CJ968" i="1"/>
  <c r="BW968" i="1"/>
  <c r="BV968" i="1"/>
  <c r="BP968" i="1"/>
  <c r="BQ968" i="1" s="1"/>
  <c r="BN968" i="1"/>
  <c r="BO968" i="1" s="1"/>
  <c r="BL968" i="1"/>
  <c r="BM968" i="1" s="1"/>
  <c r="BJ968" i="1"/>
  <c r="BI968" i="1"/>
  <c r="AZ968" i="1"/>
  <c r="AV968" i="1"/>
  <c r="AS968" i="1"/>
  <c r="AP968" i="1"/>
  <c r="BA968" i="1" s="1"/>
  <c r="AO968" i="1"/>
  <c r="AL968" i="1"/>
  <c r="AI968" i="1"/>
  <c r="AF968" i="1"/>
  <c r="AC968" i="1"/>
  <c r="Z968" i="1"/>
  <c r="W968" i="1"/>
  <c r="T968" i="1"/>
  <c r="Q968" i="1"/>
  <c r="N968" i="1"/>
  <c r="K968" i="1"/>
  <c r="H968" i="1"/>
  <c r="CJ967" i="1"/>
  <c r="BW967" i="1"/>
  <c r="CK967" i="1" s="1"/>
  <c r="BV967" i="1"/>
  <c r="BP967" i="1"/>
  <c r="BQ967" i="1" s="1"/>
  <c r="BN967" i="1"/>
  <c r="BO967" i="1" s="1"/>
  <c r="BL967" i="1"/>
  <c r="BJ967" i="1"/>
  <c r="BI967" i="1"/>
  <c r="AZ967" i="1"/>
  <c r="AV967" i="1"/>
  <c r="AS967" i="1"/>
  <c r="AP967" i="1"/>
  <c r="BA967" i="1" s="1"/>
  <c r="AO967" i="1"/>
  <c r="AL967" i="1"/>
  <c r="AI967" i="1"/>
  <c r="AF967" i="1"/>
  <c r="AC967" i="1"/>
  <c r="Z967" i="1"/>
  <c r="W967" i="1"/>
  <c r="T967" i="1"/>
  <c r="Q967" i="1"/>
  <c r="N967" i="1"/>
  <c r="K967" i="1"/>
  <c r="H967" i="1"/>
  <c r="CJ966" i="1"/>
  <c r="BW966" i="1"/>
  <c r="BV966" i="1"/>
  <c r="BP966" i="1"/>
  <c r="BQ966" i="1" s="1"/>
  <c r="BN966" i="1"/>
  <c r="BO966" i="1" s="1"/>
  <c r="BL966" i="1"/>
  <c r="BM966" i="1" s="1"/>
  <c r="BJ966" i="1"/>
  <c r="BI966" i="1"/>
  <c r="AZ966" i="1"/>
  <c r="AV966" i="1"/>
  <c r="AS966" i="1"/>
  <c r="AP966" i="1"/>
  <c r="BA966" i="1" s="1"/>
  <c r="AO966" i="1"/>
  <c r="AL966" i="1"/>
  <c r="AI966" i="1"/>
  <c r="AF966" i="1"/>
  <c r="AC966" i="1"/>
  <c r="Z966" i="1"/>
  <c r="W966" i="1"/>
  <c r="T966" i="1"/>
  <c r="Q966" i="1"/>
  <c r="N966" i="1"/>
  <c r="K966" i="1"/>
  <c r="H966" i="1"/>
  <c r="CJ965" i="1"/>
  <c r="BW965" i="1"/>
  <c r="BV965" i="1"/>
  <c r="BP965" i="1"/>
  <c r="BQ965" i="1" s="1"/>
  <c r="BN965" i="1"/>
  <c r="BO965" i="1" s="1"/>
  <c r="BL965" i="1"/>
  <c r="BJ965" i="1"/>
  <c r="BI965" i="1"/>
  <c r="AZ965" i="1"/>
  <c r="AV965" i="1"/>
  <c r="AS965" i="1"/>
  <c r="AP965" i="1"/>
  <c r="BA965" i="1" s="1"/>
  <c r="AO965" i="1"/>
  <c r="AL965" i="1"/>
  <c r="AI965" i="1"/>
  <c r="AF965" i="1"/>
  <c r="AC965" i="1"/>
  <c r="Z965" i="1"/>
  <c r="W965" i="1"/>
  <c r="T965" i="1"/>
  <c r="Q965" i="1"/>
  <c r="N965" i="1"/>
  <c r="K965" i="1"/>
  <c r="H965" i="1"/>
  <c r="CJ964" i="1"/>
  <c r="BW964" i="1"/>
  <c r="CK964" i="1" s="1"/>
  <c r="BV964" i="1"/>
  <c r="BP964" i="1"/>
  <c r="BQ964" i="1" s="1"/>
  <c r="BN964" i="1"/>
  <c r="BO964" i="1" s="1"/>
  <c r="BL964" i="1"/>
  <c r="BM964" i="1" s="1"/>
  <c r="BJ964" i="1"/>
  <c r="BI964" i="1"/>
  <c r="AZ964" i="1"/>
  <c r="AV964" i="1"/>
  <c r="AS964" i="1"/>
  <c r="AP964" i="1"/>
  <c r="BA964" i="1" s="1"/>
  <c r="AO964" i="1"/>
  <c r="AL964" i="1"/>
  <c r="AI964" i="1"/>
  <c r="AF964" i="1"/>
  <c r="AC964" i="1"/>
  <c r="Z964" i="1"/>
  <c r="W964" i="1"/>
  <c r="T964" i="1"/>
  <c r="Q964" i="1"/>
  <c r="N964" i="1"/>
  <c r="K964" i="1"/>
  <c r="H964" i="1"/>
  <c r="CJ963" i="1"/>
  <c r="BW963" i="1"/>
  <c r="BV963" i="1"/>
  <c r="BP963" i="1"/>
  <c r="BQ963" i="1" s="1"/>
  <c r="BN963" i="1"/>
  <c r="BO963" i="1" s="1"/>
  <c r="BL963" i="1"/>
  <c r="BJ963" i="1"/>
  <c r="BI963" i="1"/>
  <c r="AZ963" i="1"/>
  <c r="AV963" i="1"/>
  <c r="AS963" i="1"/>
  <c r="AP963" i="1"/>
  <c r="BA963" i="1" s="1"/>
  <c r="AO963" i="1"/>
  <c r="AL963" i="1"/>
  <c r="AI963" i="1"/>
  <c r="AF963" i="1"/>
  <c r="AC963" i="1"/>
  <c r="Z963" i="1"/>
  <c r="W963" i="1"/>
  <c r="T963" i="1"/>
  <c r="Q963" i="1"/>
  <c r="N963" i="1"/>
  <c r="K963" i="1"/>
  <c r="H963" i="1"/>
  <c r="CJ962" i="1"/>
  <c r="BW962" i="1"/>
  <c r="BV962" i="1"/>
  <c r="BP962" i="1"/>
  <c r="BQ962" i="1" s="1"/>
  <c r="BN962" i="1"/>
  <c r="BO962" i="1" s="1"/>
  <c r="BL962" i="1"/>
  <c r="BJ962" i="1"/>
  <c r="BI962" i="1"/>
  <c r="AZ962" i="1"/>
  <c r="AV962" i="1"/>
  <c r="AS962" i="1"/>
  <c r="AP962" i="1"/>
  <c r="BA962" i="1" s="1"/>
  <c r="AO962" i="1"/>
  <c r="AL962" i="1"/>
  <c r="AI962" i="1"/>
  <c r="AF962" i="1"/>
  <c r="AC962" i="1"/>
  <c r="Z962" i="1"/>
  <c r="W962" i="1"/>
  <c r="T962" i="1"/>
  <c r="Q962" i="1"/>
  <c r="N962" i="1"/>
  <c r="K962" i="1"/>
  <c r="H962" i="1"/>
  <c r="CJ961" i="1"/>
  <c r="BW961" i="1"/>
  <c r="CK961" i="1" s="1"/>
  <c r="BV961" i="1"/>
  <c r="BP961" i="1"/>
  <c r="BQ961" i="1" s="1"/>
  <c r="BN961" i="1"/>
  <c r="BO961" i="1" s="1"/>
  <c r="BL961" i="1"/>
  <c r="BM961" i="1" s="1"/>
  <c r="BJ961" i="1"/>
  <c r="BI961" i="1"/>
  <c r="AZ961" i="1"/>
  <c r="AV961" i="1"/>
  <c r="AS961" i="1"/>
  <c r="AP961" i="1"/>
  <c r="BA961" i="1" s="1"/>
  <c r="AO961" i="1"/>
  <c r="AL961" i="1"/>
  <c r="AI961" i="1"/>
  <c r="AF961" i="1"/>
  <c r="AC961" i="1"/>
  <c r="Z961" i="1"/>
  <c r="W961" i="1"/>
  <c r="T961" i="1"/>
  <c r="Q961" i="1"/>
  <c r="N961" i="1"/>
  <c r="K961" i="1"/>
  <c r="H961" i="1"/>
  <c r="CJ960" i="1"/>
  <c r="BW960" i="1"/>
  <c r="BX960" i="1" s="1"/>
  <c r="BV960" i="1"/>
  <c r="BP960" i="1"/>
  <c r="BQ960" i="1" s="1"/>
  <c r="BN960" i="1"/>
  <c r="BL960" i="1"/>
  <c r="BM960" i="1" s="1"/>
  <c r="BJ960" i="1"/>
  <c r="BI960" i="1"/>
  <c r="AZ960" i="1"/>
  <c r="AV960" i="1"/>
  <c r="AS960" i="1"/>
  <c r="AP960" i="1"/>
  <c r="BA960" i="1" s="1"/>
  <c r="AO960" i="1"/>
  <c r="AL960" i="1"/>
  <c r="AI960" i="1"/>
  <c r="AF960" i="1"/>
  <c r="AC960" i="1"/>
  <c r="Z960" i="1"/>
  <c r="W960" i="1"/>
  <c r="T960" i="1"/>
  <c r="Q960" i="1"/>
  <c r="N960" i="1"/>
  <c r="K960" i="1"/>
  <c r="H960" i="1"/>
  <c r="CJ959" i="1"/>
  <c r="BW959" i="1"/>
  <c r="BV959" i="1"/>
  <c r="BP959" i="1"/>
  <c r="BQ959" i="1" s="1"/>
  <c r="BN959" i="1"/>
  <c r="BO959" i="1" s="1"/>
  <c r="BL959" i="1"/>
  <c r="BM959" i="1" s="1"/>
  <c r="BJ959" i="1"/>
  <c r="BI959" i="1"/>
  <c r="AZ959" i="1"/>
  <c r="AV959" i="1"/>
  <c r="AS959" i="1"/>
  <c r="AP959" i="1"/>
  <c r="BA959" i="1" s="1"/>
  <c r="AO959" i="1"/>
  <c r="AL959" i="1"/>
  <c r="AI959" i="1"/>
  <c r="AF959" i="1"/>
  <c r="AC959" i="1"/>
  <c r="Z959" i="1"/>
  <c r="W959" i="1"/>
  <c r="T959" i="1"/>
  <c r="Q959" i="1"/>
  <c r="N959" i="1"/>
  <c r="K959" i="1"/>
  <c r="H959" i="1"/>
  <c r="CJ958" i="1"/>
  <c r="BW958" i="1"/>
  <c r="BV958" i="1"/>
  <c r="BP958" i="1"/>
  <c r="BQ958" i="1" s="1"/>
  <c r="BN958" i="1"/>
  <c r="BO958" i="1" s="1"/>
  <c r="BL958" i="1"/>
  <c r="BJ958" i="1"/>
  <c r="BI958" i="1"/>
  <c r="AZ958" i="1"/>
  <c r="AV958" i="1"/>
  <c r="AS958" i="1"/>
  <c r="AP958" i="1"/>
  <c r="BA958" i="1" s="1"/>
  <c r="AO958" i="1"/>
  <c r="AL958" i="1"/>
  <c r="AI958" i="1"/>
  <c r="AF958" i="1"/>
  <c r="AC958" i="1"/>
  <c r="Z958" i="1"/>
  <c r="W958" i="1"/>
  <c r="T958" i="1"/>
  <c r="Q958" i="1"/>
  <c r="N958" i="1"/>
  <c r="K958" i="1"/>
  <c r="H958" i="1"/>
  <c r="CJ957" i="1"/>
  <c r="BW957" i="1"/>
  <c r="CK957" i="1" s="1"/>
  <c r="BV957" i="1"/>
  <c r="BP957" i="1"/>
  <c r="BQ957" i="1" s="1"/>
  <c r="BN957" i="1"/>
  <c r="BO957" i="1" s="1"/>
  <c r="BL957" i="1"/>
  <c r="BJ957" i="1"/>
  <c r="BI957" i="1"/>
  <c r="AZ957" i="1"/>
  <c r="AV957" i="1"/>
  <c r="AS957" i="1"/>
  <c r="AP957" i="1"/>
  <c r="BA957" i="1" s="1"/>
  <c r="AO957" i="1"/>
  <c r="AL957" i="1"/>
  <c r="AI957" i="1"/>
  <c r="AF957" i="1"/>
  <c r="AC957" i="1"/>
  <c r="Z957" i="1"/>
  <c r="W957" i="1"/>
  <c r="T957" i="1"/>
  <c r="Q957" i="1"/>
  <c r="N957" i="1"/>
  <c r="K957" i="1"/>
  <c r="H957" i="1"/>
  <c r="CJ956" i="1"/>
  <c r="BW956" i="1"/>
  <c r="CK956" i="1" s="1"/>
  <c r="BV956" i="1"/>
  <c r="BP956" i="1"/>
  <c r="BQ956" i="1" s="1"/>
  <c r="BN956" i="1"/>
  <c r="BO956" i="1" s="1"/>
  <c r="BL956" i="1"/>
  <c r="BM956" i="1" s="1"/>
  <c r="BJ956" i="1"/>
  <c r="BI956" i="1"/>
  <c r="AZ956" i="1"/>
  <c r="AV956" i="1"/>
  <c r="AS956" i="1"/>
  <c r="AP956" i="1"/>
  <c r="BA956" i="1" s="1"/>
  <c r="AO956" i="1"/>
  <c r="AL956" i="1"/>
  <c r="AI956" i="1"/>
  <c r="AF956" i="1"/>
  <c r="AC956" i="1"/>
  <c r="Z956" i="1"/>
  <c r="W956" i="1"/>
  <c r="T956" i="1"/>
  <c r="Q956" i="1"/>
  <c r="N956" i="1"/>
  <c r="K956" i="1"/>
  <c r="H956" i="1"/>
  <c r="CJ955" i="1"/>
  <c r="BW955" i="1"/>
  <c r="CK955" i="1" s="1"/>
  <c r="BV955" i="1"/>
  <c r="BP955" i="1"/>
  <c r="BQ955" i="1" s="1"/>
  <c r="BN955" i="1"/>
  <c r="BO955" i="1" s="1"/>
  <c r="BL955" i="1"/>
  <c r="BR955" i="1" s="1"/>
  <c r="BS955" i="1" s="1"/>
  <c r="BJ955" i="1"/>
  <c r="BI955" i="1"/>
  <c r="AZ955" i="1"/>
  <c r="AV955" i="1"/>
  <c r="AS955" i="1"/>
  <c r="AP955" i="1"/>
  <c r="BA955" i="1" s="1"/>
  <c r="AO955" i="1"/>
  <c r="AL955" i="1"/>
  <c r="AI955" i="1"/>
  <c r="AF955" i="1"/>
  <c r="AC955" i="1"/>
  <c r="Z955" i="1"/>
  <c r="W955" i="1"/>
  <c r="T955" i="1"/>
  <c r="Q955" i="1"/>
  <c r="N955" i="1"/>
  <c r="K955" i="1"/>
  <c r="H955" i="1"/>
  <c r="CJ954" i="1"/>
  <c r="BW954" i="1"/>
  <c r="BX954" i="1" s="1"/>
  <c r="BV954" i="1"/>
  <c r="BP954" i="1"/>
  <c r="BQ954" i="1" s="1"/>
  <c r="BN954" i="1"/>
  <c r="BL954" i="1"/>
  <c r="BM954" i="1" s="1"/>
  <c r="BJ954" i="1"/>
  <c r="BI954" i="1"/>
  <c r="AZ954" i="1"/>
  <c r="AV954" i="1"/>
  <c r="AS954" i="1"/>
  <c r="AP954" i="1"/>
  <c r="BA954" i="1" s="1"/>
  <c r="AO954" i="1"/>
  <c r="AL954" i="1"/>
  <c r="AI954" i="1"/>
  <c r="AF954" i="1"/>
  <c r="AC954" i="1"/>
  <c r="Z954" i="1"/>
  <c r="W954" i="1"/>
  <c r="T954" i="1"/>
  <c r="Q954" i="1"/>
  <c r="N954" i="1"/>
  <c r="K954" i="1"/>
  <c r="H954" i="1"/>
  <c r="CJ953" i="1"/>
  <c r="BW953" i="1"/>
  <c r="CK953" i="1" s="1"/>
  <c r="BV953" i="1"/>
  <c r="BP953" i="1"/>
  <c r="BQ953" i="1" s="1"/>
  <c r="BN953" i="1"/>
  <c r="BO953" i="1" s="1"/>
  <c r="BL953" i="1"/>
  <c r="BJ953" i="1"/>
  <c r="BI953" i="1"/>
  <c r="AZ953" i="1"/>
  <c r="AV953" i="1"/>
  <c r="AS953" i="1"/>
  <c r="AP953" i="1"/>
  <c r="BA953" i="1" s="1"/>
  <c r="AO953" i="1"/>
  <c r="AL953" i="1"/>
  <c r="AI953" i="1"/>
  <c r="AF953" i="1"/>
  <c r="AC953" i="1"/>
  <c r="Z953" i="1"/>
  <c r="W953" i="1"/>
  <c r="T953" i="1"/>
  <c r="Q953" i="1"/>
  <c r="N953" i="1"/>
  <c r="K953" i="1"/>
  <c r="H953" i="1"/>
  <c r="CJ952" i="1"/>
  <c r="BW952" i="1"/>
  <c r="CK952" i="1" s="1"/>
  <c r="BV952" i="1"/>
  <c r="BP952" i="1"/>
  <c r="BQ952" i="1" s="1"/>
  <c r="BN952" i="1"/>
  <c r="BO952" i="1" s="1"/>
  <c r="BL952" i="1"/>
  <c r="BJ952" i="1"/>
  <c r="BI952" i="1"/>
  <c r="AZ952" i="1"/>
  <c r="AV952" i="1"/>
  <c r="AS952" i="1"/>
  <c r="AP952" i="1"/>
  <c r="BA952" i="1" s="1"/>
  <c r="AO952" i="1"/>
  <c r="AL952" i="1"/>
  <c r="AI952" i="1"/>
  <c r="AF952" i="1"/>
  <c r="AC952" i="1"/>
  <c r="Z952" i="1"/>
  <c r="W952" i="1"/>
  <c r="T952" i="1"/>
  <c r="Q952" i="1"/>
  <c r="N952" i="1"/>
  <c r="K952" i="1"/>
  <c r="H952" i="1"/>
  <c r="CJ951" i="1"/>
  <c r="BW951" i="1"/>
  <c r="CK951" i="1" s="1"/>
  <c r="BV951" i="1"/>
  <c r="BP951" i="1"/>
  <c r="BQ951" i="1" s="1"/>
  <c r="BN951" i="1"/>
  <c r="BO951" i="1" s="1"/>
  <c r="BL951" i="1"/>
  <c r="BJ951" i="1"/>
  <c r="BI951" i="1"/>
  <c r="AZ951" i="1"/>
  <c r="AV951" i="1"/>
  <c r="AS951" i="1"/>
  <c r="AP951" i="1"/>
  <c r="BA951" i="1" s="1"/>
  <c r="AO951" i="1"/>
  <c r="AL951" i="1"/>
  <c r="AI951" i="1"/>
  <c r="AF951" i="1"/>
  <c r="AC951" i="1"/>
  <c r="Z951" i="1"/>
  <c r="W951" i="1"/>
  <c r="T951" i="1"/>
  <c r="Q951" i="1"/>
  <c r="N951" i="1"/>
  <c r="K951" i="1"/>
  <c r="H951" i="1"/>
  <c r="CJ950" i="1"/>
  <c r="BW950" i="1"/>
  <c r="BX950" i="1" s="1"/>
  <c r="BV950" i="1"/>
  <c r="BP950" i="1"/>
  <c r="BQ950" i="1" s="1"/>
  <c r="BN950" i="1"/>
  <c r="BO950" i="1" s="1"/>
  <c r="BL950" i="1"/>
  <c r="BJ950" i="1"/>
  <c r="BI950" i="1"/>
  <c r="AZ950" i="1"/>
  <c r="AV950" i="1"/>
  <c r="AS950" i="1"/>
  <c r="AP950" i="1"/>
  <c r="BA950" i="1" s="1"/>
  <c r="AO950" i="1"/>
  <c r="AL950" i="1"/>
  <c r="AI950" i="1"/>
  <c r="AF950" i="1"/>
  <c r="AC950" i="1"/>
  <c r="Z950" i="1"/>
  <c r="W950" i="1"/>
  <c r="T950" i="1"/>
  <c r="Q950" i="1"/>
  <c r="N950" i="1"/>
  <c r="K950" i="1"/>
  <c r="H950" i="1"/>
  <c r="CJ949" i="1"/>
  <c r="BW949" i="1"/>
  <c r="BV949" i="1"/>
  <c r="BP949" i="1"/>
  <c r="BN949" i="1"/>
  <c r="BO949" i="1" s="1"/>
  <c r="BL949" i="1"/>
  <c r="BM949" i="1" s="1"/>
  <c r="BJ949" i="1"/>
  <c r="BI949" i="1"/>
  <c r="AZ949" i="1"/>
  <c r="AV949" i="1"/>
  <c r="AS949" i="1"/>
  <c r="AP949" i="1"/>
  <c r="BA949" i="1" s="1"/>
  <c r="AO949" i="1"/>
  <c r="AL949" i="1"/>
  <c r="AI949" i="1"/>
  <c r="AF949" i="1"/>
  <c r="AC949" i="1"/>
  <c r="Z949" i="1"/>
  <c r="W949" i="1"/>
  <c r="T949" i="1"/>
  <c r="Q949" i="1"/>
  <c r="N949" i="1"/>
  <c r="K949" i="1"/>
  <c r="H949" i="1"/>
  <c r="CJ948" i="1"/>
  <c r="BW948" i="1"/>
  <c r="BV948" i="1"/>
  <c r="BP948" i="1"/>
  <c r="BQ948" i="1" s="1"/>
  <c r="BN948" i="1"/>
  <c r="BO948" i="1" s="1"/>
  <c r="BL948" i="1"/>
  <c r="BM948" i="1" s="1"/>
  <c r="BJ948" i="1"/>
  <c r="BI948" i="1"/>
  <c r="AZ948" i="1"/>
  <c r="AV948" i="1"/>
  <c r="AS948" i="1"/>
  <c r="AP948" i="1"/>
  <c r="BA948" i="1" s="1"/>
  <c r="AO948" i="1"/>
  <c r="AL948" i="1"/>
  <c r="AI948" i="1"/>
  <c r="AF948" i="1"/>
  <c r="AC948" i="1"/>
  <c r="Z948" i="1"/>
  <c r="W948" i="1"/>
  <c r="T948" i="1"/>
  <c r="Q948" i="1"/>
  <c r="N948" i="1"/>
  <c r="K948" i="1"/>
  <c r="H948" i="1"/>
  <c r="CJ947" i="1"/>
  <c r="BW947" i="1"/>
  <c r="BV947" i="1"/>
  <c r="BP947" i="1"/>
  <c r="BQ947" i="1" s="1"/>
  <c r="BN947" i="1"/>
  <c r="BO947" i="1" s="1"/>
  <c r="BL947" i="1"/>
  <c r="BJ947" i="1"/>
  <c r="BI947" i="1"/>
  <c r="AZ947" i="1"/>
  <c r="AV947" i="1"/>
  <c r="AS947" i="1"/>
  <c r="AP947" i="1"/>
  <c r="BA947" i="1" s="1"/>
  <c r="AO947" i="1"/>
  <c r="AL947" i="1"/>
  <c r="AI947" i="1"/>
  <c r="AF947" i="1"/>
  <c r="AC947" i="1"/>
  <c r="Z947" i="1"/>
  <c r="W947" i="1"/>
  <c r="T947" i="1"/>
  <c r="Q947" i="1"/>
  <c r="N947" i="1"/>
  <c r="K947" i="1"/>
  <c r="H947" i="1"/>
  <c r="CJ946" i="1"/>
  <c r="BW946" i="1"/>
  <c r="CK946" i="1" s="1"/>
  <c r="BV946" i="1"/>
  <c r="BP946" i="1"/>
  <c r="BQ946" i="1" s="1"/>
  <c r="BN946" i="1"/>
  <c r="BO946" i="1" s="1"/>
  <c r="BL946" i="1"/>
  <c r="BM946" i="1" s="1"/>
  <c r="BJ946" i="1"/>
  <c r="BI946" i="1"/>
  <c r="AZ946" i="1"/>
  <c r="AV946" i="1"/>
  <c r="AS946" i="1"/>
  <c r="AP946" i="1"/>
  <c r="BA946" i="1" s="1"/>
  <c r="AO946" i="1"/>
  <c r="AL946" i="1"/>
  <c r="AI946" i="1"/>
  <c r="AF946" i="1"/>
  <c r="AC946" i="1"/>
  <c r="Z946" i="1"/>
  <c r="W946" i="1"/>
  <c r="T946" i="1"/>
  <c r="Q946" i="1"/>
  <c r="N946" i="1"/>
  <c r="K946" i="1"/>
  <c r="H946" i="1"/>
  <c r="CJ945" i="1"/>
  <c r="BW945" i="1"/>
  <c r="BX945" i="1" s="1"/>
  <c r="BV945" i="1"/>
  <c r="BP945" i="1"/>
  <c r="BQ945" i="1" s="1"/>
  <c r="BN945" i="1"/>
  <c r="BO945" i="1" s="1"/>
  <c r="BL945" i="1"/>
  <c r="BJ945" i="1"/>
  <c r="BI945" i="1"/>
  <c r="AZ945" i="1"/>
  <c r="AV945" i="1"/>
  <c r="AS945" i="1"/>
  <c r="AP945" i="1"/>
  <c r="BA945" i="1" s="1"/>
  <c r="AO945" i="1"/>
  <c r="AL945" i="1"/>
  <c r="AI945" i="1"/>
  <c r="AF945" i="1"/>
  <c r="AC945" i="1"/>
  <c r="Z945" i="1"/>
  <c r="W945" i="1"/>
  <c r="T945" i="1"/>
  <c r="Q945" i="1"/>
  <c r="N945" i="1"/>
  <c r="K945" i="1"/>
  <c r="H945" i="1"/>
  <c r="CJ944" i="1"/>
  <c r="BW944" i="1"/>
  <c r="BV944" i="1"/>
  <c r="BP944" i="1"/>
  <c r="BQ944" i="1" s="1"/>
  <c r="BN944" i="1"/>
  <c r="BO944" i="1" s="1"/>
  <c r="BL944" i="1"/>
  <c r="BM944" i="1" s="1"/>
  <c r="BJ944" i="1"/>
  <c r="BI944" i="1"/>
  <c r="AZ944" i="1"/>
  <c r="AV944" i="1"/>
  <c r="AS944" i="1"/>
  <c r="AP944" i="1"/>
  <c r="BA944" i="1" s="1"/>
  <c r="AO944" i="1"/>
  <c r="AL944" i="1"/>
  <c r="AI944" i="1"/>
  <c r="AF944" i="1"/>
  <c r="AC944" i="1"/>
  <c r="Z944" i="1"/>
  <c r="W944" i="1"/>
  <c r="T944" i="1"/>
  <c r="Q944" i="1"/>
  <c r="N944" i="1"/>
  <c r="K944" i="1"/>
  <c r="H944" i="1"/>
  <c r="CJ943" i="1"/>
  <c r="BW943" i="1"/>
  <c r="BX943" i="1" s="1"/>
  <c r="BV943" i="1"/>
  <c r="BP943" i="1"/>
  <c r="BQ943" i="1" s="1"/>
  <c r="BN943" i="1"/>
  <c r="BO943" i="1" s="1"/>
  <c r="BL943" i="1"/>
  <c r="BJ943" i="1"/>
  <c r="BI943" i="1"/>
  <c r="AZ943" i="1"/>
  <c r="AV943" i="1"/>
  <c r="AS943" i="1"/>
  <c r="AP943" i="1"/>
  <c r="BA943" i="1" s="1"/>
  <c r="AO943" i="1"/>
  <c r="AL943" i="1"/>
  <c r="AI943" i="1"/>
  <c r="AF943" i="1"/>
  <c r="AC943" i="1"/>
  <c r="Z943" i="1"/>
  <c r="W943" i="1"/>
  <c r="T943" i="1"/>
  <c r="Q943" i="1"/>
  <c r="N943" i="1"/>
  <c r="K943" i="1"/>
  <c r="H943" i="1"/>
  <c r="CJ942" i="1"/>
  <c r="BW942" i="1"/>
  <c r="CK942" i="1" s="1"/>
  <c r="BV942" i="1"/>
  <c r="BP942" i="1"/>
  <c r="BQ942" i="1" s="1"/>
  <c r="BN942" i="1"/>
  <c r="BO942" i="1" s="1"/>
  <c r="BL942" i="1"/>
  <c r="BM942" i="1" s="1"/>
  <c r="BJ942" i="1"/>
  <c r="BI942" i="1"/>
  <c r="AZ942" i="1"/>
  <c r="AV942" i="1"/>
  <c r="AS942" i="1"/>
  <c r="AP942" i="1"/>
  <c r="BA942" i="1" s="1"/>
  <c r="AO942" i="1"/>
  <c r="AL942" i="1"/>
  <c r="AI942" i="1"/>
  <c r="AF942" i="1"/>
  <c r="AC942" i="1"/>
  <c r="Z942" i="1"/>
  <c r="W942" i="1"/>
  <c r="T942" i="1"/>
  <c r="Q942" i="1"/>
  <c r="N942" i="1"/>
  <c r="K942" i="1"/>
  <c r="H942" i="1"/>
  <c r="CJ941" i="1"/>
  <c r="BW941" i="1"/>
  <c r="BX941" i="1" s="1"/>
  <c r="BV941" i="1"/>
  <c r="BP941" i="1"/>
  <c r="BQ941" i="1" s="1"/>
  <c r="BN941" i="1"/>
  <c r="BO941" i="1" s="1"/>
  <c r="BL941" i="1"/>
  <c r="BJ941" i="1"/>
  <c r="BI941" i="1"/>
  <c r="AZ941" i="1"/>
  <c r="AV941" i="1"/>
  <c r="AS941" i="1"/>
  <c r="AP941" i="1"/>
  <c r="BA941" i="1" s="1"/>
  <c r="AO941" i="1"/>
  <c r="AL941" i="1"/>
  <c r="AI941" i="1"/>
  <c r="AF941" i="1"/>
  <c r="AC941" i="1"/>
  <c r="Z941" i="1"/>
  <c r="W941" i="1"/>
  <c r="T941" i="1"/>
  <c r="Q941" i="1"/>
  <c r="N941" i="1"/>
  <c r="K941" i="1"/>
  <c r="H941" i="1"/>
  <c r="CJ940" i="1"/>
  <c r="BW940" i="1"/>
  <c r="CK940" i="1" s="1"/>
  <c r="BV940" i="1"/>
  <c r="BP940" i="1"/>
  <c r="BQ940" i="1" s="1"/>
  <c r="BN940" i="1"/>
  <c r="BO940" i="1" s="1"/>
  <c r="BL940" i="1"/>
  <c r="BJ940" i="1"/>
  <c r="BI940" i="1"/>
  <c r="AZ940" i="1"/>
  <c r="AV940" i="1"/>
  <c r="AS940" i="1"/>
  <c r="AP940" i="1"/>
  <c r="BA940" i="1" s="1"/>
  <c r="AO940" i="1"/>
  <c r="AL940" i="1"/>
  <c r="AI940" i="1"/>
  <c r="AF940" i="1"/>
  <c r="AC940" i="1"/>
  <c r="Z940" i="1"/>
  <c r="W940" i="1"/>
  <c r="T940" i="1"/>
  <c r="Q940" i="1"/>
  <c r="N940" i="1"/>
  <c r="K940" i="1"/>
  <c r="H940" i="1"/>
  <c r="CJ939" i="1"/>
  <c r="BW939" i="1"/>
  <c r="CK939" i="1" s="1"/>
  <c r="BV939" i="1"/>
  <c r="BP939" i="1"/>
  <c r="BN939" i="1"/>
  <c r="BO939" i="1" s="1"/>
  <c r="BL939" i="1"/>
  <c r="BM939" i="1" s="1"/>
  <c r="BJ939" i="1"/>
  <c r="BI939" i="1"/>
  <c r="AZ939" i="1"/>
  <c r="AV939" i="1"/>
  <c r="AS939" i="1"/>
  <c r="AP939" i="1"/>
  <c r="BA939" i="1" s="1"/>
  <c r="AO939" i="1"/>
  <c r="AL939" i="1"/>
  <c r="AI939" i="1"/>
  <c r="AF939" i="1"/>
  <c r="AC939" i="1"/>
  <c r="Z939" i="1"/>
  <c r="W939" i="1"/>
  <c r="T939" i="1"/>
  <c r="Q939" i="1"/>
  <c r="N939" i="1"/>
  <c r="K939" i="1"/>
  <c r="H939" i="1"/>
  <c r="CJ938" i="1"/>
  <c r="BW938" i="1"/>
  <c r="CK938" i="1" s="1"/>
  <c r="BV938" i="1"/>
  <c r="BP938" i="1"/>
  <c r="BQ938" i="1" s="1"/>
  <c r="BN938" i="1"/>
  <c r="BL938" i="1"/>
  <c r="BM938" i="1" s="1"/>
  <c r="BJ938" i="1"/>
  <c r="BI938" i="1"/>
  <c r="AZ938" i="1"/>
  <c r="AV938" i="1"/>
  <c r="AS938" i="1"/>
  <c r="AP938" i="1"/>
  <c r="BA938" i="1" s="1"/>
  <c r="AO938" i="1"/>
  <c r="AL938" i="1"/>
  <c r="AI938" i="1"/>
  <c r="AF938" i="1"/>
  <c r="AC938" i="1"/>
  <c r="Z938" i="1"/>
  <c r="W938" i="1"/>
  <c r="T938" i="1"/>
  <c r="Q938" i="1"/>
  <c r="N938" i="1"/>
  <c r="K938" i="1"/>
  <c r="H938" i="1"/>
  <c r="CJ937" i="1"/>
  <c r="BW937" i="1"/>
  <c r="BV937" i="1"/>
  <c r="BP937" i="1"/>
  <c r="BQ937" i="1" s="1"/>
  <c r="BN937" i="1"/>
  <c r="BO937" i="1" s="1"/>
  <c r="BL937" i="1"/>
  <c r="BJ937" i="1"/>
  <c r="BI937" i="1"/>
  <c r="AZ937" i="1"/>
  <c r="AV937" i="1"/>
  <c r="AS937" i="1"/>
  <c r="AP937" i="1"/>
  <c r="BA937" i="1" s="1"/>
  <c r="AO937" i="1"/>
  <c r="AL937" i="1"/>
  <c r="AI937" i="1"/>
  <c r="AF937" i="1"/>
  <c r="AC937" i="1"/>
  <c r="Z937" i="1"/>
  <c r="W937" i="1"/>
  <c r="T937" i="1"/>
  <c r="Q937" i="1"/>
  <c r="N937" i="1"/>
  <c r="K937" i="1"/>
  <c r="H937" i="1"/>
  <c r="CJ936" i="1"/>
  <c r="BW936" i="1"/>
  <c r="CK936" i="1" s="1"/>
  <c r="BV936" i="1"/>
  <c r="BP936" i="1"/>
  <c r="BQ936" i="1" s="1"/>
  <c r="BN936" i="1"/>
  <c r="BO936" i="1" s="1"/>
  <c r="BL936" i="1"/>
  <c r="BM936" i="1" s="1"/>
  <c r="BJ936" i="1"/>
  <c r="BI936" i="1"/>
  <c r="AZ936" i="1"/>
  <c r="AV936" i="1"/>
  <c r="AS936" i="1"/>
  <c r="AP936" i="1"/>
  <c r="BA936" i="1" s="1"/>
  <c r="AO936" i="1"/>
  <c r="AL936" i="1"/>
  <c r="AI936" i="1"/>
  <c r="AF936" i="1"/>
  <c r="AC936" i="1"/>
  <c r="Z936" i="1"/>
  <c r="W936" i="1"/>
  <c r="T936" i="1"/>
  <c r="Q936" i="1"/>
  <c r="N936" i="1"/>
  <c r="K936" i="1"/>
  <c r="H936" i="1"/>
  <c r="CJ935" i="1"/>
  <c r="BW935" i="1"/>
  <c r="BV935" i="1"/>
  <c r="BP935" i="1"/>
  <c r="BQ935" i="1" s="1"/>
  <c r="BN935" i="1"/>
  <c r="BO935" i="1" s="1"/>
  <c r="BL935" i="1"/>
  <c r="BJ935" i="1"/>
  <c r="BI935" i="1"/>
  <c r="AZ935" i="1"/>
  <c r="AV935" i="1"/>
  <c r="AS935" i="1"/>
  <c r="AP935" i="1"/>
  <c r="BA935" i="1" s="1"/>
  <c r="AO935" i="1"/>
  <c r="AL935" i="1"/>
  <c r="AI935" i="1"/>
  <c r="AF935" i="1"/>
  <c r="AC935" i="1"/>
  <c r="Z935" i="1"/>
  <c r="W935" i="1"/>
  <c r="T935" i="1"/>
  <c r="Q935" i="1"/>
  <c r="N935" i="1"/>
  <c r="K935" i="1"/>
  <c r="H935" i="1"/>
  <c r="CJ934" i="1"/>
  <c r="BW934" i="1"/>
  <c r="BV934" i="1"/>
  <c r="BP934" i="1"/>
  <c r="BN934" i="1"/>
  <c r="BO934" i="1" s="1"/>
  <c r="BL934" i="1"/>
  <c r="BM934" i="1" s="1"/>
  <c r="BJ934" i="1"/>
  <c r="BI934" i="1"/>
  <c r="AZ934" i="1"/>
  <c r="AV934" i="1"/>
  <c r="AS934" i="1"/>
  <c r="AP934" i="1"/>
  <c r="BA934" i="1" s="1"/>
  <c r="AO934" i="1"/>
  <c r="AL934" i="1"/>
  <c r="AI934" i="1"/>
  <c r="AF934" i="1"/>
  <c r="AC934" i="1"/>
  <c r="Z934" i="1"/>
  <c r="W934" i="1"/>
  <c r="T934" i="1"/>
  <c r="Q934" i="1"/>
  <c r="N934" i="1"/>
  <c r="K934" i="1"/>
  <c r="H934" i="1"/>
  <c r="CJ933" i="1"/>
  <c r="BW933" i="1"/>
  <c r="CK933" i="1" s="1"/>
  <c r="BV933" i="1"/>
  <c r="BP933" i="1"/>
  <c r="BQ933" i="1" s="1"/>
  <c r="BN933" i="1"/>
  <c r="BO933" i="1" s="1"/>
  <c r="BL933" i="1"/>
  <c r="BJ933" i="1"/>
  <c r="BI933" i="1"/>
  <c r="AZ933" i="1"/>
  <c r="AV933" i="1"/>
  <c r="AS933" i="1"/>
  <c r="AP933" i="1"/>
  <c r="BA933" i="1" s="1"/>
  <c r="AO933" i="1"/>
  <c r="AL933" i="1"/>
  <c r="AI933" i="1"/>
  <c r="AF933" i="1"/>
  <c r="AC933" i="1"/>
  <c r="Z933" i="1"/>
  <c r="W933" i="1"/>
  <c r="T933" i="1"/>
  <c r="Q933" i="1"/>
  <c r="N933" i="1"/>
  <c r="K933" i="1"/>
  <c r="H933" i="1"/>
  <c r="CJ932" i="1"/>
  <c r="BW932" i="1"/>
  <c r="BV932" i="1"/>
  <c r="BP932" i="1"/>
  <c r="BQ932" i="1" s="1"/>
  <c r="BN932" i="1"/>
  <c r="BL932" i="1"/>
  <c r="BM932" i="1" s="1"/>
  <c r="BJ932" i="1"/>
  <c r="BI932" i="1"/>
  <c r="AZ932" i="1"/>
  <c r="AV932" i="1"/>
  <c r="AS932" i="1"/>
  <c r="AP932" i="1"/>
  <c r="BA932" i="1" s="1"/>
  <c r="AO932" i="1"/>
  <c r="AL932" i="1"/>
  <c r="AI932" i="1"/>
  <c r="AF932" i="1"/>
  <c r="AC932" i="1"/>
  <c r="Z932" i="1"/>
  <c r="W932" i="1"/>
  <c r="T932" i="1"/>
  <c r="Q932" i="1"/>
  <c r="N932" i="1"/>
  <c r="K932" i="1"/>
  <c r="H932" i="1"/>
  <c r="CJ931" i="1"/>
  <c r="BW931" i="1"/>
  <c r="CK931" i="1" s="1"/>
  <c r="BV931" i="1"/>
  <c r="BP931" i="1"/>
  <c r="BQ931" i="1" s="1"/>
  <c r="BN931" i="1"/>
  <c r="BL931" i="1"/>
  <c r="BM931" i="1" s="1"/>
  <c r="BJ931" i="1"/>
  <c r="BI931" i="1"/>
  <c r="AZ931" i="1"/>
  <c r="AV931" i="1"/>
  <c r="AS931" i="1"/>
  <c r="AP931" i="1"/>
  <c r="BA931" i="1" s="1"/>
  <c r="AO931" i="1"/>
  <c r="AL931" i="1"/>
  <c r="AI931" i="1"/>
  <c r="AF931" i="1"/>
  <c r="AC931" i="1"/>
  <c r="Z931" i="1"/>
  <c r="W931" i="1"/>
  <c r="T931" i="1"/>
  <c r="Q931" i="1"/>
  <c r="N931" i="1"/>
  <c r="K931" i="1"/>
  <c r="H931" i="1"/>
  <c r="CJ930" i="1"/>
  <c r="BW930" i="1"/>
  <c r="CK930" i="1" s="1"/>
  <c r="BV930" i="1"/>
  <c r="BP930" i="1"/>
  <c r="BQ930" i="1" s="1"/>
  <c r="BN930" i="1"/>
  <c r="BO930" i="1" s="1"/>
  <c r="BL930" i="1"/>
  <c r="BJ930" i="1"/>
  <c r="BI930" i="1"/>
  <c r="AZ930" i="1"/>
  <c r="AV930" i="1"/>
  <c r="AS930" i="1"/>
  <c r="AP930" i="1"/>
  <c r="BA930" i="1" s="1"/>
  <c r="AO930" i="1"/>
  <c r="AL930" i="1"/>
  <c r="AI930" i="1"/>
  <c r="AF930" i="1"/>
  <c r="AC930" i="1"/>
  <c r="Z930" i="1"/>
  <c r="W930" i="1"/>
  <c r="T930" i="1"/>
  <c r="Q930" i="1"/>
  <c r="N930" i="1"/>
  <c r="K930" i="1"/>
  <c r="H930" i="1"/>
  <c r="CJ929" i="1"/>
  <c r="BW929" i="1"/>
  <c r="BX929" i="1" s="1"/>
  <c r="BV929" i="1"/>
  <c r="BP929" i="1"/>
  <c r="BQ929" i="1" s="1"/>
  <c r="BN929" i="1"/>
  <c r="BO929" i="1" s="1"/>
  <c r="BL929" i="1"/>
  <c r="BJ929" i="1"/>
  <c r="BI929" i="1"/>
  <c r="AZ929" i="1"/>
  <c r="AV929" i="1"/>
  <c r="AS929" i="1"/>
  <c r="AP929" i="1"/>
  <c r="BA929" i="1" s="1"/>
  <c r="AO929" i="1"/>
  <c r="AL929" i="1"/>
  <c r="AI929" i="1"/>
  <c r="AF929" i="1"/>
  <c r="AC929" i="1"/>
  <c r="Z929" i="1"/>
  <c r="W929" i="1"/>
  <c r="T929" i="1"/>
  <c r="Q929" i="1"/>
  <c r="N929" i="1"/>
  <c r="K929" i="1"/>
  <c r="H929" i="1"/>
  <c r="CJ928" i="1"/>
  <c r="BW928" i="1"/>
  <c r="BV928" i="1"/>
  <c r="BP928" i="1"/>
  <c r="BN928" i="1"/>
  <c r="BO928" i="1" s="1"/>
  <c r="BL928" i="1"/>
  <c r="BM928" i="1" s="1"/>
  <c r="BJ928" i="1"/>
  <c r="BI928" i="1"/>
  <c r="AZ928" i="1"/>
  <c r="AV928" i="1"/>
  <c r="AS928" i="1"/>
  <c r="AX928" i="1" s="1"/>
  <c r="BB928" i="1" s="1"/>
  <c r="AP928" i="1"/>
  <c r="BA928" i="1" s="1"/>
  <c r="AO928" i="1"/>
  <c r="AL928" i="1"/>
  <c r="AI928" i="1"/>
  <c r="AF928" i="1"/>
  <c r="AC928" i="1"/>
  <c r="Z928" i="1"/>
  <c r="W928" i="1"/>
  <c r="T928" i="1"/>
  <c r="Q928" i="1"/>
  <c r="N928" i="1"/>
  <c r="K928" i="1"/>
  <c r="H928" i="1"/>
  <c r="CJ927" i="1"/>
  <c r="BW927" i="1"/>
  <c r="CK927" i="1" s="1"/>
  <c r="BV927" i="1"/>
  <c r="BP927" i="1"/>
  <c r="BQ927" i="1" s="1"/>
  <c r="BN927" i="1"/>
  <c r="BO927" i="1" s="1"/>
  <c r="BL927" i="1"/>
  <c r="BJ927" i="1"/>
  <c r="BI927" i="1"/>
  <c r="AZ927" i="1"/>
  <c r="AV927" i="1"/>
  <c r="AS927" i="1"/>
  <c r="AX927" i="1" s="1"/>
  <c r="BB927" i="1" s="1"/>
  <c r="AP927" i="1"/>
  <c r="BA927" i="1" s="1"/>
  <c r="AO927" i="1"/>
  <c r="AL927" i="1"/>
  <c r="AI927" i="1"/>
  <c r="AF927" i="1"/>
  <c r="AC927" i="1"/>
  <c r="Z927" i="1"/>
  <c r="W927" i="1"/>
  <c r="T927" i="1"/>
  <c r="Q927" i="1"/>
  <c r="N927" i="1"/>
  <c r="K927" i="1"/>
  <c r="H927" i="1"/>
  <c r="CJ926" i="1"/>
  <c r="BW926" i="1"/>
  <c r="BV926" i="1"/>
  <c r="BP926" i="1"/>
  <c r="BQ926" i="1" s="1"/>
  <c r="BN926" i="1"/>
  <c r="BO926" i="1" s="1"/>
  <c r="BL926" i="1"/>
  <c r="BM926" i="1" s="1"/>
  <c r="BJ926" i="1"/>
  <c r="BI926" i="1"/>
  <c r="AZ926" i="1"/>
  <c r="AV926" i="1"/>
  <c r="AS926" i="1"/>
  <c r="AP926" i="1"/>
  <c r="BA926" i="1" s="1"/>
  <c r="AO926" i="1"/>
  <c r="AL926" i="1"/>
  <c r="AI926" i="1"/>
  <c r="AF926" i="1"/>
  <c r="AC926" i="1"/>
  <c r="Z926" i="1"/>
  <c r="W926" i="1"/>
  <c r="T926" i="1"/>
  <c r="Q926" i="1"/>
  <c r="N926" i="1"/>
  <c r="K926" i="1"/>
  <c r="H926" i="1"/>
  <c r="CJ925" i="1"/>
  <c r="BW925" i="1"/>
  <c r="BV925" i="1"/>
  <c r="BP925" i="1"/>
  <c r="BQ925" i="1" s="1"/>
  <c r="BN925" i="1"/>
  <c r="BO925" i="1" s="1"/>
  <c r="BL925" i="1"/>
  <c r="BJ925" i="1"/>
  <c r="BI925" i="1"/>
  <c r="AZ925" i="1"/>
  <c r="AV925" i="1"/>
  <c r="AS925" i="1"/>
  <c r="AP925" i="1"/>
  <c r="BA925" i="1" s="1"/>
  <c r="AO925" i="1"/>
  <c r="AL925" i="1"/>
  <c r="AI925" i="1"/>
  <c r="AF925" i="1"/>
  <c r="AC925" i="1"/>
  <c r="Z925" i="1"/>
  <c r="W925" i="1"/>
  <c r="T925" i="1"/>
  <c r="Q925" i="1"/>
  <c r="N925" i="1"/>
  <c r="K925" i="1"/>
  <c r="H925" i="1"/>
  <c r="CJ924" i="1"/>
  <c r="BW924" i="1"/>
  <c r="BV924" i="1"/>
  <c r="BP924" i="1"/>
  <c r="BQ924" i="1" s="1"/>
  <c r="BN924" i="1"/>
  <c r="BL924" i="1"/>
  <c r="BM924" i="1" s="1"/>
  <c r="BJ924" i="1"/>
  <c r="BI924" i="1"/>
  <c r="AZ924" i="1"/>
  <c r="AV924" i="1"/>
  <c r="AS924" i="1"/>
  <c r="AP924" i="1"/>
  <c r="BA924" i="1" s="1"/>
  <c r="AO924" i="1"/>
  <c r="AL924" i="1"/>
  <c r="AI924" i="1"/>
  <c r="AF924" i="1"/>
  <c r="AC924" i="1"/>
  <c r="Z924" i="1"/>
  <c r="W924" i="1"/>
  <c r="T924" i="1"/>
  <c r="Q924" i="1"/>
  <c r="N924" i="1"/>
  <c r="K924" i="1"/>
  <c r="H924" i="1"/>
  <c r="CJ923" i="1"/>
  <c r="BW923" i="1"/>
  <c r="BV923" i="1"/>
  <c r="BP923" i="1"/>
  <c r="BQ923" i="1" s="1"/>
  <c r="BN923" i="1"/>
  <c r="BO923" i="1" s="1"/>
  <c r="BL923" i="1"/>
  <c r="BM923" i="1" s="1"/>
  <c r="BJ923" i="1"/>
  <c r="BI923" i="1"/>
  <c r="AZ923" i="1"/>
  <c r="AV923" i="1"/>
  <c r="AS923" i="1"/>
  <c r="AP923" i="1"/>
  <c r="BA923" i="1" s="1"/>
  <c r="AO923" i="1"/>
  <c r="AL923" i="1"/>
  <c r="AI923" i="1"/>
  <c r="AF923" i="1"/>
  <c r="AC923" i="1"/>
  <c r="Z923" i="1"/>
  <c r="W923" i="1"/>
  <c r="T923" i="1"/>
  <c r="Q923" i="1"/>
  <c r="N923" i="1"/>
  <c r="K923" i="1"/>
  <c r="H923" i="1"/>
  <c r="CJ922" i="1"/>
  <c r="BW922" i="1"/>
  <c r="CK922" i="1" s="1"/>
  <c r="BV922" i="1"/>
  <c r="BP922" i="1"/>
  <c r="BQ922" i="1" s="1"/>
  <c r="BN922" i="1"/>
  <c r="BO922" i="1" s="1"/>
  <c r="BL922" i="1"/>
  <c r="BM922" i="1" s="1"/>
  <c r="BJ922" i="1"/>
  <c r="BI922" i="1"/>
  <c r="AZ922" i="1"/>
  <c r="AV922" i="1"/>
  <c r="AS922" i="1"/>
  <c r="AP922" i="1"/>
  <c r="BA922" i="1" s="1"/>
  <c r="AO922" i="1"/>
  <c r="AL922" i="1"/>
  <c r="AI922" i="1"/>
  <c r="AF922" i="1"/>
  <c r="AC922" i="1"/>
  <c r="Z922" i="1"/>
  <c r="W922" i="1"/>
  <c r="T922" i="1"/>
  <c r="Q922" i="1"/>
  <c r="N922" i="1"/>
  <c r="K922" i="1"/>
  <c r="H922" i="1"/>
  <c r="CJ921" i="1"/>
  <c r="BW921" i="1"/>
  <c r="BV921" i="1"/>
  <c r="BP921" i="1"/>
  <c r="BQ921" i="1" s="1"/>
  <c r="BN921" i="1"/>
  <c r="BO921" i="1" s="1"/>
  <c r="BL921" i="1"/>
  <c r="BJ921" i="1"/>
  <c r="BI921" i="1"/>
  <c r="AZ921" i="1"/>
  <c r="AV921" i="1"/>
  <c r="AS921" i="1"/>
  <c r="AP921" i="1"/>
  <c r="BA921" i="1" s="1"/>
  <c r="AO921" i="1"/>
  <c r="AL921" i="1"/>
  <c r="AI921" i="1"/>
  <c r="AF921" i="1"/>
  <c r="AC921" i="1"/>
  <c r="Z921" i="1"/>
  <c r="W921" i="1"/>
  <c r="T921" i="1"/>
  <c r="Q921" i="1"/>
  <c r="N921" i="1"/>
  <c r="K921" i="1"/>
  <c r="H921" i="1"/>
  <c r="CJ920" i="1"/>
  <c r="BW920" i="1"/>
  <c r="BV920" i="1"/>
  <c r="BP920" i="1"/>
  <c r="BQ920" i="1" s="1"/>
  <c r="BN920" i="1"/>
  <c r="BL920" i="1"/>
  <c r="BM920" i="1" s="1"/>
  <c r="BJ920" i="1"/>
  <c r="BI920" i="1"/>
  <c r="AZ920" i="1"/>
  <c r="AV920" i="1"/>
  <c r="AS920" i="1"/>
  <c r="AP920" i="1"/>
  <c r="BA920" i="1" s="1"/>
  <c r="AO920" i="1"/>
  <c r="AL920" i="1"/>
  <c r="AI920" i="1"/>
  <c r="AF920" i="1"/>
  <c r="AC920" i="1"/>
  <c r="Z920" i="1"/>
  <c r="W920" i="1"/>
  <c r="T920" i="1"/>
  <c r="Q920" i="1"/>
  <c r="N920" i="1"/>
  <c r="K920" i="1"/>
  <c r="H920" i="1"/>
  <c r="CJ919" i="1"/>
  <c r="BW919" i="1"/>
  <c r="CK919" i="1" s="1"/>
  <c r="BV919" i="1"/>
  <c r="BP919" i="1"/>
  <c r="BQ919" i="1" s="1"/>
  <c r="BN919" i="1"/>
  <c r="BL919" i="1"/>
  <c r="BM919" i="1" s="1"/>
  <c r="BJ919" i="1"/>
  <c r="BI919" i="1"/>
  <c r="AZ919" i="1"/>
  <c r="AV919" i="1"/>
  <c r="AS919" i="1"/>
  <c r="AP919" i="1"/>
  <c r="BA919" i="1" s="1"/>
  <c r="AO919" i="1"/>
  <c r="AL919" i="1"/>
  <c r="AI919" i="1"/>
  <c r="AF919" i="1"/>
  <c r="AC919" i="1"/>
  <c r="Z919" i="1"/>
  <c r="W919" i="1"/>
  <c r="T919" i="1"/>
  <c r="Q919" i="1"/>
  <c r="N919" i="1"/>
  <c r="K919" i="1"/>
  <c r="H919" i="1"/>
  <c r="CJ918" i="1"/>
  <c r="BW918" i="1"/>
  <c r="CK918" i="1" s="1"/>
  <c r="BV918" i="1"/>
  <c r="BP918" i="1"/>
  <c r="BQ918" i="1" s="1"/>
  <c r="BN918" i="1"/>
  <c r="BO918" i="1" s="1"/>
  <c r="BL918" i="1"/>
  <c r="BJ918" i="1"/>
  <c r="BI918" i="1"/>
  <c r="AZ918" i="1"/>
  <c r="AV918" i="1"/>
  <c r="AS918" i="1"/>
  <c r="AP918" i="1"/>
  <c r="BA918" i="1" s="1"/>
  <c r="AO918" i="1"/>
  <c r="AL918" i="1"/>
  <c r="AI918" i="1"/>
  <c r="AF918" i="1"/>
  <c r="AC918" i="1"/>
  <c r="Z918" i="1"/>
  <c r="W918" i="1"/>
  <c r="T918" i="1"/>
  <c r="Q918" i="1"/>
  <c r="N918" i="1"/>
  <c r="K918" i="1"/>
  <c r="H918" i="1"/>
  <c r="CJ917" i="1"/>
  <c r="BW917" i="1"/>
  <c r="BV917" i="1"/>
  <c r="BP917" i="1"/>
  <c r="BQ917" i="1" s="1"/>
  <c r="BN917" i="1"/>
  <c r="BO917" i="1" s="1"/>
  <c r="BL917" i="1"/>
  <c r="BJ917" i="1"/>
  <c r="BI917" i="1"/>
  <c r="AZ917" i="1"/>
  <c r="AV917" i="1"/>
  <c r="AS917" i="1"/>
  <c r="AP917" i="1"/>
  <c r="BA917" i="1" s="1"/>
  <c r="AO917" i="1"/>
  <c r="AL917" i="1"/>
  <c r="AI917" i="1"/>
  <c r="AF917" i="1"/>
  <c r="AC917" i="1"/>
  <c r="Z917" i="1"/>
  <c r="W917" i="1"/>
  <c r="T917" i="1"/>
  <c r="Q917" i="1"/>
  <c r="N917" i="1"/>
  <c r="K917" i="1"/>
  <c r="H917" i="1"/>
  <c r="CJ916" i="1"/>
  <c r="BW916" i="1"/>
  <c r="CK916" i="1" s="1"/>
  <c r="BV916" i="1"/>
  <c r="BP916" i="1"/>
  <c r="BQ916" i="1" s="1"/>
  <c r="BN916" i="1"/>
  <c r="BL916" i="1"/>
  <c r="BM916" i="1" s="1"/>
  <c r="BJ916" i="1"/>
  <c r="BI916" i="1"/>
  <c r="AZ916" i="1"/>
  <c r="AV916" i="1"/>
  <c r="AS916" i="1"/>
  <c r="AP916" i="1"/>
  <c r="BA916" i="1" s="1"/>
  <c r="AO916" i="1"/>
  <c r="AL916" i="1"/>
  <c r="AI916" i="1"/>
  <c r="AF916" i="1"/>
  <c r="AC916" i="1"/>
  <c r="Z916" i="1"/>
  <c r="W916" i="1"/>
  <c r="T916" i="1"/>
  <c r="Q916" i="1"/>
  <c r="N916" i="1"/>
  <c r="K916" i="1"/>
  <c r="H916" i="1"/>
  <c r="CJ915" i="1"/>
  <c r="BW915" i="1"/>
  <c r="BX915" i="1" s="1"/>
  <c r="BV915" i="1"/>
  <c r="BP915" i="1"/>
  <c r="BQ915" i="1" s="1"/>
  <c r="BN915" i="1"/>
  <c r="BO915" i="1" s="1"/>
  <c r="BL915" i="1"/>
  <c r="BJ915" i="1"/>
  <c r="BI915" i="1"/>
  <c r="AZ915" i="1"/>
  <c r="AV915" i="1"/>
  <c r="AS915" i="1"/>
  <c r="AP915" i="1"/>
  <c r="BA915" i="1" s="1"/>
  <c r="AO915" i="1"/>
  <c r="AL915" i="1"/>
  <c r="AI915" i="1"/>
  <c r="AF915" i="1"/>
  <c r="AC915" i="1"/>
  <c r="Z915" i="1"/>
  <c r="W915" i="1"/>
  <c r="T915" i="1"/>
  <c r="Q915" i="1"/>
  <c r="N915" i="1"/>
  <c r="K915" i="1"/>
  <c r="H915" i="1"/>
  <c r="CJ914" i="1"/>
  <c r="BW914" i="1"/>
  <c r="BV914" i="1"/>
  <c r="BP914" i="1"/>
  <c r="BQ914" i="1" s="1"/>
  <c r="BN914" i="1"/>
  <c r="BL914" i="1"/>
  <c r="BM914" i="1" s="1"/>
  <c r="BJ914" i="1"/>
  <c r="BI914" i="1"/>
  <c r="AZ914" i="1"/>
  <c r="AV914" i="1"/>
  <c r="AS914" i="1"/>
  <c r="AP914" i="1"/>
  <c r="BA914" i="1" s="1"/>
  <c r="AO914" i="1"/>
  <c r="AL914" i="1"/>
  <c r="AI914" i="1"/>
  <c r="AF914" i="1"/>
  <c r="AC914" i="1"/>
  <c r="Z914" i="1"/>
  <c r="W914" i="1"/>
  <c r="T914" i="1"/>
  <c r="Q914" i="1"/>
  <c r="N914" i="1"/>
  <c r="K914" i="1"/>
  <c r="H914" i="1"/>
  <c r="CJ913" i="1"/>
  <c r="BW913" i="1"/>
  <c r="BV913" i="1"/>
  <c r="BP913" i="1"/>
  <c r="BQ913" i="1" s="1"/>
  <c r="BN913" i="1"/>
  <c r="BO913" i="1" s="1"/>
  <c r="BL913" i="1"/>
  <c r="BJ913" i="1"/>
  <c r="BI913" i="1"/>
  <c r="AZ913" i="1"/>
  <c r="AV913" i="1"/>
  <c r="AS913" i="1"/>
  <c r="AP913" i="1"/>
  <c r="BA913" i="1" s="1"/>
  <c r="AO913" i="1"/>
  <c r="AL913" i="1"/>
  <c r="AI913" i="1"/>
  <c r="AF913" i="1"/>
  <c r="AC913" i="1"/>
  <c r="Z913" i="1"/>
  <c r="W913" i="1"/>
  <c r="T913" i="1"/>
  <c r="Q913" i="1"/>
  <c r="N913" i="1"/>
  <c r="K913" i="1"/>
  <c r="H913" i="1"/>
  <c r="CJ912" i="1"/>
  <c r="BW912" i="1"/>
  <c r="BV912" i="1"/>
  <c r="BP912" i="1"/>
  <c r="BQ912" i="1" s="1"/>
  <c r="BN912" i="1"/>
  <c r="BO912" i="1" s="1"/>
  <c r="BL912" i="1"/>
  <c r="BM912" i="1" s="1"/>
  <c r="BJ912" i="1"/>
  <c r="BI912" i="1"/>
  <c r="AZ912" i="1"/>
  <c r="AV912" i="1"/>
  <c r="AS912" i="1"/>
  <c r="AP912" i="1"/>
  <c r="BA912" i="1" s="1"/>
  <c r="AO912" i="1"/>
  <c r="AL912" i="1"/>
  <c r="AI912" i="1"/>
  <c r="AF912" i="1"/>
  <c r="AC912" i="1"/>
  <c r="Z912" i="1"/>
  <c r="W912" i="1"/>
  <c r="T912" i="1"/>
  <c r="Q912" i="1"/>
  <c r="N912" i="1"/>
  <c r="K912" i="1"/>
  <c r="H912" i="1"/>
  <c r="CJ911" i="1"/>
  <c r="BW911" i="1"/>
  <c r="BX911" i="1" s="1"/>
  <c r="BV911" i="1"/>
  <c r="BP911" i="1"/>
  <c r="BQ911" i="1" s="1"/>
  <c r="BN911" i="1"/>
  <c r="BL911" i="1"/>
  <c r="BM911" i="1" s="1"/>
  <c r="BJ911" i="1"/>
  <c r="BI911" i="1"/>
  <c r="AZ911" i="1"/>
  <c r="AV911" i="1"/>
  <c r="AS911" i="1"/>
  <c r="AX911" i="1" s="1"/>
  <c r="BB911" i="1" s="1"/>
  <c r="AP911" i="1"/>
  <c r="BA911" i="1" s="1"/>
  <c r="AO911" i="1"/>
  <c r="AL911" i="1"/>
  <c r="AI911" i="1"/>
  <c r="AF911" i="1"/>
  <c r="AC911" i="1"/>
  <c r="Z911" i="1"/>
  <c r="W911" i="1"/>
  <c r="T911" i="1"/>
  <c r="Q911" i="1"/>
  <c r="N911" i="1"/>
  <c r="K911" i="1"/>
  <c r="H911" i="1"/>
  <c r="CJ910" i="1"/>
  <c r="BW910" i="1"/>
  <c r="BV910" i="1"/>
  <c r="BP910" i="1"/>
  <c r="BQ910" i="1" s="1"/>
  <c r="BN910" i="1"/>
  <c r="BL910" i="1"/>
  <c r="BM910" i="1" s="1"/>
  <c r="BJ910" i="1"/>
  <c r="BI910" i="1"/>
  <c r="AZ910" i="1"/>
  <c r="AV910" i="1"/>
  <c r="AS910" i="1"/>
  <c r="AP910" i="1"/>
  <c r="BA910" i="1" s="1"/>
  <c r="AO910" i="1"/>
  <c r="AL910" i="1"/>
  <c r="AI910" i="1"/>
  <c r="AF910" i="1"/>
  <c r="AC910" i="1"/>
  <c r="Z910" i="1"/>
  <c r="W910" i="1"/>
  <c r="T910" i="1"/>
  <c r="Q910" i="1"/>
  <c r="N910" i="1"/>
  <c r="K910" i="1"/>
  <c r="H910" i="1"/>
  <c r="CJ909" i="1"/>
  <c r="BW909" i="1"/>
  <c r="CK909" i="1" s="1"/>
  <c r="BV909" i="1"/>
  <c r="BP909" i="1"/>
  <c r="BQ909" i="1" s="1"/>
  <c r="BN909" i="1"/>
  <c r="BO909" i="1" s="1"/>
  <c r="BL909" i="1"/>
  <c r="BJ909" i="1"/>
  <c r="BI909" i="1"/>
  <c r="AZ909" i="1"/>
  <c r="AV909" i="1"/>
  <c r="AS909" i="1"/>
  <c r="AP909" i="1"/>
  <c r="BA909" i="1" s="1"/>
  <c r="AO909" i="1"/>
  <c r="AL909" i="1"/>
  <c r="AI909" i="1"/>
  <c r="AF909" i="1"/>
  <c r="AC909" i="1"/>
  <c r="Z909" i="1"/>
  <c r="W909" i="1"/>
  <c r="T909" i="1"/>
  <c r="Q909" i="1"/>
  <c r="N909" i="1"/>
  <c r="K909" i="1"/>
  <c r="H909" i="1"/>
  <c r="CJ908" i="1"/>
  <c r="BW908" i="1"/>
  <c r="CK908" i="1" s="1"/>
  <c r="BV908" i="1"/>
  <c r="BP908" i="1"/>
  <c r="BN908" i="1"/>
  <c r="BO908" i="1" s="1"/>
  <c r="BL908" i="1"/>
  <c r="BM908" i="1" s="1"/>
  <c r="BJ908" i="1"/>
  <c r="BI908" i="1"/>
  <c r="AZ908" i="1"/>
  <c r="AV908" i="1"/>
  <c r="AS908" i="1"/>
  <c r="AP908" i="1"/>
  <c r="BA908" i="1" s="1"/>
  <c r="AO908" i="1"/>
  <c r="AL908" i="1"/>
  <c r="AI908" i="1"/>
  <c r="AF908" i="1"/>
  <c r="AC908" i="1"/>
  <c r="Z908" i="1"/>
  <c r="W908" i="1"/>
  <c r="T908" i="1"/>
  <c r="Q908" i="1"/>
  <c r="N908" i="1"/>
  <c r="K908" i="1"/>
  <c r="H908" i="1"/>
  <c r="CJ907" i="1"/>
  <c r="BW907" i="1"/>
  <c r="CK907" i="1" s="1"/>
  <c r="BV907" i="1"/>
  <c r="BP907" i="1"/>
  <c r="BQ907" i="1" s="1"/>
  <c r="BN907" i="1"/>
  <c r="BO907" i="1" s="1"/>
  <c r="BL907" i="1"/>
  <c r="BJ907" i="1"/>
  <c r="BI907" i="1"/>
  <c r="AZ907" i="1"/>
  <c r="AV907" i="1"/>
  <c r="AS907" i="1"/>
  <c r="AP907" i="1"/>
  <c r="BA907" i="1" s="1"/>
  <c r="AO907" i="1"/>
  <c r="AL907" i="1"/>
  <c r="AI907" i="1"/>
  <c r="AF907" i="1"/>
  <c r="AC907" i="1"/>
  <c r="Z907" i="1"/>
  <c r="W907" i="1"/>
  <c r="T907" i="1"/>
  <c r="Q907" i="1"/>
  <c r="N907" i="1"/>
  <c r="K907" i="1"/>
  <c r="H907" i="1"/>
  <c r="CJ906" i="1"/>
  <c r="BW906" i="1"/>
  <c r="CK906" i="1" s="1"/>
  <c r="BV906" i="1"/>
  <c r="BP906" i="1"/>
  <c r="BQ906" i="1" s="1"/>
  <c r="BN906" i="1"/>
  <c r="BO906" i="1" s="1"/>
  <c r="BL906" i="1"/>
  <c r="BJ906" i="1"/>
  <c r="BI906" i="1"/>
  <c r="AZ906" i="1"/>
  <c r="AV906" i="1"/>
  <c r="AS906" i="1"/>
  <c r="AP906" i="1"/>
  <c r="BA906" i="1" s="1"/>
  <c r="AO906" i="1"/>
  <c r="AL906" i="1"/>
  <c r="AI906" i="1"/>
  <c r="AF906" i="1"/>
  <c r="AC906" i="1"/>
  <c r="Z906" i="1"/>
  <c r="W906" i="1"/>
  <c r="T906" i="1"/>
  <c r="Q906" i="1"/>
  <c r="N906" i="1"/>
  <c r="K906" i="1"/>
  <c r="H906" i="1"/>
  <c r="CJ905" i="1"/>
  <c r="BW905" i="1"/>
  <c r="BX905" i="1" s="1"/>
  <c r="BV905" i="1"/>
  <c r="BP905" i="1"/>
  <c r="BQ905" i="1" s="1"/>
  <c r="BN905" i="1"/>
  <c r="BO905" i="1" s="1"/>
  <c r="BL905" i="1"/>
  <c r="BJ905" i="1"/>
  <c r="BI905" i="1"/>
  <c r="AZ905" i="1"/>
  <c r="AV905" i="1"/>
  <c r="AS905" i="1"/>
  <c r="AP905" i="1"/>
  <c r="BA905" i="1" s="1"/>
  <c r="AO905" i="1"/>
  <c r="AL905" i="1"/>
  <c r="AI905" i="1"/>
  <c r="AF905" i="1"/>
  <c r="AC905" i="1"/>
  <c r="Z905" i="1"/>
  <c r="W905" i="1"/>
  <c r="T905" i="1"/>
  <c r="Q905" i="1"/>
  <c r="N905" i="1"/>
  <c r="K905" i="1"/>
  <c r="H905" i="1"/>
  <c r="CJ904" i="1"/>
  <c r="BW904" i="1"/>
  <c r="CK904" i="1" s="1"/>
  <c r="BV904" i="1"/>
  <c r="BP904" i="1"/>
  <c r="BQ904" i="1" s="1"/>
  <c r="BN904" i="1"/>
  <c r="BL904" i="1"/>
  <c r="BM904" i="1" s="1"/>
  <c r="BJ904" i="1"/>
  <c r="BI904" i="1"/>
  <c r="AZ904" i="1"/>
  <c r="AV904" i="1"/>
  <c r="AS904" i="1"/>
  <c r="AP904" i="1"/>
  <c r="BA904" i="1" s="1"/>
  <c r="AO904" i="1"/>
  <c r="AL904" i="1"/>
  <c r="AI904" i="1"/>
  <c r="AF904" i="1"/>
  <c r="AC904" i="1"/>
  <c r="Z904" i="1"/>
  <c r="W904" i="1"/>
  <c r="T904" i="1"/>
  <c r="Q904" i="1"/>
  <c r="N904" i="1"/>
  <c r="K904" i="1"/>
  <c r="H904" i="1"/>
  <c r="CJ903" i="1"/>
  <c r="BW903" i="1"/>
  <c r="BX903" i="1" s="1"/>
  <c r="BV903" i="1"/>
  <c r="BP903" i="1"/>
  <c r="BQ903" i="1" s="1"/>
  <c r="BN903" i="1"/>
  <c r="BL903" i="1"/>
  <c r="BM903" i="1" s="1"/>
  <c r="BJ903" i="1"/>
  <c r="BI903" i="1"/>
  <c r="AZ903" i="1"/>
  <c r="AV903" i="1"/>
  <c r="AS903" i="1"/>
  <c r="AP903" i="1"/>
  <c r="BA903" i="1" s="1"/>
  <c r="AO903" i="1"/>
  <c r="AL903" i="1"/>
  <c r="AI903" i="1"/>
  <c r="AF903" i="1"/>
  <c r="AC903" i="1"/>
  <c r="Z903" i="1"/>
  <c r="W903" i="1"/>
  <c r="T903" i="1"/>
  <c r="Q903" i="1"/>
  <c r="N903" i="1"/>
  <c r="K903" i="1"/>
  <c r="H903" i="1"/>
  <c r="CJ902" i="1"/>
  <c r="BW902" i="1"/>
  <c r="BV902" i="1"/>
  <c r="BP902" i="1"/>
  <c r="BN902" i="1"/>
  <c r="BO902" i="1" s="1"/>
  <c r="BL902" i="1"/>
  <c r="BM902" i="1" s="1"/>
  <c r="BJ902" i="1"/>
  <c r="BI902" i="1"/>
  <c r="AZ902" i="1"/>
  <c r="AV902" i="1"/>
  <c r="AS902" i="1"/>
  <c r="AP902" i="1"/>
  <c r="BA902" i="1" s="1"/>
  <c r="AO902" i="1"/>
  <c r="AL902" i="1"/>
  <c r="AI902" i="1"/>
  <c r="AF902" i="1"/>
  <c r="AC902" i="1"/>
  <c r="Z902" i="1"/>
  <c r="W902" i="1"/>
  <c r="T902" i="1"/>
  <c r="Q902" i="1"/>
  <c r="N902" i="1"/>
  <c r="K902" i="1"/>
  <c r="H902" i="1"/>
  <c r="CJ901" i="1"/>
  <c r="BW901" i="1"/>
  <c r="BX901" i="1" s="1"/>
  <c r="BV901" i="1"/>
  <c r="BP901" i="1"/>
  <c r="BQ901" i="1" s="1"/>
  <c r="BN901" i="1"/>
  <c r="BO901" i="1" s="1"/>
  <c r="BL901" i="1"/>
  <c r="BJ901" i="1"/>
  <c r="BI901" i="1"/>
  <c r="AZ901" i="1"/>
  <c r="AV901" i="1"/>
  <c r="AS901" i="1"/>
  <c r="AP901" i="1"/>
  <c r="BA901" i="1" s="1"/>
  <c r="AO901" i="1"/>
  <c r="AL901" i="1"/>
  <c r="AI901" i="1"/>
  <c r="AF901" i="1"/>
  <c r="AC901" i="1"/>
  <c r="Z901" i="1"/>
  <c r="W901" i="1"/>
  <c r="T901" i="1"/>
  <c r="Q901" i="1"/>
  <c r="N901" i="1"/>
  <c r="K901" i="1"/>
  <c r="H901" i="1"/>
  <c r="CJ900" i="1"/>
  <c r="BW900" i="1"/>
  <c r="BV900" i="1"/>
  <c r="BP900" i="1"/>
  <c r="BN900" i="1"/>
  <c r="BO900" i="1" s="1"/>
  <c r="BL900" i="1"/>
  <c r="BM900" i="1" s="1"/>
  <c r="BJ900" i="1"/>
  <c r="BI900" i="1"/>
  <c r="AZ900" i="1"/>
  <c r="AV900" i="1"/>
  <c r="AS900" i="1"/>
  <c r="AP900" i="1"/>
  <c r="BA900" i="1" s="1"/>
  <c r="AO900" i="1"/>
  <c r="AL900" i="1"/>
  <c r="AI900" i="1"/>
  <c r="AF900" i="1"/>
  <c r="AC900" i="1"/>
  <c r="Z900" i="1"/>
  <c r="W900" i="1"/>
  <c r="T900" i="1"/>
  <c r="Q900" i="1"/>
  <c r="N900" i="1"/>
  <c r="K900" i="1"/>
  <c r="H900" i="1"/>
  <c r="CJ899" i="1"/>
  <c r="BW899" i="1"/>
  <c r="BV899" i="1"/>
  <c r="BP899" i="1"/>
  <c r="BQ899" i="1" s="1"/>
  <c r="BN899" i="1"/>
  <c r="BO899" i="1" s="1"/>
  <c r="BL899" i="1"/>
  <c r="BM899" i="1" s="1"/>
  <c r="BJ899" i="1"/>
  <c r="BI899" i="1"/>
  <c r="AZ899" i="1"/>
  <c r="AV899" i="1"/>
  <c r="AS899" i="1"/>
  <c r="AP899" i="1"/>
  <c r="BA899" i="1" s="1"/>
  <c r="AO899" i="1"/>
  <c r="AL899" i="1"/>
  <c r="AI899" i="1"/>
  <c r="AF899" i="1"/>
  <c r="AC899" i="1"/>
  <c r="Z899" i="1"/>
  <c r="W899" i="1"/>
  <c r="T899" i="1"/>
  <c r="Q899" i="1"/>
  <c r="N899" i="1"/>
  <c r="K899" i="1"/>
  <c r="H899" i="1"/>
  <c r="CJ898" i="1"/>
  <c r="BW898" i="1"/>
  <c r="BV898" i="1"/>
  <c r="BP898" i="1"/>
  <c r="BQ898" i="1" s="1"/>
  <c r="BN898" i="1"/>
  <c r="BO898" i="1" s="1"/>
  <c r="BL898" i="1"/>
  <c r="BM898" i="1" s="1"/>
  <c r="BJ898" i="1"/>
  <c r="BI898" i="1"/>
  <c r="AZ898" i="1"/>
  <c r="AV898" i="1"/>
  <c r="AS898" i="1"/>
  <c r="AP898" i="1"/>
  <c r="BA898" i="1" s="1"/>
  <c r="AO898" i="1"/>
  <c r="AL898" i="1"/>
  <c r="AI898" i="1"/>
  <c r="AF898" i="1"/>
  <c r="AC898" i="1"/>
  <c r="Z898" i="1"/>
  <c r="W898" i="1"/>
  <c r="T898" i="1"/>
  <c r="Q898" i="1"/>
  <c r="N898" i="1"/>
  <c r="K898" i="1"/>
  <c r="H898" i="1"/>
  <c r="CJ897" i="1"/>
  <c r="BW897" i="1"/>
  <c r="BV897" i="1"/>
  <c r="BP897" i="1"/>
  <c r="BQ897" i="1" s="1"/>
  <c r="BN897" i="1"/>
  <c r="BO897" i="1" s="1"/>
  <c r="BL897" i="1"/>
  <c r="BM897" i="1" s="1"/>
  <c r="BJ897" i="1"/>
  <c r="BI897" i="1"/>
  <c r="AZ897" i="1"/>
  <c r="AV897" i="1"/>
  <c r="AS897" i="1"/>
  <c r="AP897" i="1"/>
  <c r="BA897" i="1" s="1"/>
  <c r="AO897" i="1"/>
  <c r="AL897" i="1"/>
  <c r="AI897" i="1"/>
  <c r="AF897" i="1"/>
  <c r="AC897" i="1"/>
  <c r="Z897" i="1"/>
  <c r="W897" i="1"/>
  <c r="T897" i="1"/>
  <c r="Q897" i="1"/>
  <c r="N897" i="1"/>
  <c r="K897" i="1"/>
  <c r="H897" i="1"/>
  <c r="CJ896" i="1"/>
  <c r="BW896" i="1"/>
  <c r="BV896" i="1"/>
  <c r="BP896" i="1"/>
  <c r="BQ896" i="1" s="1"/>
  <c r="BN896" i="1"/>
  <c r="BO896" i="1" s="1"/>
  <c r="BL896" i="1"/>
  <c r="BJ896" i="1"/>
  <c r="BI896" i="1"/>
  <c r="AZ896" i="1"/>
  <c r="AV896" i="1"/>
  <c r="AS896" i="1"/>
  <c r="AP896" i="1"/>
  <c r="BA896" i="1" s="1"/>
  <c r="AO896" i="1"/>
  <c r="AL896" i="1"/>
  <c r="AI896" i="1"/>
  <c r="AF896" i="1"/>
  <c r="AC896" i="1"/>
  <c r="Z896" i="1"/>
  <c r="W896" i="1"/>
  <c r="T896" i="1"/>
  <c r="Q896" i="1"/>
  <c r="N896" i="1"/>
  <c r="K896" i="1"/>
  <c r="H896" i="1"/>
  <c r="CJ895" i="1"/>
  <c r="BW895" i="1"/>
  <c r="BV895" i="1"/>
  <c r="BP895" i="1"/>
  <c r="BQ895" i="1" s="1"/>
  <c r="BN895" i="1"/>
  <c r="BO895" i="1" s="1"/>
  <c r="BL895" i="1"/>
  <c r="BJ895" i="1"/>
  <c r="BI895" i="1"/>
  <c r="AZ895" i="1"/>
  <c r="AV895" i="1"/>
  <c r="AS895" i="1"/>
  <c r="AP895" i="1"/>
  <c r="BA895" i="1" s="1"/>
  <c r="AO895" i="1"/>
  <c r="AL895" i="1"/>
  <c r="AI895" i="1"/>
  <c r="AF895" i="1"/>
  <c r="AC895" i="1"/>
  <c r="Z895" i="1"/>
  <c r="W895" i="1"/>
  <c r="T895" i="1"/>
  <c r="Q895" i="1"/>
  <c r="N895" i="1"/>
  <c r="K895" i="1"/>
  <c r="H895" i="1"/>
  <c r="CJ894" i="1"/>
  <c r="BW894" i="1"/>
  <c r="BV894" i="1"/>
  <c r="BP894" i="1"/>
  <c r="BN894" i="1"/>
  <c r="BO894" i="1" s="1"/>
  <c r="BL894" i="1"/>
  <c r="BM894" i="1" s="1"/>
  <c r="BJ894" i="1"/>
  <c r="BI894" i="1"/>
  <c r="AZ894" i="1"/>
  <c r="AV894" i="1"/>
  <c r="AS894" i="1"/>
  <c r="AP894" i="1"/>
  <c r="BA894" i="1" s="1"/>
  <c r="AO894" i="1"/>
  <c r="AL894" i="1"/>
  <c r="AI894" i="1"/>
  <c r="AF894" i="1"/>
  <c r="AC894" i="1"/>
  <c r="Z894" i="1"/>
  <c r="W894" i="1"/>
  <c r="T894" i="1"/>
  <c r="Q894" i="1"/>
  <c r="N894" i="1"/>
  <c r="K894" i="1"/>
  <c r="H894" i="1"/>
  <c r="CJ893" i="1"/>
  <c r="BW893" i="1"/>
  <c r="BV893" i="1"/>
  <c r="BP893" i="1"/>
  <c r="BQ893" i="1" s="1"/>
  <c r="BN893" i="1"/>
  <c r="BO893" i="1" s="1"/>
  <c r="BL893" i="1"/>
  <c r="BJ893" i="1"/>
  <c r="BI893" i="1"/>
  <c r="AZ893" i="1"/>
  <c r="AV893" i="1"/>
  <c r="AS893" i="1"/>
  <c r="AP893" i="1"/>
  <c r="BA893" i="1" s="1"/>
  <c r="AO893" i="1"/>
  <c r="AL893" i="1"/>
  <c r="AI893" i="1"/>
  <c r="AF893" i="1"/>
  <c r="AC893" i="1"/>
  <c r="Z893" i="1"/>
  <c r="W893" i="1"/>
  <c r="T893" i="1"/>
  <c r="Q893" i="1"/>
  <c r="N893" i="1"/>
  <c r="K893" i="1"/>
  <c r="H893" i="1"/>
  <c r="CJ892" i="1"/>
  <c r="BW892" i="1"/>
  <c r="BV892" i="1"/>
  <c r="BP892" i="1"/>
  <c r="BN892" i="1"/>
  <c r="BO892" i="1" s="1"/>
  <c r="BL892" i="1"/>
  <c r="BM892" i="1" s="1"/>
  <c r="BJ892" i="1"/>
  <c r="BI892" i="1"/>
  <c r="AZ892" i="1"/>
  <c r="AV892" i="1"/>
  <c r="AS892" i="1"/>
  <c r="AP892" i="1"/>
  <c r="BA892" i="1" s="1"/>
  <c r="AO892" i="1"/>
  <c r="AL892" i="1"/>
  <c r="AI892" i="1"/>
  <c r="AF892" i="1"/>
  <c r="AC892" i="1"/>
  <c r="Z892" i="1"/>
  <c r="W892" i="1"/>
  <c r="T892" i="1"/>
  <c r="Q892" i="1"/>
  <c r="N892" i="1"/>
  <c r="K892" i="1"/>
  <c r="H892" i="1"/>
  <c r="CJ891" i="1"/>
  <c r="BW891" i="1"/>
  <c r="BV891" i="1"/>
  <c r="BP891" i="1"/>
  <c r="BQ891" i="1" s="1"/>
  <c r="BN891" i="1"/>
  <c r="BO891" i="1" s="1"/>
  <c r="BL891" i="1"/>
  <c r="BJ891" i="1"/>
  <c r="BI891" i="1"/>
  <c r="AZ891" i="1"/>
  <c r="AV891" i="1"/>
  <c r="AS891" i="1"/>
  <c r="AP891" i="1"/>
  <c r="BA891" i="1" s="1"/>
  <c r="AO891" i="1"/>
  <c r="AL891" i="1"/>
  <c r="AI891" i="1"/>
  <c r="AF891" i="1"/>
  <c r="AC891" i="1"/>
  <c r="Z891" i="1"/>
  <c r="W891" i="1"/>
  <c r="T891" i="1"/>
  <c r="Q891" i="1"/>
  <c r="N891" i="1"/>
  <c r="K891" i="1"/>
  <c r="H891" i="1"/>
  <c r="CJ890" i="1"/>
  <c r="BW890" i="1"/>
  <c r="BX890" i="1" s="1"/>
  <c r="BV890" i="1"/>
  <c r="BP890" i="1"/>
  <c r="BQ890" i="1" s="1"/>
  <c r="BN890" i="1"/>
  <c r="BO890" i="1" s="1"/>
  <c r="BL890" i="1"/>
  <c r="BJ890" i="1"/>
  <c r="BI890" i="1"/>
  <c r="AZ890" i="1"/>
  <c r="AV890" i="1"/>
  <c r="AS890" i="1"/>
  <c r="AX890" i="1" s="1"/>
  <c r="BB890" i="1" s="1"/>
  <c r="AP890" i="1"/>
  <c r="BA890" i="1" s="1"/>
  <c r="AO890" i="1"/>
  <c r="AL890" i="1"/>
  <c r="AI890" i="1"/>
  <c r="AF890" i="1"/>
  <c r="AC890" i="1"/>
  <c r="Z890" i="1"/>
  <c r="W890" i="1"/>
  <c r="T890" i="1"/>
  <c r="Q890" i="1"/>
  <c r="N890" i="1"/>
  <c r="K890" i="1"/>
  <c r="H890" i="1"/>
  <c r="CJ889" i="1"/>
  <c r="BW889" i="1"/>
  <c r="BV889" i="1"/>
  <c r="BP889" i="1"/>
  <c r="BQ889" i="1" s="1"/>
  <c r="BN889" i="1"/>
  <c r="BO889" i="1" s="1"/>
  <c r="BL889" i="1"/>
  <c r="BJ889" i="1"/>
  <c r="BI889" i="1"/>
  <c r="AZ889" i="1"/>
  <c r="AV889" i="1"/>
  <c r="AS889" i="1"/>
  <c r="AX889" i="1" s="1"/>
  <c r="BB889" i="1" s="1"/>
  <c r="AP889" i="1"/>
  <c r="BA889" i="1" s="1"/>
  <c r="AO889" i="1"/>
  <c r="AL889" i="1"/>
  <c r="AI889" i="1"/>
  <c r="AF889" i="1"/>
  <c r="AC889" i="1"/>
  <c r="Z889" i="1"/>
  <c r="W889" i="1"/>
  <c r="T889" i="1"/>
  <c r="Q889" i="1"/>
  <c r="N889" i="1"/>
  <c r="K889" i="1"/>
  <c r="H889" i="1"/>
  <c r="CJ888" i="1"/>
  <c r="BW888" i="1"/>
  <c r="BV888" i="1"/>
  <c r="BP888" i="1"/>
  <c r="BQ888" i="1" s="1"/>
  <c r="BN888" i="1"/>
  <c r="BO888" i="1" s="1"/>
  <c r="BL888" i="1"/>
  <c r="BJ888" i="1"/>
  <c r="BI888" i="1"/>
  <c r="AZ888" i="1"/>
  <c r="AV888" i="1"/>
  <c r="AS888" i="1"/>
  <c r="AP888" i="1"/>
  <c r="BA888" i="1" s="1"/>
  <c r="AO888" i="1"/>
  <c r="AL888" i="1"/>
  <c r="AI888" i="1"/>
  <c r="AF888" i="1"/>
  <c r="AC888" i="1"/>
  <c r="Z888" i="1"/>
  <c r="W888" i="1"/>
  <c r="T888" i="1"/>
  <c r="Q888" i="1"/>
  <c r="N888" i="1"/>
  <c r="K888" i="1"/>
  <c r="H888" i="1"/>
  <c r="CJ887" i="1"/>
  <c r="BW887" i="1"/>
  <c r="CK887" i="1" s="1"/>
  <c r="BV887" i="1"/>
  <c r="BP887" i="1"/>
  <c r="BQ887" i="1" s="1"/>
  <c r="BN887" i="1"/>
  <c r="BO887" i="1" s="1"/>
  <c r="BL887" i="1"/>
  <c r="BJ887" i="1"/>
  <c r="BI887" i="1"/>
  <c r="AZ887" i="1"/>
  <c r="AV887" i="1"/>
  <c r="AS887" i="1"/>
  <c r="AP887" i="1"/>
  <c r="BA887" i="1" s="1"/>
  <c r="AO887" i="1"/>
  <c r="AL887" i="1"/>
  <c r="AI887" i="1"/>
  <c r="AF887" i="1"/>
  <c r="AC887" i="1"/>
  <c r="Z887" i="1"/>
  <c r="W887" i="1"/>
  <c r="T887" i="1"/>
  <c r="Q887" i="1"/>
  <c r="N887" i="1"/>
  <c r="K887" i="1"/>
  <c r="H887" i="1"/>
  <c r="CJ886" i="1"/>
  <c r="BW886" i="1"/>
  <c r="BV886" i="1"/>
  <c r="BP886" i="1"/>
  <c r="BQ886" i="1" s="1"/>
  <c r="BN886" i="1"/>
  <c r="BO886" i="1" s="1"/>
  <c r="BL886" i="1"/>
  <c r="BJ886" i="1"/>
  <c r="BI886" i="1"/>
  <c r="AZ886" i="1"/>
  <c r="AV886" i="1"/>
  <c r="AS886" i="1"/>
  <c r="AP886" i="1"/>
  <c r="BA886" i="1" s="1"/>
  <c r="AO886" i="1"/>
  <c r="AL886" i="1"/>
  <c r="AI886" i="1"/>
  <c r="AF886" i="1"/>
  <c r="AC886" i="1"/>
  <c r="Z886" i="1"/>
  <c r="W886" i="1"/>
  <c r="T886" i="1"/>
  <c r="Q886" i="1"/>
  <c r="N886" i="1"/>
  <c r="K886" i="1"/>
  <c r="H886" i="1"/>
  <c r="CJ885" i="1"/>
  <c r="BW885" i="1"/>
  <c r="BV885" i="1"/>
  <c r="BP885" i="1"/>
  <c r="BQ885" i="1" s="1"/>
  <c r="BN885" i="1"/>
  <c r="BO885" i="1" s="1"/>
  <c r="BL885" i="1"/>
  <c r="BM885" i="1" s="1"/>
  <c r="BJ885" i="1"/>
  <c r="BI885" i="1"/>
  <c r="AZ885" i="1"/>
  <c r="AV885" i="1"/>
  <c r="AS885" i="1"/>
  <c r="AP885" i="1"/>
  <c r="BA885" i="1" s="1"/>
  <c r="AO885" i="1"/>
  <c r="AL885" i="1"/>
  <c r="AI885" i="1"/>
  <c r="AF885" i="1"/>
  <c r="AC885" i="1"/>
  <c r="Z885" i="1"/>
  <c r="W885" i="1"/>
  <c r="T885" i="1"/>
  <c r="Q885" i="1"/>
  <c r="N885" i="1"/>
  <c r="K885" i="1"/>
  <c r="H885" i="1"/>
  <c r="CJ884" i="1"/>
  <c r="BW884" i="1"/>
  <c r="BV884" i="1"/>
  <c r="BP884" i="1"/>
  <c r="BN884" i="1"/>
  <c r="BO884" i="1" s="1"/>
  <c r="BL884" i="1"/>
  <c r="BM884" i="1" s="1"/>
  <c r="BJ884" i="1"/>
  <c r="BI884" i="1"/>
  <c r="AZ884" i="1"/>
  <c r="AV884" i="1"/>
  <c r="AS884" i="1"/>
  <c r="AP884" i="1"/>
  <c r="BA884" i="1" s="1"/>
  <c r="AO884" i="1"/>
  <c r="AL884" i="1"/>
  <c r="AI884" i="1"/>
  <c r="AF884" i="1"/>
  <c r="AC884" i="1"/>
  <c r="Z884" i="1"/>
  <c r="W884" i="1"/>
  <c r="T884" i="1"/>
  <c r="Q884" i="1"/>
  <c r="N884" i="1"/>
  <c r="K884" i="1"/>
  <c r="H884" i="1"/>
  <c r="CJ883" i="1"/>
  <c r="BW883" i="1"/>
  <c r="BV883" i="1"/>
  <c r="BP883" i="1"/>
  <c r="BQ883" i="1" s="1"/>
  <c r="BN883" i="1"/>
  <c r="BO883" i="1" s="1"/>
  <c r="BL883" i="1"/>
  <c r="BJ883" i="1"/>
  <c r="BI883" i="1"/>
  <c r="AZ883" i="1"/>
  <c r="AV883" i="1"/>
  <c r="AS883" i="1"/>
  <c r="AP883" i="1"/>
  <c r="BA883" i="1" s="1"/>
  <c r="AO883" i="1"/>
  <c r="AL883" i="1"/>
  <c r="AI883" i="1"/>
  <c r="AF883" i="1"/>
  <c r="AC883" i="1"/>
  <c r="Z883" i="1"/>
  <c r="W883" i="1"/>
  <c r="T883" i="1"/>
  <c r="Q883" i="1"/>
  <c r="N883" i="1"/>
  <c r="K883" i="1"/>
  <c r="H883" i="1"/>
  <c r="CJ882" i="1"/>
  <c r="BW882" i="1"/>
  <c r="BV882" i="1"/>
  <c r="BP882" i="1"/>
  <c r="BQ882" i="1" s="1"/>
  <c r="BN882" i="1"/>
  <c r="BO882" i="1" s="1"/>
  <c r="BL882" i="1"/>
  <c r="BJ882" i="1"/>
  <c r="BI882" i="1"/>
  <c r="AZ882" i="1"/>
  <c r="AV882" i="1"/>
  <c r="AS882" i="1"/>
  <c r="AP882" i="1"/>
  <c r="BA882" i="1" s="1"/>
  <c r="AO882" i="1"/>
  <c r="AL882" i="1"/>
  <c r="AI882" i="1"/>
  <c r="AF882" i="1"/>
  <c r="AC882" i="1"/>
  <c r="Z882" i="1"/>
  <c r="W882" i="1"/>
  <c r="T882" i="1"/>
  <c r="Q882" i="1"/>
  <c r="N882" i="1"/>
  <c r="K882" i="1"/>
  <c r="H882" i="1"/>
  <c r="CJ881" i="1"/>
  <c r="BW881" i="1"/>
  <c r="BV881" i="1"/>
  <c r="BP881" i="1"/>
  <c r="BQ881" i="1" s="1"/>
  <c r="BN881" i="1"/>
  <c r="BO881" i="1" s="1"/>
  <c r="BL881" i="1"/>
  <c r="BJ881" i="1"/>
  <c r="BI881" i="1"/>
  <c r="AZ881" i="1"/>
  <c r="AV881" i="1"/>
  <c r="AS881" i="1"/>
  <c r="AP881" i="1"/>
  <c r="BA881" i="1" s="1"/>
  <c r="AO881" i="1"/>
  <c r="AL881" i="1"/>
  <c r="AI881" i="1"/>
  <c r="AF881" i="1"/>
  <c r="AC881" i="1"/>
  <c r="Z881" i="1"/>
  <c r="W881" i="1"/>
  <c r="T881" i="1"/>
  <c r="Q881" i="1"/>
  <c r="N881" i="1"/>
  <c r="K881" i="1"/>
  <c r="H881" i="1"/>
  <c r="CJ880" i="1"/>
  <c r="BW880" i="1"/>
  <c r="BX880" i="1" s="1"/>
  <c r="BV880" i="1"/>
  <c r="BP880" i="1"/>
  <c r="BQ880" i="1" s="1"/>
  <c r="BN880" i="1"/>
  <c r="BO880" i="1" s="1"/>
  <c r="BL880" i="1"/>
  <c r="BJ880" i="1"/>
  <c r="BI880" i="1"/>
  <c r="AZ880" i="1"/>
  <c r="AV880" i="1"/>
  <c r="AS880" i="1"/>
  <c r="AP880" i="1"/>
  <c r="BA880" i="1" s="1"/>
  <c r="AO880" i="1"/>
  <c r="AL880" i="1"/>
  <c r="AI880" i="1"/>
  <c r="AF880" i="1"/>
  <c r="AC880" i="1"/>
  <c r="Z880" i="1"/>
  <c r="W880" i="1"/>
  <c r="T880" i="1"/>
  <c r="Q880" i="1"/>
  <c r="N880" i="1"/>
  <c r="K880" i="1"/>
  <c r="H880" i="1"/>
  <c r="CJ879" i="1"/>
  <c r="BW879" i="1"/>
  <c r="CK879" i="1" s="1"/>
  <c r="BV879" i="1"/>
  <c r="BP879" i="1"/>
  <c r="BQ879" i="1" s="1"/>
  <c r="BN879" i="1"/>
  <c r="BO879" i="1" s="1"/>
  <c r="BL879" i="1"/>
  <c r="BJ879" i="1"/>
  <c r="BI879" i="1"/>
  <c r="AZ879" i="1"/>
  <c r="AV879" i="1"/>
  <c r="AS879" i="1"/>
  <c r="AP879" i="1"/>
  <c r="BA879" i="1" s="1"/>
  <c r="AO879" i="1"/>
  <c r="AL879" i="1"/>
  <c r="AI879" i="1"/>
  <c r="AF879" i="1"/>
  <c r="AC879" i="1"/>
  <c r="Z879" i="1"/>
  <c r="W879" i="1"/>
  <c r="T879" i="1"/>
  <c r="Q879" i="1"/>
  <c r="N879" i="1"/>
  <c r="K879" i="1"/>
  <c r="H879" i="1"/>
  <c r="CJ878" i="1"/>
  <c r="BW878" i="1"/>
  <c r="BX878" i="1" s="1"/>
  <c r="BV878" i="1"/>
  <c r="BP878" i="1"/>
  <c r="BQ878" i="1" s="1"/>
  <c r="BN878" i="1"/>
  <c r="BO878" i="1" s="1"/>
  <c r="BL878" i="1"/>
  <c r="BM878" i="1" s="1"/>
  <c r="BJ878" i="1"/>
  <c r="BI878" i="1"/>
  <c r="AZ878" i="1"/>
  <c r="AV878" i="1"/>
  <c r="AS878" i="1"/>
  <c r="AP878" i="1"/>
  <c r="BA878" i="1" s="1"/>
  <c r="AO878" i="1"/>
  <c r="AL878" i="1"/>
  <c r="AI878" i="1"/>
  <c r="AF878" i="1"/>
  <c r="AC878" i="1"/>
  <c r="Z878" i="1"/>
  <c r="W878" i="1"/>
  <c r="T878" i="1"/>
  <c r="Q878" i="1"/>
  <c r="N878" i="1"/>
  <c r="K878" i="1"/>
  <c r="H878" i="1"/>
  <c r="CJ877" i="1"/>
  <c r="BW877" i="1"/>
  <c r="BV877" i="1"/>
  <c r="BP877" i="1"/>
  <c r="BQ877" i="1" s="1"/>
  <c r="BN877" i="1"/>
  <c r="BO877" i="1" s="1"/>
  <c r="BL877" i="1"/>
  <c r="BJ877" i="1"/>
  <c r="BI877" i="1"/>
  <c r="AZ877" i="1"/>
  <c r="AV877" i="1"/>
  <c r="AS877" i="1"/>
  <c r="AP877" i="1"/>
  <c r="BA877" i="1" s="1"/>
  <c r="AO877" i="1"/>
  <c r="AL877" i="1"/>
  <c r="AI877" i="1"/>
  <c r="AF877" i="1"/>
  <c r="AC877" i="1"/>
  <c r="Z877" i="1"/>
  <c r="W877" i="1"/>
  <c r="T877" i="1"/>
  <c r="Q877" i="1"/>
  <c r="N877" i="1"/>
  <c r="K877" i="1"/>
  <c r="H877" i="1"/>
  <c r="CJ876" i="1"/>
  <c r="BW876" i="1"/>
  <c r="BV876" i="1"/>
  <c r="BP876" i="1"/>
  <c r="BN876" i="1"/>
  <c r="BO876" i="1" s="1"/>
  <c r="BL876" i="1"/>
  <c r="BM876" i="1" s="1"/>
  <c r="BJ876" i="1"/>
  <c r="BI876" i="1"/>
  <c r="AZ876" i="1"/>
  <c r="AV876" i="1"/>
  <c r="AS876" i="1"/>
  <c r="AP876" i="1"/>
  <c r="BA876" i="1" s="1"/>
  <c r="AO876" i="1"/>
  <c r="AL876" i="1"/>
  <c r="AI876" i="1"/>
  <c r="AF876" i="1"/>
  <c r="AC876" i="1"/>
  <c r="Z876" i="1"/>
  <c r="W876" i="1"/>
  <c r="T876" i="1"/>
  <c r="Q876" i="1"/>
  <c r="N876" i="1"/>
  <c r="K876" i="1"/>
  <c r="H876" i="1"/>
  <c r="CJ875" i="1"/>
  <c r="BW875" i="1"/>
  <c r="BV875" i="1"/>
  <c r="BP875" i="1"/>
  <c r="BQ875" i="1" s="1"/>
  <c r="BN875" i="1"/>
  <c r="BO875" i="1" s="1"/>
  <c r="BL875" i="1"/>
  <c r="BJ875" i="1"/>
  <c r="BI875" i="1"/>
  <c r="AZ875" i="1"/>
  <c r="AV875" i="1"/>
  <c r="AS875" i="1"/>
  <c r="AP875" i="1"/>
  <c r="BA875" i="1" s="1"/>
  <c r="AO875" i="1"/>
  <c r="AL875" i="1"/>
  <c r="AI875" i="1"/>
  <c r="AF875" i="1"/>
  <c r="AC875" i="1"/>
  <c r="Z875" i="1"/>
  <c r="W875" i="1"/>
  <c r="T875" i="1"/>
  <c r="Q875" i="1"/>
  <c r="N875" i="1"/>
  <c r="K875" i="1"/>
  <c r="H875" i="1"/>
  <c r="CJ874" i="1"/>
  <c r="BW874" i="1"/>
  <c r="BV874" i="1"/>
  <c r="BP874" i="1"/>
  <c r="BQ874" i="1" s="1"/>
  <c r="BN874" i="1"/>
  <c r="BO874" i="1" s="1"/>
  <c r="BL874" i="1"/>
  <c r="BJ874" i="1"/>
  <c r="BI874" i="1"/>
  <c r="AZ874" i="1"/>
  <c r="AV874" i="1"/>
  <c r="AS874" i="1"/>
  <c r="AP874" i="1"/>
  <c r="BA874" i="1" s="1"/>
  <c r="AO874" i="1"/>
  <c r="AL874" i="1"/>
  <c r="AI874" i="1"/>
  <c r="AF874" i="1"/>
  <c r="AC874" i="1"/>
  <c r="Z874" i="1"/>
  <c r="W874" i="1"/>
  <c r="T874" i="1"/>
  <c r="Q874" i="1"/>
  <c r="N874" i="1"/>
  <c r="K874" i="1"/>
  <c r="H874" i="1"/>
  <c r="CJ873" i="1"/>
  <c r="BW873" i="1"/>
  <c r="BV873" i="1"/>
  <c r="BP873" i="1"/>
  <c r="BQ873" i="1" s="1"/>
  <c r="BN873" i="1"/>
  <c r="BO873" i="1" s="1"/>
  <c r="BL873" i="1"/>
  <c r="BJ873" i="1"/>
  <c r="BI873" i="1"/>
  <c r="AZ873" i="1"/>
  <c r="AV873" i="1"/>
  <c r="AS873" i="1"/>
  <c r="AP873" i="1"/>
  <c r="BA873" i="1" s="1"/>
  <c r="AO873" i="1"/>
  <c r="AL873" i="1"/>
  <c r="AI873" i="1"/>
  <c r="AF873" i="1"/>
  <c r="AC873" i="1"/>
  <c r="Z873" i="1"/>
  <c r="W873" i="1"/>
  <c r="T873" i="1"/>
  <c r="Q873" i="1"/>
  <c r="N873" i="1"/>
  <c r="K873" i="1"/>
  <c r="H873" i="1"/>
  <c r="CJ872" i="1"/>
  <c r="BW872" i="1"/>
  <c r="BV872" i="1"/>
  <c r="BP872" i="1"/>
  <c r="BQ872" i="1" s="1"/>
  <c r="BN872" i="1"/>
  <c r="BO872" i="1" s="1"/>
  <c r="BL872" i="1"/>
  <c r="BM872" i="1" s="1"/>
  <c r="BJ872" i="1"/>
  <c r="BI872" i="1"/>
  <c r="AZ872" i="1"/>
  <c r="AV872" i="1"/>
  <c r="AS872" i="1"/>
  <c r="AP872" i="1"/>
  <c r="BA872" i="1" s="1"/>
  <c r="AO872" i="1"/>
  <c r="AL872" i="1"/>
  <c r="AI872" i="1"/>
  <c r="AF872" i="1"/>
  <c r="AC872" i="1"/>
  <c r="Z872" i="1"/>
  <c r="W872" i="1"/>
  <c r="T872" i="1"/>
  <c r="Q872" i="1"/>
  <c r="N872" i="1"/>
  <c r="K872" i="1"/>
  <c r="H872" i="1"/>
  <c r="CJ871" i="1"/>
  <c r="BW871" i="1"/>
  <c r="BV871" i="1"/>
  <c r="BP871" i="1"/>
  <c r="BQ871" i="1" s="1"/>
  <c r="BN871" i="1"/>
  <c r="BO871" i="1" s="1"/>
  <c r="BL871" i="1"/>
  <c r="BJ871" i="1"/>
  <c r="BI871" i="1"/>
  <c r="AZ871" i="1"/>
  <c r="AV871" i="1"/>
  <c r="AS871" i="1"/>
  <c r="AP871" i="1"/>
  <c r="BA871" i="1" s="1"/>
  <c r="AO871" i="1"/>
  <c r="AL871" i="1"/>
  <c r="AI871" i="1"/>
  <c r="AF871" i="1"/>
  <c r="AC871" i="1"/>
  <c r="Z871" i="1"/>
  <c r="W871" i="1"/>
  <c r="T871" i="1"/>
  <c r="Q871" i="1"/>
  <c r="N871" i="1"/>
  <c r="K871" i="1"/>
  <c r="H871" i="1"/>
  <c r="CJ870" i="1"/>
  <c r="BW870" i="1"/>
  <c r="BV870" i="1"/>
  <c r="BP870" i="1"/>
  <c r="BQ870" i="1" s="1"/>
  <c r="BN870" i="1"/>
  <c r="BL870" i="1"/>
  <c r="BM870" i="1" s="1"/>
  <c r="BJ870" i="1"/>
  <c r="BI870" i="1"/>
  <c r="AZ870" i="1"/>
  <c r="AV870" i="1"/>
  <c r="AS870" i="1"/>
  <c r="AP870" i="1"/>
  <c r="BA870" i="1" s="1"/>
  <c r="AO870" i="1"/>
  <c r="AL870" i="1"/>
  <c r="AI870" i="1"/>
  <c r="AF870" i="1"/>
  <c r="AC870" i="1"/>
  <c r="Z870" i="1"/>
  <c r="W870" i="1"/>
  <c r="T870" i="1"/>
  <c r="Q870" i="1"/>
  <c r="N870" i="1"/>
  <c r="K870" i="1"/>
  <c r="H870" i="1"/>
  <c r="CJ869" i="1"/>
  <c r="BW869" i="1"/>
  <c r="BX869" i="1" s="1"/>
  <c r="BV869" i="1"/>
  <c r="BP869" i="1"/>
  <c r="BQ869" i="1" s="1"/>
  <c r="BN869" i="1"/>
  <c r="BO869" i="1" s="1"/>
  <c r="BL869" i="1"/>
  <c r="BJ869" i="1"/>
  <c r="BI869" i="1"/>
  <c r="AZ869" i="1"/>
  <c r="AV869" i="1"/>
  <c r="AS869" i="1"/>
  <c r="AP869" i="1"/>
  <c r="BA869" i="1" s="1"/>
  <c r="AO869" i="1"/>
  <c r="AL869" i="1"/>
  <c r="AI869" i="1"/>
  <c r="AF869" i="1"/>
  <c r="AC869" i="1"/>
  <c r="Z869" i="1"/>
  <c r="W869" i="1"/>
  <c r="T869" i="1"/>
  <c r="Q869" i="1"/>
  <c r="N869" i="1"/>
  <c r="K869" i="1"/>
  <c r="H869" i="1"/>
  <c r="CJ868" i="1"/>
  <c r="BW868" i="1"/>
  <c r="CK868" i="1" s="1"/>
  <c r="BV868" i="1"/>
  <c r="BP868" i="1"/>
  <c r="BQ868" i="1" s="1"/>
  <c r="BN868" i="1"/>
  <c r="BL868" i="1"/>
  <c r="BM868" i="1" s="1"/>
  <c r="BJ868" i="1"/>
  <c r="BI868" i="1"/>
  <c r="AZ868" i="1"/>
  <c r="AV868" i="1"/>
  <c r="AS868" i="1"/>
  <c r="AP868" i="1"/>
  <c r="BA868" i="1" s="1"/>
  <c r="AO868" i="1"/>
  <c r="AL868" i="1"/>
  <c r="AI868" i="1"/>
  <c r="AF868" i="1"/>
  <c r="AC868" i="1"/>
  <c r="Z868" i="1"/>
  <c r="W868" i="1"/>
  <c r="T868" i="1"/>
  <c r="Q868" i="1"/>
  <c r="N868" i="1"/>
  <c r="K868" i="1"/>
  <c r="H868" i="1"/>
  <c r="CJ867" i="1"/>
  <c r="BW867" i="1"/>
  <c r="BV867" i="1"/>
  <c r="BP867" i="1"/>
  <c r="BQ867" i="1" s="1"/>
  <c r="BN867" i="1"/>
  <c r="BO867" i="1" s="1"/>
  <c r="BL867" i="1"/>
  <c r="BJ867" i="1"/>
  <c r="BI867" i="1"/>
  <c r="AZ867" i="1"/>
  <c r="AV867" i="1"/>
  <c r="AS867" i="1"/>
  <c r="AP867" i="1"/>
  <c r="BA867" i="1" s="1"/>
  <c r="AO867" i="1"/>
  <c r="AL867" i="1"/>
  <c r="AI867" i="1"/>
  <c r="AF867" i="1"/>
  <c r="AC867" i="1"/>
  <c r="Z867" i="1"/>
  <c r="W867" i="1"/>
  <c r="T867" i="1"/>
  <c r="Q867" i="1"/>
  <c r="N867" i="1"/>
  <c r="K867" i="1"/>
  <c r="H867" i="1"/>
  <c r="CJ866" i="1"/>
  <c r="BW866" i="1"/>
  <c r="BV866" i="1"/>
  <c r="BP866" i="1"/>
  <c r="BQ866" i="1" s="1"/>
  <c r="BN866" i="1"/>
  <c r="BO866" i="1" s="1"/>
  <c r="BL866" i="1"/>
  <c r="BM866" i="1" s="1"/>
  <c r="BJ866" i="1"/>
  <c r="BI866" i="1"/>
  <c r="AZ866" i="1"/>
  <c r="AV866" i="1"/>
  <c r="AS866" i="1"/>
  <c r="AP866" i="1"/>
  <c r="BA866" i="1" s="1"/>
  <c r="AO866" i="1"/>
  <c r="AL866" i="1"/>
  <c r="AI866" i="1"/>
  <c r="AF866" i="1"/>
  <c r="AC866" i="1"/>
  <c r="Z866" i="1"/>
  <c r="W866" i="1"/>
  <c r="T866" i="1"/>
  <c r="Q866" i="1"/>
  <c r="N866" i="1"/>
  <c r="K866" i="1"/>
  <c r="H866" i="1"/>
  <c r="CJ865" i="1"/>
  <c r="BW865" i="1"/>
  <c r="BX865" i="1" s="1"/>
  <c r="BV865" i="1"/>
  <c r="BP865" i="1"/>
  <c r="BQ865" i="1" s="1"/>
  <c r="BN865" i="1"/>
  <c r="BO865" i="1" s="1"/>
  <c r="BL865" i="1"/>
  <c r="BJ865" i="1"/>
  <c r="BI865" i="1"/>
  <c r="AZ865" i="1"/>
  <c r="AV865" i="1"/>
  <c r="AS865" i="1"/>
  <c r="AP865" i="1"/>
  <c r="BA865" i="1" s="1"/>
  <c r="AO865" i="1"/>
  <c r="AL865" i="1"/>
  <c r="AI865" i="1"/>
  <c r="AF865" i="1"/>
  <c r="AC865" i="1"/>
  <c r="Z865" i="1"/>
  <c r="W865" i="1"/>
  <c r="T865" i="1"/>
  <c r="Q865" i="1"/>
  <c r="N865" i="1"/>
  <c r="K865" i="1"/>
  <c r="H865" i="1"/>
  <c r="CJ864" i="1"/>
  <c r="BW864" i="1"/>
  <c r="CK864" i="1" s="1"/>
  <c r="BV864" i="1"/>
  <c r="BP864" i="1"/>
  <c r="BQ864" i="1" s="1"/>
  <c r="BN864" i="1"/>
  <c r="BL864" i="1"/>
  <c r="BM864" i="1" s="1"/>
  <c r="BJ864" i="1"/>
  <c r="BI864" i="1"/>
  <c r="AZ864" i="1"/>
  <c r="AV864" i="1"/>
  <c r="AS864" i="1"/>
  <c r="AP864" i="1"/>
  <c r="BA864" i="1" s="1"/>
  <c r="AO864" i="1"/>
  <c r="AL864" i="1"/>
  <c r="AI864" i="1"/>
  <c r="AF864" i="1"/>
  <c r="AC864" i="1"/>
  <c r="Z864" i="1"/>
  <c r="W864" i="1"/>
  <c r="T864" i="1"/>
  <c r="Q864" i="1"/>
  <c r="N864" i="1"/>
  <c r="K864" i="1"/>
  <c r="H864" i="1"/>
  <c r="CJ863" i="1"/>
  <c r="BW863" i="1"/>
  <c r="BX863" i="1" s="1"/>
  <c r="BV863" i="1"/>
  <c r="BP863" i="1"/>
  <c r="BQ863" i="1" s="1"/>
  <c r="BN863" i="1"/>
  <c r="BO863" i="1" s="1"/>
  <c r="BL863" i="1"/>
  <c r="BJ863" i="1"/>
  <c r="BI863" i="1"/>
  <c r="AZ863" i="1"/>
  <c r="AV863" i="1"/>
  <c r="AS863" i="1"/>
  <c r="AP863" i="1"/>
  <c r="BA863" i="1" s="1"/>
  <c r="AO863" i="1"/>
  <c r="AL863" i="1"/>
  <c r="AI863" i="1"/>
  <c r="AF863" i="1"/>
  <c r="AC863" i="1"/>
  <c r="Z863" i="1"/>
  <c r="W863" i="1"/>
  <c r="T863" i="1"/>
  <c r="Q863" i="1"/>
  <c r="N863" i="1"/>
  <c r="K863" i="1"/>
  <c r="H863" i="1"/>
  <c r="CJ862" i="1"/>
  <c r="BW862" i="1"/>
  <c r="BV862" i="1"/>
  <c r="BP862" i="1"/>
  <c r="BQ862" i="1" s="1"/>
  <c r="BN862" i="1"/>
  <c r="BL862" i="1"/>
  <c r="BM862" i="1" s="1"/>
  <c r="BJ862" i="1"/>
  <c r="BI862" i="1"/>
  <c r="AZ862" i="1"/>
  <c r="AV862" i="1"/>
  <c r="AS862" i="1"/>
  <c r="AP862" i="1"/>
  <c r="BA862" i="1" s="1"/>
  <c r="AO862" i="1"/>
  <c r="AL862" i="1"/>
  <c r="AI862" i="1"/>
  <c r="AF862" i="1"/>
  <c r="AC862" i="1"/>
  <c r="Z862" i="1"/>
  <c r="W862" i="1"/>
  <c r="T862" i="1"/>
  <c r="Q862" i="1"/>
  <c r="N862" i="1"/>
  <c r="K862" i="1"/>
  <c r="H862" i="1"/>
  <c r="CJ861" i="1"/>
  <c r="BW861" i="1"/>
  <c r="BX861" i="1" s="1"/>
  <c r="BV861" i="1"/>
  <c r="BP861" i="1"/>
  <c r="BQ861" i="1" s="1"/>
  <c r="BN861" i="1"/>
  <c r="BL861" i="1"/>
  <c r="BM861" i="1" s="1"/>
  <c r="BJ861" i="1"/>
  <c r="BI861" i="1"/>
  <c r="AZ861" i="1"/>
  <c r="AV861" i="1"/>
  <c r="AS861" i="1"/>
  <c r="AP861" i="1"/>
  <c r="BA861" i="1" s="1"/>
  <c r="AO861" i="1"/>
  <c r="AL861" i="1"/>
  <c r="AI861" i="1"/>
  <c r="AF861" i="1"/>
  <c r="AC861" i="1"/>
  <c r="Z861" i="1"/>
  <c r="W861" i="1"/>
  <c r="T861" i="1"/>
  <c r="Q861" i="1"/>
  <c r="N861" i="1"/>
  <c r="K861" i="1"/>
  <c r="H861" i="1"/>
  <c r="CJ860" i="1"/>
  <c r="BW860" i="1"/>
  <c r="CK860" i="1" s="1"/>
  <c r="BV860" i="1"/>
  <c r="BP860" i="1"/>
  <c r="BQ860" i="1" s="1"/>
  <c r="BN860" i="1"/>
  <c r="BO860" i="1" s="1"/>
  <c r="BL860" i="1"/>
  <c r="BM860" i="1" s="1"/>
  <c r="BJ860" i="1"/>
  <c r="BI860" i="1"/>
  <c r="AZ860" i="1"/>
  <c r="AV860" i="1"/>
  <c r="AS860" i="1"/>
  <c r="AP860" i="1"/>
  <c r="BA860" i="1" s="1"/>
  <c r="AO860" i="1"/>
  <c r="AL860" i="1"/>
  <c r="AI860" i="1"/>
  <c r="AF860" i="1"/>
  <c r="AC860" i="1"/>
  <c r="Z860" i="1"/>
  <c r="W860" i="1"/>
  <c r="T860" i="1"/>
  <c r="Q860" i="1"/>
  <c r="N860" i="1"/>
  <c r="K860" i="1"/>
  <c r="H860" i="1"/>
  <c r="CJ859" i="1"/>
  <c r="BW859" i="1"/>
  <c r="BV859" i="1"/>
  <c r="BP859" i="1"/>
  <c r="BQ859" i="1" s="1"/>
  <c r="BN859" i="1"/>
  <c r="BO859" i="1" s="1"/>
  <c r="BL859" i="1"/>
  <c r="BJ859" i="1"/>
  <c r="BI859" i="1"/>
  <c r="AZ859" i="1"/>
  <c r="AV859" i="1"/>
  <c r="AS859" i="1"/>
  <c r="AP859" i="1"/>
  <c r="BA859" i="1" s="1"/>
  <c r="AO859" i="1"/>
  <c r="AL859" i="1"/>
  <c r="AI859" i="1"/>
  <c r="AF859" i="1"/>
  <c r="AC859" i="1"/>
  <c r="Z859" i="1"/>
  <c r="W859" i="1"/>
  <c r="T859" i="1"/>
  <c r="Q859" i="1"/>
  <c r="N859" i="1"/>
  <c r="K859" i="1"/>
  <c r="H859" i="1"/>
  <c r="CJ858" i="1"/>
  <c r="BW858" i="1"/>
  <c r="BV858" i="1"/>
  <c r="BP858" i="1"/>
  <c r="BQ858" i="1" s="1"/>
  <c r="BN858" i="1"/>
  <c r="BO858" i="1" s="1"/>
  <c r="BL858" i="1"/>
  <c r="BM858" i="1" s="1"/>
  <c r="BJ858" i="1"/>
  <c r="BI858" i="1"/>
  <c r="AZ858" i="1"/>
  <c r="AV858" i="1"/>
  <c r="AS858" i="1"/>
  <c r="AP858" i="1"/>
  <c r="BA858" i="1" s="1"/>
  <c r="AO858" i="1"/>
  <c r="AL858" i="1"/>
  <c r="AI858" i="1"/>
  <c r="AF858" i="1"/>
  <c r="AC858" i="1"/>
  <c r="Z858" i="1"/>
  <c r="W858" i="1"/>
  <c r="T858" i="1"/>
  <c r="Q858" i="1"/>
  <c r="N858" i="1"/>
  <c r="K858" i="1"/>
  <c r="H858" i="1"/>
  <c r="CJ857" i="1"/>
  <c r="BW857" i="1"/>
  <c r="BV857" i="1"/>
  <c r="BP857" i="1"/>
  <c r="BQ857" i="1" s="1"/>
  <c r="BN857" i="1"/>
  <c r="BO857" i="1" s="1"/>
  <c r="BL857" i="1"/>
  <c r="BJ857" i="1"/>
  <c r="BI857" i="1"/>
  <c r="AZ857" i="1"/>
  <c r="AV857" i="1"/>
  <c r="AS857" i="1"/>
  <c r="AP857" i="1"/>
  <c r="BA857" i="1" s="1"/>
  <c r="AO857" i="1"/>
  <c r="AL857" i="1"/>
  <c r="AI857" i="1"/>
  <c r="AF857" i="1"/>
  <c r="AC857" i="1"/>
  <c r="Z857" i="1"/>
  <c r="W857" i="1"/>
  <c r="T857" i="1"/>
  <c r="Q857" i="1"/>
  <c r="N857" i="1"/>
  <c r="K857" i="1"/>
  <c r="H857" i="1"/>
  <c r="CJ856" i="1"/>
  <c r="BW856" i="1"/>
  <c r="BV856" i="1"/>
  <c r="BP856" i="1"/>
  <c r="BQ856" i="1" s="1"/>
  <c r="BN856" i="1"/>
  <c r="BO856" i="1" s="1"/>
  <c r="BL856" i="1"/>
  <c r="BM856" i="1" s="1"/>
  <c r="BJ856" i="1"/>
  <c r="BI856" i="1"/>
  <c r="AZ856" i="1"/>
  <c r="AV856" i="1"/>
  <c r="AS856" i="1"/>
  <c r="AP856" i="1"/>
  <c r="BA856" i="1" s="1"/>
  <c r="AO856" i="1"/>
  <c r="AL856" i="1"/>
  <c r="AI856" i="1"/>
  <c r="AF856" i="1"/>
  <c r="AC856" i="1"/>
  <c r="Z856" i="1"/>
  <c r="W856" i="1"/>
  <c r="T856" i="1"/>
  <c r="Q856" i="1"/>
  <c r="N856" i="1"/>
  <c r="K856" i="1"/>
  <c r="H856" i="1"/>
  <c r="CJ855" i="1"/>
  <c r="BW855" i="1"/>
  <c r="BX855" i="1" s="1"/>
  <c r="BV855" i="1"/>
  <c r="BP855" i="1"/>
  <c r="BQ855" i="1" s="1"/>
  <c r="BN855" i="1"/>
  <c r="BO855" i="1" s="1"/>
  <c r="BL855" i="1"/>
  <c r="BM855" i="1" s="1"/>
  <c r="BJ855" i="1"/>
  <c r="BI855" i="1"/>
  <c r="AZ855" i="1"/>
  <c r="AV855" i="1"/>
  <c r="AS855" i="1"/>
  <c r="AP855" i="1"/>
  <c r="BA855" i="1" s="1"/>
  <c r="AO855" i="1"/>
  <c r="AL855" i="1"/>
  <c r="AI855" i="1"/>
  <c r="AF855" i="1"/>
  <c r="AC855" i="1"/>
  <c r="Z855" i="1"/>
  <c r="W855" i="1"/>
  <c r="T855" i="1"/>
  <c r="Q855" i="1"/>
  <c r="N855" i="1"/>
  <c r="K855" i="1"/>
  <c r="H855" i="1"/>
  <c r="CJ854" i="1"/>
  <c r="BW854" i="1"/>
  <c r="BV854" i="1"/>
  <c r="BP854" i="1"/>
  <c r="BQ854" i="1" s="1"/>
  <c r="BN854" i="1"/>
  <c r="BL854" i="1"/>
  <c r="BM854" i="1" s="1"/>
  <c r="BJ854" i="1"/>
  <c r="BI854" i="1"/>
  <c r="AZ854" i="1"/>
  <c r="AV854" i="1"/>
  <c r="AS854" i="1"/>
  <c r="AP854" i="1"/>
  <c r="BA854" i="1" s="1"/>
  <c r="AO854" i="1"/>
  <c r="AL854" i="1"/>
  <c r="AI854" i="1"/>
  <c r="AF854" i="1"/>
  <c r="AC854" i="1"/>
  <c r="Z854" i="1"/>
  <c r="W854" i="1"/>
  <c r="T854" i="1"/>
  <c r="Q854" i="1"/>
  <c r="N854" i="1"/>
  <c r="K854" i="1"/>
  <c r="H854" i="1"/>
  <c r="CJ853" i="1"/>
  <c r="BW853" i="1"/>
  <c r="BX853" i="1" s="1"/>
  <c r="BV853" i="1"/>
  <c r="BP853" i="1"/>
  <c r="BQ853" i="1" s="1"/>
  <c r="BN853" i="1"/>
  <c r="BO853" i="1" s="1"/>
  <c r="BL853" i="1"/>
  <c r="BJ853" i="1"/>
  <c r="BI853" i="1"/>
  <c r="AZ853" i="1"/>
  <c r="AV853" i="1"/>
  <c r="AS853" i="1"/>
  <c r="AP853" i="1"/>
  <c r="BA853" i="1" s="1"/>
  <c r="AO853" i="1"/>
  <c r="AL853" i="1"/>
  <c r="AI853" i="1"/>
  <c r="AF853" i="1"/>
  <c r="AC853" i="1"/>
  <c r="Z853" i="1"/>
  <c r="W853" i="1"/>
  <c r="T853" i="1"/>
  <c r="Q853" i="1"/>
  <c r="N853" i="1"/>
  <c r="K853" i="1"/>
  <c r="H853" i="1"/>
  <c r="CJ852" i="1"/>
  <c r="BW852" i="1"/>
  <c r="CK852" i="1" s="1"/>
  <c r="BV852" i="1"/>
  <c r="BP852" i="1"/>
  <c r="BQ852" i="1" s="1"/>
  <c r="BN852" i="1"/>
  <c r="BL852" i="1"/>
  <c r="BM852" i="1" s="1"/>
  <c r="BJ852" i="1"/>
  <c r="BI852" i="1"/>
  <c r="AZ852" i="1"/>
  <c r="AV852" i="1"/>
  <c r="AS852" i="1"/>
  <c r="AP852" i="1"/>
  <c r="BA852" i="1" s="1"/>
  <c r="AO852" i="1"/>
  <c r="AL852" i="1"/>
  <c r="AI852" i="1"/>
  <c r="AF852" i="1"/>
  <c r="AC852" i="1"/>
  <c r="Z852" i="1"/>
  <c r="W852" i="1"/>
  <c r="T852" i="1"/>
  <c r="Q852" i="1"/>
  <c r="N852" i="1"/>
  <c r="K852" i="1"/>
  <c r="H852" i="1"/>
  <c r="CJ851" i="1"/>
  <c r="BW851" i="1"/>
  <c r="BV851" i="1"/>
  <c r="BP851" i="1"/>
  <c r="BQ851" i="1" s="1"/>
  <c r="BN851" i="1"/>
  <c r="BO851" i="1" s="1"/>
  <c r="BL851" i="1"/>
  <c r="BJ851" i="1"/>
  <c r="BI851" i="1"/>
  <c r="AZ851" i="1"/>
  <c r="AV851" i="1"/>
  <c r="AS851" i="1"/>
  <c r="AP851" i="1"/>
  <c r="BA851" i="1" s="1"/>
  <c r="AO851" i="1"/>
  <c r="AL851" i="1"/>
  <c r="AI851" i="1"/>
  <c r="AF851" i="1"/>
  <c r="AC851" i="1"/>
  <c r="Z851" i="1"/>
  <c r="W851" i="1"/>
  <c r="T851" i="1"/>
  <c r="Q851" i="1"/>
  <c r="N851" i="1"/>
  <c r="K851" i="1"/>
  <c r="H851" i="1"/>
  <c r="CJ850" i="1"/>
  <c r="BW850" i="1"/>
  <c r="CK850" i="1" s="1"/>
  <c r="BV850" i="1"/>
  <c r="BP850" i="1"/>
  <c r="BQ850" i="1" s="1"/>
  <c r="BN850" i="1"/>
  <c r="BO850" i="1" s="1"/>
  <c r="BL850" i="1"/>
  <c r="BM850" i="1" s="1"/>
  <c r="BJ850" i="1"/>
  <c r="BI850" i="1"/>
  <c r="AZ850" i="1"/>
  <c r="AV850" i="1"/>
  <c r="AS850" i="1"/>
  <c r="AP850" i="1"/>
  <c r="BA850" i="1" s="1"/>
  <c r="AO850" i="1"/>
  <c r="AL850" i="1"/>
  <c r="AI850" i="1"/>
  <c r="AF850" i="1"/>
  <c r="AC850" i="1"/>
  <c r="Z850" i="1"/>
  <c r="W850" i="1"/>
  <c r="T850" i="1"/>
  <c r="Q850" i="1"/>
  <c r="N850" i="1"/>
  <c r="K850" i="1"/>
  <c r="H850" i="1"/>
  <c r="CJ849" i="1"/>
  <c r="BW849" i="1"/>
  <c r="BX849" i="1" s="1"/>
  <c r="BV849" i="1"/>
  <c r="BP849" i="1"/>
  <c r="BN849" i="1"/>
  <c r="BO849" i="1" s="1"/>
  <c r="BL849" i="1"/>
  <c r="BM849" i="1" s="1"/>
  <c r="BJ849" i="1"/>
  <c r="BK849" i="1" s="1"/>
  <c r="BI849" i="1"/>
  <c r="AZ849" i="1"/>
  <c r="AV849" i="1"/>
  <c r="AS849" i="1"/>
  <c r="AP849" i="1"/>
  <c r="BA849" i="1" s="1"/>
  <c r="AO849" i="1"/>
  <c r="AL849" i="1"/>
  <c r="AI849" i="1"/>
  <c r="AF849" i="1"/>
  <c r="AC849" i="1"/>
  <c r="Z849" i="1"/>
  <c r="W849" i="1"/>
  <c r="T849" i="1"/>
  <c r="Q849" i="1"/>
  <c r="N849" i="1"/>
  <c r="K849" i="1"/>
  <c r="H849" i="1"/>
  <c r="CJ848" i="1"/>
  <c r="BW848" i="1"/>
  <c r="BV848" i="1"/>
  <c r="BP848" i="1"/>
  <c r="BQ848" i="1" s="1"/>
  <c r="BN848" i="1"/>
  <c r="BO848" i="1" s="1"/>
  <c r="BL848" i="1"/>
  <c r="BJ848" i="1"/>
  <c r="BK848" i="1" s="1"/>
  <c r="BI848" i="1"/>
  <c r="AZ848" i="1"/>
  <c r="AV848" i="1"/>
  <c r="AS848" i="1"/>
  <c r="AP848" i="1"/>
  <c r="BA848" i="1" s="1"/>
  <c r="AO848" i="1"/>
  <c r="AL848" i="1"/>
  <c r="AI848" i="1"/>
  <c r="AF848" i="1"/>
  <c r="AC848" i="1"/>
  <c r="Z848" i="1"/>
  <c r="W848" i="1"/>
  <c r="T848" i="1"/>
  <c r="Q848" i="1"/>
  <c r="N848" i="1"/>
  <c r="K848" i="1"/>
  <c r="H848" i="1"/>
  <c r="CJ847" i="1"/>
  <c r="BW847" i="1"/>
  <c r="BV847" i="1"/>
  <c r="BP847" i="1"/>
  <c r="BQ847" i="1" s="1"/>
  <c r="BN847" i="1"/>
  <c r="BO847" i="1" s="1"/>
  <c r="BL847" i="1"/>
  <c r="BJ847" i="1"/>
  <c r="BK847" i="1" s="1"/>
  <c r="BI847" i="1"/>
  <c r="AZ847" i="1"/>
  <c r="AV847" i="1"/>
  <c r="AS847" i="1"/>
  <c r="AP847" i="1"/>
  <c r="BA847" i="1" s="1"/>
  <c r="AO847" i="1"/>
  <c r="AL847" i="1"/>
  <c r="AI847" i="1"/>
  <c r="AF847" i="1"/>
  <c r="AC847" i="1"/>
  <c r="Z847" i="1"/>
  <c r="W847" i="1"/>
  <c r="T847" i="1"/>
  <c r="Q847" i="1"/>
  <c r="N847" i="1"/>
  <c r="K847" i="1"/>
  <c r="H847" i="1"/>
  <c r="CJ846" i="1"/>
  <c r="BW846" i="1"/>
  <c r="BX846" i="1" s="1"/>
  <c r="BV846" i="1"/>
  <c r="BP846" i="1"/>
  <c r="BQ846" i="1" s="1"/>
  <c r="BN846" i="1"/>
  <c r="BO846" i="1" s="1"/>
  <c r="BL846" i="1"/>
  <c r="BJ846" i="1"/>
  <c r="BK846" i="1" s="1"/>
  <c r="BI846" i="1"/>
  <c r="AZ846" i="1"/>
  <c r="AV846" i="1"/>
  <c r="AS846" i="1"/>
  <c r="AP846" i="1"/>
  <c r="BA846" i="1" s="1"/>
  <c r="AO846" i="1"/>
  <c r="AL846" i="1"/>
  <c r="AI846" i="1"/>
  <c r="AF846" i="1"/>
  <c r="AC846" i="1"/>
  <c r="Z846" i="1"/>
  <c r="W846" i="1"/>
  <c r="T846" i="1"/>
  <c r="Q846" i="1"/>
  <c r="N846" i="1"/>
  <c r="K846" i="1"/>
  <c r="H846" i="1"/>
  <c r="CJ845" i="1"/>
  <c r="BW845" i="1"/>
  <c r="BX845" i="1" s="1"/>
  <c r="BV845" i="1"/>
  <c r="BP845" i="1"/>
  <c r="BQ845" i="1" s="1"/>
  <c r="BN845" i="1"/>
  <c r="BO845" i="1" s="1"/>
  <c r="BL845" i="1"/>
  <c r="BJ845" i="1"/>
  <c r="BK845" i="1" s="1"/>
  <c r="BI845" i="1"/>
  <c r="AZ845" i="1"/>
  <c r="AV845" i="1"/>
  <c r="AS845" i="1"/>
  <c r="AP845" i="1"/>
  <c r="BA845" i="1" s="1"/>
  <c r="AO845" i="1"/>
  <c r="AL845" i="1"/>
  <c r="AI845" i="1"/>
  <c r="AF845" i="1"/>
  <c r="AC845" i="1"/>
  <c r="Z845" i="1"/>
  <c r="W845" i="1"/>
  <c r="T845" i="1"/>
  <c r="Q845" i="1"/>
  <c r="N845" i="1"/>
  <c r="K845" i="1"/>
  <c r="H845" i="1"/>
  <c r="CJ844" i="1"/>
  <c r="BW844" i="1"/>
  <c r="CK844" i="1" s="1"/>
  <c r="BV844" i="1"/>
  <c r="BP844" i="1"/>
  <c r="BQ844" i="1" s="1"/>
  <c r="BN844" i="1"/>
  <c r="BO844" i="1" s="1"/>
  <c r="BL844" i="1"/>
  <c r="BM844" i="1" s="1"/>
  <c r="BJ844" i="1"/>
  <c r="BK844" i="1" s="1"/>
  <c r="BI844" i="1"/>
  <c r="AZ844" i="1"/>
  <c r="AV844" i="1"/>
  <c r="AS844" i="1"/>
  <c r="AP844" i="1"/>
  <c r="BA844" i="1" s="1"/>
  <c r="AO844" i="1"/>
  <c r="AL844" i="1"/>
  <c r="AI844" i="1"/>
  <c r="AF844" i="1"/>
  <c r="AC844" i="1"/>
  <c r="Z844" i="1"/>
  <c r="W844" i="1"/>
  <c r="T844" i="1"/>
  <c r="Q844" i="1"/>
  <c r="N844" i="1"/>
  <c r="K844" i="1"/>
  <c r="H844" i="1"/>
  <c r="CJ843" i="1"/>
  <c r="BW843" i="1"/>
  <c r="BX843" i="1" s="1"/>
  <c r="BV843" i="1"/>
  <c r="BP843" i="1"/>
  <c r="BQ843" i="1" s="1"/>
  <c r="BN843" i="1"/>
  <c r="BO843" i="1" s="1"/>
  <c r="BL843" i="1"/>
  <c r="BM843" i="1" s="1"/>
  <c r="BJ843" i="1"/>
  <c r="BK843" i="1" s="1"/>
  <c r="BI843" i="1"/>
  <c r="AZ843" i="1"/>
  <c r="AV843" i="1"/>
  <c r="AS843" i="1"/>
  <c r="AP843" i="1"/>
  <c r="BA843" i="1" s="1"/>
  <c r="AO843" i="1"/>
  <c r="AL843" i="1"/>
  <c r="AI843" i="1"/>
  <c r="AF843" i="1"/>
  <c r="AC843" i="1"/>
  <c r="Z843" i="1"/>
  <c r="W843" i="1"/>
  <c r="T843" i="1"/>
  <c r="Q843" i="1"/>
  <c r="N843" i="1"/>
  <c r="K843" i="1"/>
  <c r="H843" i="1"/>
  <c r="CJ842" i="1"/>
  <c r="BW842" i="1"/>
  <c r="BX842" i="1" s="1"/>
  <c r="BV842" i="1"/>
  <c r="BP842" i="1"/>
  <c r="BQ842" i="1" s="1"/>
  <c r="BN842" i="1"/>
  <c r="BO842" i="1" s="1"/>
  <c r="BL842" i="1"/>
  <c r="BM842" i="1" s="1"/>
  <c r="BJ842" i="1"/>
  <c r="BK842" i="1" s="1"/>
  <c r="BI842" i="1"/>
  <c r="AZ842" i="1"/>
  <c r="AV842" i="1"/>
  <c r="AS842" i="1"/>
  <c r="AP842" i="1"/>
  <c r="BA842" i="1" s="1"/>
  <c r="AO842" i="1"/>
  <c r="AL842" i="1"/>
  <c r="AI842" i="1"/>
  <c r="AF842" i="1"/>
  <c r="AC842" i="1"/>
  <c r="Z842" i="1"/>
  <c r="W842" i="1"/>
  <c r="T842" i="1"/>
  <c r="Q842" i="1"/>
  <c r="N842" i="1"/>
  <c r="K842" i="1"/>
  <c r="H842" i="1"/>
  <c r="CJ841" i="1"/>
  <c r="BW841" i="1"/>
  <c r="CK841" i="1" s="1"/>
  <c r="BV841" i="1"/>
  <c r="BP841" i="1"/>
  <c r="BQ841" i="1" s="1"/>
  <c r="BN841" i="1"/>
  <c r="BO841" i="1" s="1"/>
  <c r="BL841" i="1"/>
  <c r="BM841" i="1" s="1"/>
  <c r="BJ841" i="1"/>
  <c r="BK841" i="1" s="1"/>
  <c r="BI841" i="1"/>
  <c r="AZ841" i="1"/>
  <c r="AV841" i="1"/>
  <c r="AS841" i="1"/>
  <c r="AP841" i="1"/>
  <c r="BA841" i="1" s="1"/>
  <c r="AO841" i="1"/>
  <c r="AL841" i="1"/>
  <c r="AI841" i="1"/>
  <c r="AF841" i="1"/>
  <c r="AC841" i="1"/>
  <c r="Z841" i="1"/>
  <c r="W841" i="1"/>
  <c r="T841" i="1"/>
  <c r="Q841" i="1"/>
  <c r="N841" i="1"/>
  <c r="K841" i="1"/>
  <c r="H841" i="1"/>
  <c r="CJ840" i="1"/>
  <c r="BW840" i="1"/>
  <c r="BV840" i="1"/>
  <c r="BP840" i="1"/>
  <c r="BN840" i="1"/>
  <c r="BO840" i="1" s="1"/>
  <c r="BL840" i="1"/>
  <c r="BM840" i="1" s="1"/>
  <c r="BJ840" i="1"/>
  <c r="BK840" i="1" s="1"/>
  <c r="BI840" i="1"/>
  <c r="AZ840" i="1"/>
  <c r="AV840" i="1"/>
  <c r="AS840" i="1"/>
  <c r="AP840" i="1"/>
  <c r="BA840" i="1" s="1"/>
  <c r="AO840" i="1"/>
  <c r="AL840" i="1"/>
  <c r="AI840" i="1"/>
  <c r="AF840" i="1"/>
  <c r="AC840" i="1"/>
  <c r="Z840" i="1"/>
  <c r="W840" i="1"/>
  <c r="T840" i="1"/>
  <c r="Q840" i="1"/>
  <c r="N840" i="1"/>
  <c r="K840" i="1"/>
  <c r="H840" i="1"/>
  <c r="CJ839" i="1"/>
  <c r="BW839" i="1"/>
  <c r="BX839" i="1" s="1"/>
  <c r="BV839" i="1"/>
  <c r="BP839" i="1"/>
  <c r="BQ839" i="1" s="1"/>
  <c r="BN839" i="1"/>
  <c r="BO839" i="1" s="1"/>
  <c r="BL839" i="1"/>
  <c r="BM839" i="1" s="1"/>
  <c r="BJ839" i="1"/>
  <c r="BK839" i="1" s="1"/>
  <c r="BI839" i="1"/>
  <c r="AZ839" i="1"/>
  <c r="AW839" i="1"/>
  <c r="AV839" i="1"/>
  <c r="AS839" i="1"/>
  <c r="AP839" i="1"/>
  <c r="BA839" i="1" s="1"/>
  <c r="AO839" i="1"/>
  <c r="AL839" i="1"/>
  <c r="AI839" i="1"/>
  <c r="AF839" i="1"/>
  <c r="AC839" i="1"/>
  <c r="Z839" i="1"/>
  <c r="W839" i="1"/>
  <c r="T839" i="1"/>
  <c r="Q839" i="1"/>
  <c r="N839" i="1"/>
  <c r="K839" i="1"/>
  <c r="H839" i="1"/>
  <c r="CJ838" i="1"/>
  <c r="BW838" i="1"/>
  <c r="BX838" i="1" s="1"/>
  <c r="BV838" i="1"/>
  <c r="BP838" i="1"/>
  <c r="BQ838" i="1" s="1"/>
  <c r="BN838" i="1"/>
  <c r="BO838" i="1" s="1"/>
  <c r="BL838" i="1"/>
  <c r="BJ838" i="1"/>
  <c r="BK838" i="1" s="1"/>
  <c r="BI838" i="1"/>
  <c r="AZ838" i="1"/>
  <c r="AV838" i="1"/>
  <c r="AS838" i="1"/>
  <c r="AP838" i="1"/>
  <c r="BA838" i="1" s="1"/>
  <c r="AO838" i="1"/>
  <c r="AL838" i="1"/>
  <c r="AI838" i="1"/>
  <c r="AF838" i="1"/>
  <c r="AC838" i="1"/>
  <c r="Z838" i="1"/>
  <c r="W838" i="1"/>
  <c r="T838" i="1"/>
  <c r="Q838" i="1"/>
  <c r="N838" i="1"/>
  <c r="K838" i="1"/>
  <c r="H838" i="1"/>
  <c r="CJ837" i="1"/>
  <c r="BW837" i="1"/>
  <c r="CK837" i="1" s="1"/>
  <c r="BV837" i="1"/>
  <c r="BP837" i="1"/>
  <c r="BQ837" i="1" s="1"/>
  <c r="BN837" i="1"/>
  <c r="BO837" i="1" s="1"/>
  <c r="BL837" i="1"/>
  <c r="BM837" i="1" s="1"/>
  <c r="BJ837" i="1"/>
  <c r="BK837" i="1" s="1"/>
  <c r="BI837" i="1"/>
  <c r="AZ837" i="1"/>
  <c r="AV837" i="1"/>
  <c r="AS837" i="1"/>
  <c r="AP837" i="1"/>
  <c r="BA837" i="1" s="1"/>
  <c r="AO837" i="1"/>
  <c r="AL837" i="1"/>
  <c r="AI837" i="1"/>
  <c r="AF837" i="1"/>
  <c r="AC837" i="1"/>
  <c r="Z837" i="1"/>
  <c r="W837" i="1"/>
  <c r="T837" i="1"/>
  <c r="Q837" i="1"/>
  <c r="N837" i="1"/>
  <c r="K837" i="1"/>
  <c r="H837" i="1"/>
  <c r="CJ836" i="1"/>
  <c r="BW836" i="1"/>
  <c r="BV836" i="1"/>
  <c r="BP836" i="1"/>
  <c r="BQ836" i="1" s="1"/>
  <c r="BN836" i="1"/>
  <c r="BO836" i="1" s="1"/>
  <c r="BL836" i="1"/>
  <c r="BJ836" i="1"/>
  <c r="BK836" i="1" s="1"/>
  <c r="BI836" i="1"/>
  <c r="AZ836" i="1"/>
  <c r="AW836" i="1"/>
  <c r="AV836" i="1"/>
  <c r="AS836" i="1"/>
  <c r="AP836" i="1"/>
  <c r="BA836" i="1" s="1"/>
  <c r="AO836" i="1"/>
  <c r="AL836" i="1"/>
  <c r="AI836" i="1"/>
  <c r="AF836" i="1"/>
  <c r="AC836" i="1"/>
  <c r="Z836" i="1"/>
  <c r="W836" i="1"/>
  <c r="T836" i="1"/>
  <c r="Q836" i="1"/>
  <c r="N836" i="1"/>
  <c r="K836" i="1"/>
  <c r="H836" i="1"/>
  <c r="CJ835" i="1"/>
  <c r="BW835" i="1"/>
  <c r="BX835" i="1" s="1"/>
  <c r="BV835" i="1"/>
  <c r="BP835" i="1"/>
  <c r="BQ835" i="1" s="1"/>
  <c r="BN835" i="1"/>
  <c r="BO835" i="1" s="1"/>
  <c r="BL835" i="1"/>
  <c r="BJ835" i="1"/>
  <c r="BK835" i="1" s="1"/>
  <c r="BI835" i="1"/>
  <c r="AZ835" i="1"/>
  <c r="AV835" i="1"/>
  <c r="AS835" i="1"/>
  <c r="AP835" i="1"/>
  <c r="BA835" i="1" s="1"/>
  <c r="AO835" i="1"/>
  <c r="AL835" i="1"/>
  <c r="AI835" i="1"/>
  <c r="AF835" i="1"/>
  <c r="AC835" i="1"/>
  <c r="Z835" i="1"/>
  <c r="W835" i="1"/>
  <c r="T835" i="1"/>
  <c r="Q835" i="1"/>
  <c r="N835" i="1"/>
  <c r="K835" i="1"/>
  <c r="H835" i="1"/>
  <c r="CJ834" i="1"/>
  <c r="BW834" i="1"/>
  <c r="BX834" i="1" s="1"/>
  <c r="BV834" i="1"/>
  <c r="BP834" i="1"/>
  <c r="BQ834" i="1" s="1"/>
  <c r="BN834" i="1"/>
  <c r="BO834" i="1" s="1"/>
  <c r="BL834" i="1"/>
  <c r="BJ834" i="1"/>
  <c r="BK834" i="1" s="1"/>
  <c r="BI834" i="1"/>
  <c r="AZ834" i="1"/>
  <c r="AV834" i="1"/>
  <c r="AS834" i="1"/>
  <c r="AP834" i="1"/>
  <c r="BA834" i="1" s="1"/>
  <c r="AO834" i="1"/>
  <c r="AL834" i="1"/>
  <c r="AI834" i="1"/>
  <c r="AF834" i="1"/>
  <c r="AC834" i="1"/>
  <c r="Z834" i="1"/>
  <c r="W834" i="1"/>
  <c r="T834" i="1"/>
  <c r="Q834" i="1"/>
  <c r="N834" i="1"/>
  <c r="K834" i="1"/>
  <c r="H834" i="1"/>
  <c r="CJ833" i="1"/>
  <c r="BW833" i="1"/>
  <c r="BX833" i="1" s="1"/>
  <c r="BV833" i="1"/>
  <c r="BP833" i="1"/>
  <c r="BQ833" i="1" s="1"/>
  <c r="BN833" i="1"/>
  <c r="BO833" i="1" s="1"/>
  <c r="BL833" i="1"/>
  <c r="BJ833" i="1"/>
  <c r="BK833" i="1" s="1"/>
  <c r="BI833" i="1"/>
  <c r="AZ833" i="1"/>
  <c r="AV833" i="1"/>
  <c r="AS833" i="1"/>
  <c r="AP833" i="1"/>
  <c r="BA833" i="1" s="1"/>
  <c r="AO833" i="1"/>
  <c r="AL833" i="1"/>
  <c r="AI833" i="1"/>
  <c r="AF833" i="1"/>
  <c r="AC833" i="1"/>
  <c r="Z833" i="1"/>
  <c r="W833" i="1"/>
  <c r="T833" i="1"/>
  <c r="Q833" i="1"/>
  <c r="N833" i="1"/>
  <c r="K833" i="1"/>
  <c r="H833" i="1"/>
  <c r="CJ832" i="1"/>
  <c r="BW832" i="1"/>
  <c r="BX832" i="1" s="1"/>
  <c r="BV832" i="1"/>
  <c r="BP832" i="1"/>
  <c r="BQ832" i="1" s="1"/>
  <c r="BN832" i="1"/>
  <c r="BL832" i="1"/>
  <c r="BM832" i="1" s="1"/>
  <c r="BJ832" i="1"/>
  <c r="BK832" i="1" s="1"/>
  <c r="BI832" i="1"/>
  <c r="AZ832" i="1"/>
  <c r="AV832" i="1"/>
  <c r="AS832" i="1"/>
  <c r="AP832" i="1"/>
  <c r="BA832" i="1" s="1"/>
  <c r="AO832" i="1"/>
  <c r="AL832" i="1"/>
  <c r="AI832" i="1"/>
  <c r="AF832" i="1"/>
  <c r="AC832" i="1"/>
  <c r="Z832" i="1"/>
  <c r="W832" i="1"/>
  <c r="T832" i="1"/>
  <c r="Q832" i="1"/>
  <c r="N832" i="1"/>
  <c r="K832" i="1"/>
  <c r="H832" i="1"/>
  <c r="CJ831" i="1"/>
  <c r="BW831" i="1"/>
  <c r="BX831" i="1" s="1"/>
  <c r="BV831" i="1"/>
  <c r="BP831" i="1"/>
  <c r="BQ831" i="1" s="1"/>
  <c r="BN831" i="1"/>
  <c r="BO831" i="1" s="1"/>
  <c r="BL831" i="1"/>
  <c r="BJ831" i="1"/>
  <c r="BK831" i="1" s="1"/>
  <c r="BI831" i="1"/>
  <c r="AZ831" i="1"/>
  <c r="AV831" i="1"/>
  <c r="AS831" i="1"/>
  <c r="AP831" i="1"/>
  <c r="BA831" i="1" s="1"/>
  <c r="AO831" i="1"/>
  <c r="AL831" i="1"/>
  <c r="AI831" i="1"/>
  <c r="AF831" i="1"/>
  <c r="AC831" i="1"/>
  <c r="Z831" i="1"/>
  <c r="W831" i="1"/>
  <c r="T831" i="1"/>
  <c r="Q831" i="1"/>
  <c r="N831" i="1"/>
  <c r="K831" i="1"/>
  <c r="H831" i="1"/>
  <c r="CJ830" i="1"/>
  <c r="BW830" i="1"/>
  <c r="BX830" i="1" s="1"/>
  <c r="BV830" i="1"/>
  <c r="BP830" i="1"/>
  <c r="BQ830" i="1" s="1"/>
  <c r="BN830" i="1"/>
  <c r="BO830" i="1" s="1"/>
  <c r="BL830" i="1"/>
  <c r="BM830" i="1" s="1"/>
  <c r="BJ830" i="1"/>
  <c r="BK830" i="1" s="1"/>
  <c r="BI830" i="1"/>
  <c r="AZ830" i="1"/>
  <c r="AV830" i="1"/>
  <c r="AS830" i="1"/>
  <c r="AP830" i="1"/>
  <c r="BA830" i="1" s="1"/>
  <c r="AO830" i="1"/>
  <c r="AL830" i="1"/>
  <c r="AI830" i="1"/>
  <c r="AF830" i="1"/>
  <c r="AC830" i="1"/>
  <c r="Z830" i="1"/>
  <c r="W830" i="1"/>
  <c r="T830" i="1"/>
  <c r="Q830" i="1"/>
  <c r="N830" i="1"/>
  <c r="K830" i="1"/>
  <c r="H830" i="1"/>
  <c r="CJ829" i="1"/>
  <c r="BW829" i="1"/>
  <c r="CK829" i="1" s="1"/>
  <c r="BV829" i="1"/>
  <c r="BP829" i="1"/>
  <c r="BQ829" i="1" s="1"/>
  <c r="BN829" i="1"/>
  <c r="BO829" i="1" s="1"/>
  <c r="BL829" i="1"/>
  <c r="BM829" i="1" s="1"/>
  <c r="BJ829" i="1"/>
  <c r="BK829" i="1" s="1"/>
  <c r="BI829" i="1"/>
  <c r="AZ829" i="1"/>
  <c r="AV829" i="1"/>
  <c r="AS829" i="1"/>
  <c r="AP829" i="1"/>
  <c r="BA829" i="1" s="1"/>
  <c r="AO829" i="1"/>
  <c r="AL829" i="1"/>
  <c r="AI829" i="1"/>
  <c r="AF829" i="1"/>
  <c r="AC829" i="1"/>
  <c r="Z829" i="1"/>
  <c r="W829" i="1"/>
  <c r="T829" i="1"/>
  <c r="Q829" i="1"/>
  <c r="N829" i="1"/>
  <c r="K829" i="1"/>
  <c r="H829" i="1"/>
  <c r="CJ828" i="1"/>
  <c r="BW828" i="1"/>
  <c r="BV828" i="1"/>
  <c r="BP828" i="1"/>
  <c r="BQ828" i="1" s="1"/>
  <c r="BN828" i="1"/>
  <c r="BO828" i="1" s="1"/>
  <c r="BL828" i="1"/>
  <c r="BJ828" i="1"/>
  <c r="BK828" i="1" s="1"/>
  <c r="BI828" i="1"/>
  <c r="AZ828" i="1"/>
  <c r="AV828" i="1"/>
  <c r="AS828" i="1"/>
  <c r="AP828" i="1"/>
  <c r="BA828" i="1" s="1"/>
  <c r="AO828" i="1"/>
  <c r="AL828" i="1"/>
  <c r="AI828" i="1"/>
  <c r="AF828" i="1"/>
  <c r="AC828" i="1"/>
  <c r="Z828" i="1"/>
  <c r="W828" i="1"/>
  <c r="T828" i="1"/>
  <c r="Q828" i="1"/>
  <c r="N828" i="1"/>
  <c r="K828" i="1"/>
  <c r="H828" i="1"/>
  <c r="CJ827" i="1"/>
  <c r="BW827" i="1"/>
  <c r="BV827" i="1"/>
  <c r="BP827" i="1"/>
  <c r="BQ827" i="1" s="1"/>
  <c r="BN827" i="1"/>
  <c r="BO827" i="1" s="1"/>
  <c r="BL827" i="1"/>
  <c r="BJ827" i="1"/>
  <c r="BK827" i="1" s="1"/>
  <c r="BI827" i="1"/>
  <c r="AZ827" i="1"/>
  <c r="AV827" i="1"/>
  <c r="AS827" i="1"/>
  <c r="AP827" i="1"/>
  <c r="BA827" i="1" s="1"/>
  <c r="AO827" i="1"/>
  <c r="AL827" i="1"/>
  <c r="AI827" i="1"/>
  <c r="AF827" i="1"/>
  <c r="AC827" i="1"/>
  <c r="Z827" i="1"/>
  <c r="W827" i="1"/>
  <c r="T827" i="1"/>
  <c r="Q827" i="1"/>
  <c r="N827" i="1"/>
  <c r="K827" i="1"/>
  <c r="H827" i="1"/>
  <c r="CJ826" i="1"/>
  <c r="BW826" i="1"/>
  <c r="BX826" i="1" s="1"/>
  <c r="BV826" i="1"/>
  <c r="BP826" i="1"/>
  <c r="BQ826" i="1" s="1"/>
  <c r="BN826" i="1"/>
  <c r="BO826" i="1" s="1"/>
  <c r="BL826" i="1"/>
  <c r="BJ826" i="1"/>
  <c r="BK826" i="1" s="1"/>
  <c r="BI826" i="1"/>
  <c r="AZ826" i="1"/>
  <c r="AV826" i="1"/>
  <c r="AS826" i="1"/>
  <c r="AP826" i="1"/>
  <c r="BA826" i="1" s="1"/>
  <c r="AO826" i="1"/>
  <c r="AL826" i="1"/>
  <c r="AI826" i="1"/>
  <c r="AF826" i="1"/>
  <c r="AC826" i="1"/>
  <c r="Z826" i="1"/>
  <c r="W826" i="1"/>
  <c r="T826" i="1"/>
  <c r="Q826" i="1"/>
  <c r="N826" i="1"/>
  <c r="K826" i="1"/>
  <c r="H826" i="1"/>
  <c r="CJ825" i="1"/>
  <c r="BW825" i="1"/>
  <c r="CK825" i="1" s="1"/>
  <c r="BV825" i="1"/>
  <c r="BP825" i="1"/>
  <c r="BQ825" i="1" s="1"/>
  <c r="BN825" i="1"/>
  <c r="BO825" i="1" s="1"/>
  <c r="BL825" i="1"/>
  <c r="BJ825" i="1"/>
  <c r="BK825" i="1" s="1"/>
  <c r="BI825" i="1"/>
  <c r="AZ825" i="1"/>
  <c r="AV825" i="1"/>
  <c r="AS825" i="1"/>
  <c r="AP825" i="1"/>
  <c r="BA825" i="1" s="1"/>
  <c r="AO825" i="1"/>
  <c r="AL825" i="1"/>
  <c r="AI825" i="1"/>
  <c r="AF825" i="1"/>
  <c r="AC825" i="1"/>
  <c r="Z825" i="1"/>
  <c r="W825" i="1"/>
  <c r="T825" i="1"/>
  <c r="Q825" i="1"/>
  <c r="N825" i="1"/>
  <c r="K825" i="1"/>
  <c r="H825" i="1"/>
  <c r="CJ824" i="1"/>
  <c r="BW824" i="1"/>
  <c r="BV824" i="1"/>
  <c r="BP824" i="1"/>
  <c r="BQ824" i="1" s="1"/>
  <c r="BN824" i="1"/>
  <c r="BO824" i="1" s="1"/>
  <c r="BL824" i="1"/>
  <c r="BJ824" i="1"/>
  <c r="BK824" i="1" s="1"/>
  <c r="BI824" i="1"/>
  <c r="AZ824" i="1"/>
  <c r="AV824" i="1"/>
  <c r="AS824" i="1"/>
  <c r="AP824" i="1"/>
  <c r="BA824" i="1" s="1"/>
  <c r="AO824" i="1"/>
  <c r="AL824" i="1"/>
  <c r="AI824" i="1"/>
  <c r="AF824" i="1"/>
  <c r="AC824" i="1"/>
  <c r="Z824" i="1"/>
  <c r="W824" i="1"/>
  <c r="T824" i="1"/>
  <c r="Q824" i="1"/>
  <c r="N824" i="1"/>
  <c r="K824" i="1"/>
  <c r="H824" i="1"/>
  <c r="CJ823" i="1"/>
  <c r="BW823" i="1"/>
  <c r="BV823" i="1"/>
  <c r="BP823" i="1"/>
  <c r="BQ823" i="1" s="1"/>
  <c r="BN823" i="1"/>
  <c r="BO823" i="1" s="1"/>
  <c r="BL823" i="1"/>
  <c r="BJ823" i="1"/>
  <c r="BK823" i="1" s="1"/>
  <c r="BI823" i="1"/>
  <c r="AZ823" i="1"/>
  <c r="AV823" i="1"/>
  <c r="AS823" i="1"/>
  <c r="AP823" i="1"/>
  <c r="BA823" i="1" s="1"/>
  <c r="AO823" i="1"/>
  <c r="AL823" i="1"/>
  <c r="AI823" i="1"/>
  <c r="AF823" i="1"/>
  <c r="AC823" i="1"/>
  <c r="Z823" i="1"/>
  <c r="W823" i="1"/>
  <c r="T823" i="1"/>
  <c r="Q823" i="1"/>
  <c r="N823" i="1"/>
  <c r="K823" i="1"/>
  <c r="H823" i="1"/>
  <c r="CJ822" i="1"/>
  <c r="BW822" i="1"/>
  <c r="BV822" i="1"/>
  <c r="BP822" i="1"/>
  <c r="BN822" i="1"/>
  <c r="BO822" i="1" s="1"/>
  <c r="BL822" i="1"/>
  <c r="BM822" i="1" s="1"/>
  <c r="BJ822" i="1"/>
  <c r="BK822" i="1" s="1"/>
  <c r="BI822" i="1"/>
  <c r="AZ822" i="1"/>
  <c r="AV822" i="1"/>
  <c r="AS822" i="1"/>
  <c r="AP822" i="1"/>
  <c r="BA822" i="1" s="1"/>
  <c r="AO822" i="1"/>
  <c r="AL822" i="1"/>
  <c r="AI822" i="1"/>
  <c r="AF822" i="1"/>
  <c r="AC822" i="1"/>
  <c r="Z822" i="1"/>
  <c r="W822" i="1"/>
  <c r="T822" i="1"/>
  <c r="Q822" i="1"/>
  <c r="N822" i="1"/>
  <c r="K822" i="1"/>
  <c r="H822" i="1"/>
  <c r="CJ821" i="1"/>
  <c r="BW821" i="1"/>
  <c r="CK821" i="1" s="1"/>
  <c r="BV821" i="1"/>
  <c r="BP821" i="1"/>
  <c r="BQ821" i="1" s="1"/>
  <c r="BN821" i="1"/>
  <c r="BO821" i="1" s="1"/>
  <c r="BL821" i="1"/>
  <c r="BJ821" i="1"/>
  <c r="BK821" i="1" s="1"/>
  <c r="BI821" i="1"/>
  <c r="AZ821" i="1"/>
  <c r="AV821" i="1"/>
  <c r="AS821" i="1"/>
  <c r="AP821" i="1"/>
  <c r="BA821" i="1" s="1"/>
  <c r="AO821" i="1"/>
  <c r="AL821" i="1"/>
  <c r="AI821" i="1"/>
  <c r="AF821" i="1"/>
  <c r="AC821" i="1"/>
  <c r="Z821" i="1"/>
  <c r="W821" i="1"/>
  <c r="T821" i="1"/>
  <c r="Q821" i="1"/>
  <c r="N821" i="1"/>
  <c r="K821" i="1"/>
  <c r="H821" i="1"/>
  <c r="CJ820" i="1"/>
  <c r="BW820" i="1"/>
  <c r="BV820" i="1"/>
  <c r="BP820" i="1"/>
  <c r="BQ820" i="1" s="1"/>
  <c r="BN820" i="1"/>
  <c r="BO820" i="1" s="1"/>
  <c r="BL820" i="1"/>
  <c r="BM820" i="1" s="1"/>
  <c r="BJ820" i="1"/>
  <c r="BK820" i="1" s="1"/>
  <c r="BI820" i="1"/>
  <c r="AZ820" i="1"/>
  <c r="AV820" i="1"/>
  <c r="AS820" i="1"/>
  <c r="AP820" i="1"/>
  <c r="BA820" i="1" s="1"/>
  <c r="AO820" i="1"/>
  <c r="AL820" i="1"/>
  <c r="AI820" i="1"/>
  <c r="AF820" i="1"/>
  <c r="AC820" i="1"/>
  <c r="Z820" i="1"/>
  <c r="W820" i="1"/>
  <c r="T820" i="1"/>
  <c r="Q820" i="1"/>
  <c r="N820" i="1"/>
  <c r="K820" i="1"/>
  <c r="H820" i="1"/>
  <c r="CJ819" i="1"/>
  <c r="BW819" i="1"/>
  <c r="CK819" i="1" s="1"/>
  <c r="BV819" i="1"/>
  <c r="BP819" i="1"/>
  <c r="BQ819" i="1" s="1"/>
  <c r="BN819" i="1"/>
  <c r="BO819" i="1" s="1"/>
  <c r="BL819" i="1"/>
  <c r="BJ819" i="1"/>
  <c r="BK819" i="1" s="1"/>
  <c r="BI819" i="1"/>
  <c r="AZ819" i="1"/>
  <c r="AV819" i="1"/>
  <c r="AS819" i="1"/>
  <c r="AP819" i="1"/>
  <c r="BA819" i="1" s="1"/>
  <c r="AO819" i="1"/>
  <c r="AL819" i="1"/>
  <c r="AI819" i="1"/>
  <c r="AF819" i="1"/>
  <c r="AC819" i="1"/>
  <c r="Z819" i="1"/>
  <c r="W819" i="1"/>
  <c r="T819" i="1"/>
  <c r="Q819" i="1"/>
  <c r="N819" i="1"/>
  <c r="K819" i="1"/>
  <c r="H819" i="1"/>
  <c r="CJ818" i="1"/>
  <c r="BW818" i="1"/>
  <c r="BX818" i="1" s="1"/>
  <c r="BV818" i="1"/>
  <c r="BP818" i="1"/>
  <c r="BQ818" i="1" s="1"/>
  <c r="BN818" i="1"/>
  <c r="BO818" i="1" s="1"/>
  <c r="BL818" i="1"/>
  <c r="BJ818" i="1"/>
  <c r="BK818" i="1" s="1"/>
  <c r="BI818" i="1"/>
  <c r="AZ818" i="1"/>
  <c r="AV818" i="1"/>
  <c r="AS818" i="1"/>
  <c r="AP818" i="1"/>
  <c r="BA818" i="1" s="1"/>
  <c r="AO818" i="1"/>
  <c r="AL818" i="1"/>
  <c r="AI818" i="1"/>
  <c r="AF818" i="1"/>
  <c r="AC818" i="1"/>
  <c r="Z818" i="1"/>
  <c r="W818" i="1"/>
  <c r="T818" i="1"/>
  <c r="Q818" i="1"/>
  <c r="N818" i="1"/>
  <c r="K818" i="1"/>
  <c r="H818" i="1"/>
  <c r="CJ817" i="1"/>
  <c r="BW817" i="1"/>
  <c r="CK817" i="1" s="1"/>
  <c r="BV817" i="1"/>
  <c r="BP817" i="1"/>
  <c r="BQ817" i="1" s="1"/>
  <c r="BN817" i="1"/>
  <c r="BO817" i="1" s="1"/>
  <c r="BL817" i="1"/>
  <c r="BJ817" i="1"/>
  <c r="BK817" i="1" s="1"/>
  <c r="BI817" i="1"/>
  <c r="AZ817" i="1"/>
  <c r="AV817" i="1"/>
  <c r="AS817" i="1"/>
  <c r="AP817" i="1"/>
  <c r="BA817" i="1" s="1"/>
  <c r="AO817" i="1"/>
  <c r="AL817" i="1"/>
  <c r="AI817" i="1"/>
  <c r="AF817" i="1"/>
  <c r="AC817" i="1"/>
  <c r="Z817" i="1"/>
  <c r="W817" i="1"/>
  <c r="T817" i="1"/>
  <c r="Q817" i="1"/>
  <c r="N817" i="1"/>
  <c r="K817" i="1"/>
  <c r="H817" i="1"/>
  <c r="CJ816" i="1"/>
  <c r="BW816" i="1"/>
  <c r="BV816" i="1"/>
  <c r="BP816" i="1"/>
  <c r="BN816" i="1"/>
  <c r="BO816" i="1" s="1"/>
  <c r="BL816" i="1"/>
  <c r="BM816" i="1" s="1"/>
  <c r="BJ816" i="1"/>
  <c r="BK816" i="1" s="1"/>
  <c r="BI816" i="1"/>
  <c r="AZ816" i="1"/>
  <c r="AV816" i="1"/>
  <c r="AS816" i="1"/>
  <c r="AP816" i="1"/>
  <c r="BA816" i="1" s="1"/>
  <c r="AO816" i="1"/>
  <c r="AL816" i="1"/>
  <c r="AI816" i="1"/>
  <c r="AF816" i="1"/>
  <c r="AC816" i="1"/>
  <c r="Z816" i="1"/>
  <c r="W816" i="1"/>
  <c r="T816" i="1"/>
  <c r="Q816" i="1"/>
  <c r="N816" i="1"/>
  <c r="K816" i="1"/>
  <c r="H816" i="1"/>
  <c r="CJ815" i="1"/>
  <c r="BW815" i="1"/>
  <c r="CK815" i="1" s="1"/>
  <c r="BV815" i="1"/>
  <c r="BP815" i="1"/>
  <c r="BQ815" i="1" s="1"/>
  <c r="BN815" i="1"/>
  <c r="BO815" i="1" s="1"/>
  <c r="BL815" i="1"/>
  <c r="BJ815" i="1"/>
  <c r="BK815" i="1" s="1"/>
  <c r="BI815" i="1"/>
  <c r="AZ815" i="1"/>
  <c r="AW815" i="1"/>
  <c r="AV815" i="1"/>
  <c r="AS815" i="1"/>
  <c r="AP815" i="1"/>
  <c r="BA815" i="1" s="1"/>
  <c r="AO815" i="1"/>
  <c r="AL815" i="1"/>
  <c r="AI815" i="1"/>
  <c r="AF815" i="1"/>
  <c r="AC815" i="1"/>
  <c r="Z815" i="1"/>
  <c r="W815" i="1"/>
  <c r="T815" i="1"/>
  <c r="Q815" i="1"/>
  <c r="N815" i="1"/>
  <c r="K815" i="1"/>
  <c r="H815" i="1"/>
  <c r="CJ814" i="1"/>
  <c r="BW814" i="1"/>
  <c r="BX814" i="1" s="1"/>
  <c r="BV814" i="1"/>
  <c r="BP814" i="1"/>
  <c r="BQ814" i="1" s="1"/>
  <c r="BN814" i="1"/>
  <c r="BO814" i="1" s="1"/>
  <c r="BL814" i="1"/>
  <c r="BJ814" i="1"/>
  <c r="BK814" i="1" s="1"/>
  <c r="BI814" i="1"/>
  <c r="AZ814" i="1"/>
  <c r="AV814" i="1"/>
  <c r="AS814" i="1"/>
  <c r="AP814" i="1"/>
  <c r="BA814" i="1" s="1"/>
  <c r="AO814" i="1"/>
  <c r="AL814" i="1"/>
  <c r="AI814" i="1"/>
  <c r="AF814" i="1"/>
  <c r="AC814" i="1"/>
  <c r="Z814" i="1"/>
  <c r="W814" i="1"/>
  <c r="T814" i="1"/>
  <c r="Q814" i="1"/>
  <c r="N814" i="1"/>
  <c r="K814" i="1"/>
  <c r="H814" i="1"/>
  <c r="CJ813" i="1"/>
  <c r="BW813" i="1"/>
  <c r="CK813" i="1" s="1"/>
  <c r="BV813" i="1"/>
  <c r="BP813" i="1"/>
  <c r="BQ813" i="1" s="1"/>
  <c r="BN813" i="1"/>
  <c r="BO813" i="1" s="1"/>
  <c r="BL813" i="1"/>
  <c r="BM813" i="1" s="1"/>
  <c r="BJ813" i="1"/>
  <c r="BK813" i="1" s="1"/>
  <c r="BI813" i="1"/>
  <c r="AZ813" i="1"/>
  <c r="AV813" i="1"/>
  <c r="AS813" i="1"/>
  <c r="AP813" i="1"/>
  <c r="BA813" i="1" s="1"/>
  <c r="AO813" i="1"/>
  <c r="AL813" i="1"/>
  <c r="AI813" i="1"/>
  <c r="AF813" i="1"/>
  <c r="AC813" i="1"/>
  <c r="Z813" i="1"/>
  <c r="W813" i="1"/>
  <c r="T813" i="1"/>
  <c r="Q813" i="1"/>
  <c r="N813" i="1"/>
  <c r="K813" i="1"/>
  <c r="H813" i="1"/>
  <c r="CJ812" i="1"/>
  <c r="BW812" i="1"/>
  <c r="BX812" i="1" s="1"/>
  <c r="BV812" i="1"/>
  <c r="BP812" i="1"/>
  <c r="BQ812" i="1" s="1"/>
  <c r="BN812" i="1"/>
  <c r="BO812" i="1" s="1"/>
  <c r="BL812" i="1"/>
  <c r="BJ812" i="1"/>
  <c r="BK812" i="1" s="1"/>
  <c r="BI812" i="1"/>
  <c r="AZ812" i="1"/>
  <c r="AV812" i="1"/>
  <c r="AS812" i="1"/>
  <c r="AP812" i="1"/>
  <c r="BA812" i="1" s="1"/>
  <c r="AO812" i="1"/>
  <c r="AL812" i="1"/>
  <c r="AI812" i="1"/>
  <c r="AF812" i="1"/>
  <c r="AC812" i="1"/>
  <c r="Z812" i="1"/>
  <c r="W812" i="1"/>
  <c r="T812" i="1"/>
  <c r="Q812" i="1"/>
  <c r="N812" i="1"/>
  <c r="K812" i="1"/>
  <c r="H812" i="1"/>
  <c r="CJ811" i="1"/>
  <c r="BW811" i="1"/>
  <c r="BV811" i="1"/>
  <c r="BP811" i="1"/>
  <c r="BQ811" i="1" s="1"/>
  <c r="BN811" i="1"/>
  <c r="BO811" i="1" s="1"/>
  <c r="BL811" i="1"/>
  <c r="BJ811" i="1"/>
  <c r="BK811" i="1" s="1"/>
  <c r="BI811" i="1"/>
  <c r="AZ811" i="1"/>
  <c r="AV811" i="1"/>
  <c r="AS811" i="1"/>
  <c r="AP811" i="1"/>
  <c r="BA811" i="1" s="1"/>
  <c r="AO811" i="1"/>
  <c r="AL811" i="1"/>
  <c r="AI811" i="1"/>
  <c r="AF811" i="1"/>
  <c r="AC811" i="1"/>
  <c r="Z811" i="1"/>
  <c r="W811" i="1"/>
  <c r="T811" i="1"/>
  <c r="Q811" i="1"/>
  <c r="N811" i="1"/>
  <c r="K811" i="1"/>
  <c r="H811" i="1"/>
  <c r="CJ810" i="1"/>
  <c r="BW810" i="1"/>
  <c r="BX810" i="1" s="1"/>
  <c r="BV810" i="1"/>
  <c r="BP810" i="1"/>
  <c r="BN810" i="1"/>
  <c r="BO810" i="1" s="1"/>
  <c r="BL810" i="1"/>
  <c r="BM810" i="1" s="1"/>
  <c r="BJ810" i="1"/>
  <c r="BK810" i="1" s="1"/>
  <c r="BI810" i="1"/>
  <c r="AZ810" i="1"/>
  <c r="AV810" i="1"/>
  <c r="AS810" i="1"/>
  <c r="AP810" i="1"/>
  <c r="BA810" i="1" s="1"/>
  <c r="AO810" i="1"/>
  <c r="AL810" i="1"/>
  <c r="AI810" i="1"/>
  <c r="AF810" i="1"/>
  <c r="AC810" i="1"/>
  <c r="Z810" i="1"/>
  <c r="W810" i="1"/>
  <c r="T810" i="1"/>
  <c r="Q810" i="1"/>
  <c r="N810" i="1"/>
  <c r="K810" i="1"/>
  <c r="H810" i="1"/>
  <c r="CJ809" i="1"/>
  <c r="BW809" i="1"/>
  <c r="BX809" i="1" s="1"/>
  <c r="BV809" i="1"/>
  <c r="BP809" i="1"/>
  <c r="BQ809" i="1" s="1"/>
  <c r="BN809" i="1"/>
  <c r="BO809" i="1" s="1"/>
  <c r="BL809" i="1"/>
  <c r="BJ809" i="1"/>
  <c r="BK809" i="1" s="1"/>
  <c r="BI809" i="1"/>
  <c r="AZ809" i="1"/>
  <c r="AV809" i="1"/>
  <c r="AS809" i="1"/>
  <c r="AP809" i="1"/>
  <c r="BA809" i="1" s="1"/>
  <c r="AO809" i="1"/>
  <c r="AL809" i="1"/>
  <c r="AI809" i="1"/>
  <c r="AF809" i="1"/>
  <c r="AC809" i="1"/>
  <c r="Z809" i="1"/>
  <c r="W809" i="1"/>
  <c r="T809" i="1"/>
  <c r="Q809" i="1"/>
  <c r="N809" i="1"/>
  <c r="K809" i="1"/>
  <c r="H809" i="1"/>
  <c r="CJ808" i="1"/>
  <c r="BW808" i="1"/>
  <c r="BX808" i="1" s="1"/>
  <c r="BV808" i="1"/>
  <c r="BP808" i="1"/>
  <c r="BQ808" i="1" s="1"/>
  <c r="BN808" i="1"/>
  <c r="BO808" i="1" s="1"/>
  <c r="BL808" i="1"/>
  <c r="BM808" i="1" s="1"/>
  <c r="BJ808" i="1"/>
  <c r="BK808" i="1" s="1"/>
  <c r="BI808" i="1"/>
  <c r="AZ808" i="1"/>
  <c r="AV808" i="1"/>
  <c r="AS808" i="1"/>
  <c r="AP808" i="1"/>
  <c r="BA808" i="1" s="1"/>
  <c r="AO808" i="1"/>
  <c r="AL808" i="1"/>
  <c r="AI808" i="1"/>
  <c r="AF808" i="1"/>
  <c r="AC808" i="1"/>
  <c r="Z808" i="1"/>
  <c r="W808" i="1"/>
  <c r="T808" i="1"/>
  <c r="Q808" i="1"/>
  <c r="N808" i="1"/>
  <c r="K808" i="1"/>
  <c r="H808" i="1"/>
  <c r="CJ807" i="1"/>
  <c r="BW807" i="1"/>
  <c r="CK807" i="1" s="1"/>
  <c r="BV807" i="1"/>
  <c r="BP807" i="1"/>
  <c r="BQ807" i="1" s="1"/>
  <c r="BN807" i="1"/>
  <c r="BO807" i="1" s="1"/>
  <c r="BL807" i="1"/>
  <c r="BJ807" i="1"/>
  <c r="BK807" i="1" s="1"/>
  <c r="BI807" i="1"/>
  <c r="AZ807" i="1"/>
  <c r="AV807" i="1"/>
  <c r="AS807" i="1"/>
  <c r="AP807" i="1"/>
  <c r="BA807" i="1" s="1"/>
  <c r="AO807" i="1"/>
  <c r="AL807" i="1"/>
  <c r="AI807" i="1"/>
  <c r="AF807" i="1"/>
  <c r="AC807" i="1"/>
  <c r="Z807" i="1"/>
  <c r="W807" i="1"/>
  <c r="T807" i="1"/>
  <c r="Q807" i="1"/>
  <c r="N807" i="1"/>
  <c r="K807" i="1"/>
  <c r="H807" i="1"/>
  <c r="CJ806" i="1"/>
  <c r="BW806" i="1"/>
  <c r="BX806" i="1" s="1"/>
  <c r="BV806" i="1"/>
  <c r="BP806" i="1"/>
  <c r="BQ806" i="1" s="1"/>
  <c r="BN806" i="1"/>
  <c r="BO806" i="1" s="1"/>
  <c r="BL806" i="1"/>
  <c r="BM806" i="1" s="1"/>
  <c r="BJ806" i="1"/>
  <c r="BK806" i="1" s="1"/>
  <c r="BI806" i="1"/>
  <c r="AZ806" i="1"/>
  <c r="AV806" i="1"/>
  <c r="AS806" i="1"/>
  <c r="AP806" i="1"/>
  <c r="BA806" i="1" s="1"/>
  <c r="AO806" i="1"/>
  <c r="AL806" i="1"/>
  <c r="AI806" i="1"/>
  <c r="AF806" i="1"/>
  <c r="AC806" i="1"/>
  <c r="Z806" i="1"/>
  <c r="W806" i="1"/>
  <c r="T806" i="1"/>
  <c r="Q806" i="1"/>
  <c r="N806" i="1"/>
  <c r="K806" i="1"/>
  <c r="H806" i="1"/>
  <c r="CJ805" i="1"/>
  <c r="BW805" i="1"/>
  <c r="BX805" i="1" s="1"/>
  <c r="BV805" i="1"/>
  <c r="BP805" i="1"/>
  <c r="BQ805" i="1" s="1"/>
  <c r="BN805" i="1"/>
  <c r="BO805" i="1" s="1"/>
  <c r="BL805" i="1"/>
  <c r="BM805" i="1" s="1"/>
  <c r="BJ805" i="1"/>
  <c r="BK805" i="1" s="1"/>
  <c r="BI805" i="1"/>
  <c r="AZ805" i="1"/>
  <c r="AV805" i="1"/>
  <c r="AS805" i="1"/>
  <c r="AP805" i="1"/>
  <c r="BA805" i="1" s="1"/>
  <c r="AO805" i="1"/>
  <c r="AL805" i="1"/>
  <c r="AI805" i="1"/>
  <c r="AF805" i="1"/>
  <c r="AC805" i="1"/>
  <c r="Z805" i="1"/>
  <c r="W805" i="1"/>
  <c r="T805" i="1"/>
  <c r="Q805" i="1"/>
  <c r="N805" i="1"/>
  <c r="K805" i="1"/>
  <c r="H805" i="1"/>
  <c r="CJ804" i="1"/>
  <c r="BW804" i="1"/>
  <c r="BX804" i="1" s="1"/>
  <c r="BV804" i="1"/>
  <c r="BP804" i="1"/>
  <c r="BQ804" i="1" s="1"/>
  <c r="BN804" i="1"/>
  <c r="BO804" i="1" s="1"/>
  <c r="BL804" i="1"/>
  <c r="BJ804" i="1"/>
  <c r="BK804" i="1" s="1"/>
  <c r="BI804" i="1"/>
  <c r="AZ804" i="1"/>
  <c r="AV804" i="1"/>
  <c r="AS804" i="1"/>
  <c r="AP804" i="1"/>
  <c r="BA804" i="1" s="1"/>
  <c r="AO804" i="1"/>
  <c r="AL804" i="1"/>
  <c r="AI804" i="1"/>
  <c r="AF804" i="1"/>
  <c r="AC804" i="1"/>
  <c r="Z804" i="1"/>
  <c r="W804" i="1"/>
  <c r="T804" i="1"/>
  <c r="Q804" i="1"/>
  <c r="N804" i="1"/>
  <c r="K804" i="1"/>
  <c r="H804" i="1"/>
  <c r="CJ803" i="1"/>
  <c r="BW803" i="1"/>
  <c r="BV803" i="1"/>
  <c r="BP803" i="1"/>
  <c r="BN803" i="1"/>
  <c r="BO803" i="1" s="1"/>
  <c r="BL803" i="1"/>
  <c r="BM803" i="1" s="1"/>
  <c r="BJ803" i="1"/>
  <c r="BK803" i="1" s="1"/>
  <c r="BI803" i="1"/>
  <c r="AZ803" i="1"/>
  <c r="AV803" i="1"/>
  <c r="AS803" i="1"/>
  <c r="AP803" i="1"/>
  <c r="BA803" i="1" s="1"/>
  <c r="AO803" i="1"/>
  <c r="AL803" i="1"/>
  <c r="AI803" i="1"/>
  <c r="AF803" i="1"/>
  <c r="AC803" i="1"/>
  <c r="Z803" i="1"/>
  <c r="W803" i="1"/>
  <c r="T803" i="1"/>
  <c r="Q803" i="1"/>
  <c r="N803" i="1"/>
  <c r="K803" i="1"/>
  <c r="H803" i="1"/>
  <c r="CJ802" i="1"/>
  <c r="BW802" i="1"/>
  <c r="BX802" i="1" s="1"/>
  <c r="BV802" i="1"/>
  <c r="BP802" i="1"/>
  <c r="BQ802" i="1" s="1"/>
  <c r="BN802" i="1"/>
  <c r="BO802" i="1" s="1"/>
  <c r="BL802" i="1"/>
  <c r="BJ802" i="1"/>
  <c r="BK802" i="1" s="1"/>
  <c r="BI802" i="1"/>
  <c r="AZ802" i="1"/>
  <c r="AV802" i="1"/>
  <c r="AS802" i="1"/>
  <c r="AP802" i="1"/>
  <c r="BA802" i="1" s="1"/>
  <c r="AO802" i="1"/>
  <c r="AL802" i="1"/>
  <c r="AI802" i="1"/>
  <c r="AF802" i="1"/>
  <c r="AC802" i="1"/>
  <c r="Z802" i="1"/>
  <c r="W802" i="1"/>
  <c r="T802" i="1"/>
  <c r="Q802" i="1"/>
  <c r="N802" i="1"/>
  <c r="K802" i="1"/>
  <c r="H802" i="1"/>
  <c r="CJ801" i="1"/>
  <c r="BW801" i="1"/>
  <c r="BX801" i="1" s="1"/>
  <c r="BV801" i="1"/>
  <c r="BP801" i="1"/>
  <c r="BQ801" i="1" s="1"/>
  <c r="BN801" i="1"/>
  <c r="BO801" i="1" s="1"/>
  <c r="BL801" i="1"/>
  <c r="BJ801" i="1"/>
  <c r="BK801" i="1" s="1"/>
  <c r="BI801" i="1"/>
  <c r="AZ801" i="1"/>
  <c r="AV801" i="1"/>
  <c r="AS801" i="1"/>
  <c r="AP801" i="1"/>
  <c r="BA801" i="1" s="1"/>
  <c r="AO801" i="1"/>
  <c r="AL801" i="1"/>
  <c r="AI801" i="1"/>
  <c r="AF801" i="1"/>
  <c r="AC801" i="1"/>
  <c r="Z801" i="1"/>
  <c r="W801" i="1"/>
  <c r="T801" i="1"/>
  <c r="Q801" i="1"/>
  <c r="N801" i="1"/>
  <c r="K801" i="1"/>
  <c r="H801" i="1"/>
  <c r="CJ800" i="1"/>
  <c r="BW800" i="1"/>
  <c r="BV800" i="1"/>
  <c r="BP800" i="1"/>
  <c r="BQ800" i="1" s="1"/>
  <c r="BN800" i="1"/>
  <c r="BO800" i="1" s="1"/>
  <c r="BL800" i="1"/>
  <c r="BJ800" i="1"/>
  <c r="BK800" i="1" s="1"/>
  <c r="BI800" i="1"/>
  <c r="AZ800" i="1"/>
  <c r="AV800" i="1"/>
  <c r="AS800" i="1"/>
  <c r="AP800" i="1"/>
  <c r="BA800" i="1" s="1"/>
  <c r="AO800" i="1"/>
  <c r="AL800" i="1"/>
  <c r="AI800" i="1"/>
  <c r="AF800" i="1"/>
  <c r="AC800" i="1"/>
  <c r="Z800" i="1"/>
  <c r="W800" i="1"/>
  <c r="T800" i="1"/>
  <c r="Q800" i="1"/>
  <c r="N800" i="1"/>
  <c r="K800" i="1"/>
  <c r="H800" i="1"/>
  <c r="CJ799" i="1"/>
  <c r="BW799" i="1"/>
  <c r="BV799" i="1"/>
  <c r="BP799" i="1"/>
  <c r="BQ799" i="1" s="1"/>
  <c r="BN799" i="1"/>
  <c r="BO799" i="1" s="1"/>
  <c r="BL799" i="1"/>
  <c r="BJ799" i="1"/>
  <c r="BK799" i="1" s="1"/>
  <c r="BI799" i="1"/>
  <c r="AZ799" i="1"/>
  <c r="AV799" i="1"/>
  <c r="AS799" i="1"/>
  <c r="AP799" i="1"/>
  <c r="BA799" i="1" s="1"/>
  <c r="AO799" i="1"/>
  <c r="AL799" i="1"/>
  <c r="AI799" i="1"/>
  <c r="AF799" i="1"/>
  <c r="AC799" i="1"/>
  <c r="Z799" i="1"/>
  <c r="W799" i="1"/>
  <c r="T799" i="1"/>
  <c r="Q799" i="1"/>
  <c r="N799" i="1"/>
  <c r="K799" i="1"/>
  <c r="H799" i="1"/>
  <c r="CJ798" i="1"/>
  <c r="BW798" i="1"/>
  <c r="BX798" i="1" s="1"/>
  <c r="BV798" i="1"/>
  <c r="BP798" i="1"/>
  <c r="BQ798" i="1" s="1"/>
  <c r="BN798" i="1"/>
  <c r="BO798" i="1" s="1"/>
  <c r="BL798" i="1"/>
  <c r="BM798" i="1" s="1"/>
  <c r="BJ798" i="1"/>
  <c r="BK798" i="1" s="1"/>
  <c r="BI798" i="1"/>
  <c r="AZ798" i="1"/>
  <c r="AV798" i="1"/>
  <c r="AS798" i="1"/>
  <c r="AP798" i="1"/>
  <c r="BA798" i="1" s="1"/>
  <c r="AO798" i="1"/>
  <c r="AL798" i="1"/>
  <c r="AI798" i="1"/>
  <c r="AF798" i="1"/>
  <c r="AC798" i="1"/>
  <c r="Z798" i="1"/>
  <c r="W798" i="1"/>
  <c r="T798" i="1"/>
  <c r="Q798" i="1"/>
  <c r="N798" i="1"/>
  <c r="K798" i="1"/>
  <c r="H798" i="1"/>
  <c r="CJ797" i="1"/>
  <c r="BW797" i="1"/>
  <c r="BX797" i="1" s="1"/>
  <c r="BV797" i="1"/>
  <c r="BP797" i="1"/>
  <c r="BQ797" i="1" s="1"/>
  <c r="BN797" i="1"/>
  <c r="BO797" i="1" s="1"/>
  <c r="BL797" i="1"/>
  <c r="BM797" i="1" s="1"/>
  <c r="BJ797" i="1"/>
  <c r="BK797" i="1" s="1"/>
  <c r="BI797" i="1"/>
  <c r="AZ797" i="1"/>
  <c r="AV797" i="1"/>
  <c r="AS797" i="1"/>
  <c r="AP797" i="1"/>
  <c r="BA797" i="1" s="1"/>
  <c r="AO797" i="1"/>
  <c r="AL797" i="1"/>
  <c r="AI797" i="1"/>
  <c r="AF797" i="1"/>
  <c r="AC797" i="1"/>
  <c r="Z797" i="1"/>
  <c r="W797" i="1"/>
  <c r="T797" i="1"/>
  <c r="Q797" i="1"/>
  <c r="N797" i="1"/>
  <c r="K797" i="1"/>
  <c r="H797" i="1"/>
  <c r="CJ796" i="1"/>
  <c r="BW796" i="1"/>
  <c r="BV796" i="1"/>
  <c r="BP796" i="1"/>
  <c r="BQ796" i="1" s="1"/>
  <c r="BN796" i="1"/>
  <c r="BO796" i="1" s="1"/>
  <c r="BL796" i="1"/>
  <c r="BJ796" i="1"/>
  <c r="BK796" i="1" s="1"/>
  <c r="BI796" i="1"/>
  <c r="AZ796" i="1"/>
  <c r="AV796" i="1"/>
  <c r="AS796" i="1"/>
  <c r="AP796" i="1"/>
  <c r="BA796" i="1" s="1"/>
  <c r="AO796" i="1"/>
  <c r="AL796" i="1"/>
  <c r="AI796" i="1"/>
  <c r="AF796" i="1"/>
  <c r="AC796" i="1"/>
  <c r="Z796" i="1"/>
  <c r="W796" i="1"/>
  <c r="T796" i="1"/>
  <c r="Q796" i="1"/>
  <c r="N796" i="1"/>
  <c r="K796" i="1"/>
  <c r="H796" i="1"/>
  <c r="CJ795" i="1"/>
  <c r="BW795" i="1"/>
  <c r="BX795" i="1" s="1"/>
  <c r="BV795" i="1"/>
  <c r="BP795" i="1"/>
  <c r="BQ795" i="1" s="1"/>
  <c r="BN795" i="1"/>
  <c r="BO795" i="1" s="1"/>
  <c r="BL795" i="1"/>
  <c r="BM795" i="1" s="1"/>
  <c r="BJ795" i="1"/>
  <c r="BK795" i="1" s="1"/>
  <c r="BI795" i="1"/>
  <c r="AZ795" i="1"/>
  <c r="AV795" i="1"/>
  <c r="AS795" i="1"/>
  <c r="AP795" i="1"/>
  <c r="BA795" i="1" s="1"/>
  <c r="AO795" i="1"/>
  <c r="AL795" i="1"/>
  <c r="AI795" i="1"/>
  <c r="AF795" i="1"/>
  <c r="AC795" i="1"/>
  <c r="Z795" i="1"/>
  <c r="W795" i="1"/>
  <c r="T795" i="1"/>
  <c r="Q795" i="1"/>
  <c r="N795" i="1"/>
  <c r="K795" i="1"/>
  <c r="H795" i="1"/>
  <c r="CJ794" i="1"/>
  <c r="BW794" i="1"/>
  <c r="BX794" i="1" s="1"/>
  <c r="BV794" i="1"/>
  <c r="BP794" i="1"/>
  <c r="BQ794" i="1" s="1"/>
  <c r="BN794" i="1"/>
  <c r="BO794" i="1" s="1"/>
  <c r="BL794" i="1"/>
  <c r="BM794" i="1" s="1"/>
  <c r="BJ794" i="1"/>
  <c r="BK794" i="1" s="1"/>
  <c r="BI794" i="1"/>
  <c r="AZ794" i="1"/>
  <c r="AV794" i="1"/>
  <c r="AS794" i="1"/>
  <c r="AP794" i="1"/>
  <c r="BA794" i="1" s="1"/>
  <c r="AO794" i="1"/>
  <c r="AL794" i="1"/>
  <c r="AI794" i="1"/>
  <c r="AF794" i="1"/>
  <c r="AC794" i="1"/>
  <c r="Z794" i="1"/>
  <c r="W794" i="1"/>
  <c r="T794" i="1"/>
  <c r="Q794" i="1"/>
  <c r="N794" i="1"/>
  <c r="K794" i="1"/>
  <c r="H794" i="1"/>
  <c r="CJ793" i="1"/>
  <c r="BW793" i="1"/>
  <c r="BV793" i="1"/>
  <c r="BP793" i="1"/>
  <c r="BQ793" i="1" s="1"/>
  <c r="BN793" i="1"/>
  <c r="BO793" i="1" s="1"/>
  <c r="BL793" i="1"/>
  <c r="BM793" i="1" s="1"/>
  <c r="BJ793" i="1"/>
  <c r="BK793" i="1" s="1"/>
  <c r="BI793" i="1"/>
  <c r="AZ793" i="1"/>
  <c r="AV793" i="1"/>
  <c r="AS793" i="1"/>
  <c r="AP793" i="1"/>
  <c r="BA793" i="1" s="1"/>
  <c r="AO793" i="1"/>
  <c r="AL793" i="1"/>
  <c r="AI793" i="1"/>
  <c r="AF793" i="1"/>
  <c r="AC793" i="1"/>
  <c r="Z793" i="1"/>
  <c r="W793" i="1"/>
  <c r="T793" i="1"/>
  <c r="Q793" i="1"/>
  <c r="N793" i="1"/>
  <c r="K793" i="1"/>
  <c r="H793" i="1"/>
  <c r="CJ792" i="1"/>
  <c r="BW792" i="1"/>
  <c r="CK792" i="1" s="1"/>
  <c r="BV792" i="1"/>
  <c r="BP792" i="1"/>
  <c r="BN792" i="1"/>
  <c r="BO792" i="1" s="1"/>
  <c r="BL792" i="1"/>
  <c r="BM792" i="1" s="1"/>
  <c r="BJ792" i="1"/>
  <c r="BK792" i="1" s="1"/>
  <c r="BI792" i="1"/>
  <c r="AZ792" i="1"/>
  <c r="AV792" i="1"/>
  <c r="AS792" i="1"/>
  <c r="AP792" i="1"/>
  <c r="BA792" i="1" s="1"/>
  <c r="AO792" i="1"/>
  <c r="AL792" i="1"/>
  <c r="AI792" i="1"/>
  <c r="AF792" i="1"/>
  <c r="AC792" i="1"/>
  <c r="Z792" i="1"/>
  <c r="W792" i="1"/>
  <c r="T792" i="1"/>
  <c r="Q792" i="1"/>
  <c r="N792" i="1"/>
  <c r="K792" i="1"/>
  <c r="H792" i="1"/>
  <c r="CJ791" i="1"/>
  <c r="BW791" i="1"/>
  <c r="BX791" i="1" s="1"/>
  <c r="BV791" i="1"/>
  <c r="BP791" i="1"/>
  <c r="BQ791" i="1" s="1"/>
  <c r="BN791" i="1"/>
  <c r="BO791" i="1" s="1"/>
  <c r="BL791" i="1"/>
  <c r="BJ791" i="1"/>
  <c r="BK791" i="1" s="1"/>
  <c r="BI791" i="1"/>
  <c r="AZ791" i="1"/>
  <c r="AV791" i="1"/>
  <c r="AS791" i="1"/>
  <c r="AP791" i="1"/>
  <c r="BA791" i="1" s="1"/>
  <c r="AO791" i="1"/>
  <c r="AL791" i="1"/>
  <c r="AI791" i="1"/>
  <c r="AF791" i="1"/>
  <c r="AC791" i="1"/>
  <c r="Z791" i="1"/>
  <c r="W791" i="1"/>
  <c r="T791" i="1"/>
  <c r="Q791" i="1"/>
  <c r="N791" i="1"/>
  <c r="K791" i="1"/>
  <c r="H791" i="1"/>
  <c r="CJ790" i="1"/>
  <c r="BW790" i="1"/>
  <c r="BX790" i="1" s="1"/>
  <c r="BV790" i="1"/>
  <c r="BP790" i="1"/>
  <c r="BQ790" i="1" s="1"/>
  <c r="BN790" i="1"/>
  <c r="BO790" i="1" s="1"/>
  <c r="BL790" i="1"/>
  <c r="BM790" i="1" s="1"/>
  <c r="BJ790" i="1"/>
  <c r="BK790" i="1" s="1"/>
  <c r="BI790" i="1"/>
  <c r="AZ790" i="1"/>
  <c r="AW790" i="1"/>
  <c r="AV790" i="1"/>
  <c r="AS790" i="1"/>
  <c r="AP790" i="1"/>
  <c r="BA790" i="1" s="1"/>
  <c r="AO790" i="1"/>
  <c r="AL790" i="1"/>
  <c r="AI790" i="1"/>
  <c r="AF790" i="1"/>
  <c r="AC790" i="1"/>
  <c r="Z790" i="1"/>
  <c r="W790" i="1"/>
  <c r="T790" i="1"/>
  <c r="Q790" i="1"/>
  <c r="N790" i="1"/>
  <c r="K790" i="1"/>
  <c r="H790" i="1"/>
  <c r="CJ789" i="1"/>
  <c r="BW789" i="1"/>
  <c r="BV789" i="1"/>
  <c r="BP789" i="1"/>
  <c r="BQ789" i="1" s="1"/>
  <c r="BN789" i="1"/>
  <c r="BO789" i="1" s="1"/>
  <c r="BL789" i="1"/>
  <c r="BJ789" i="1"/>
  <c r="BK789" i="1" s="1"/>
  <c r="BI789" i="1"/>
  <c r="AZ789" i="1"/>
  <c r="AW789" i="1"/>
  <c r="AV789" i="1"/>
  <c r="AS789" i="1"/>
  <c r="AP789" i="1"/>
  <c r="BA789" i="1" s="1"/>
  <c r="AO789" i="1"/>
  <c r="AL789" i="1"/>
  <c r="AI789" i="1"/>
  <c r="AF789" i="1"/>
  <c r="AC789" i="1"/>
  <c r="Z789" i="1"/>
  <c r="W789" i="1"/>
  <c r="T789" i="1"/>
  <c r="Q789" i="1"/>
  <c r="N789" i="1"/>
  <c r="K789" i="1"/>
  <c r="H789" i="1"/>
  <c r="CJ788" i="1"/>
  <c r="BW788" i="1"/>
  <c r="BV788" i="1"/>
  <c r="BP788" i="1"/>
  <c r="BN788" i="1"/>
  <c r="BO788" i="1" s="1"/>
  <c r="BL788" i="1"/>
  <c r="BM788" i="1" s="1"/>
  <c r="BJ788" i="1"/>
  <c r="BK788" i="1" s="1"/>
  <c r="BI788" i="1"/>
  <c r="AZ788" i="1"/>
  <c r="AV788" i="1"/>
  <c r="AS788" i="1"/>
  <c r="AP788" i="1"/>
  <c r="BA788" i="1" s="1"/>
  <c r="AO788" i="1"/>
  <c r="AL788" i="1"/>
  <c r="AI788" i="1"/>
  <c r="AF788" i="1"/>
  <c r="AC788" i="1"/>
  <c r="Z788" i="1"/>
  <c r="W788" i="1"/>
  <c r="T788" i="1"/>
  <c r="Q788" i="1"/>
  <c r="N788" i="1"/>
  <c r="K788" i="1"/>
  <c r="H788" i="1"/>
  <c r="CJ787" i="1"/>
  <c r="BW787" i="1"/>
  <c r="BV787" i="1"/>
  <c r="BP787" i="1"/>
  <c r="BQ787" i="1" s="1"/>
  <c r="BN787" i="1"/>
  <c r="BO787" i="1" s="1"/>
  <c r="BL787" i="1"/>
  <c r="BM787" i="1" s="1"/>
  <c r="BJ787" i="1"/>
  <c r="BK787" i="1" s="1"/>
  <c r="BI787" i="1"/>
  <c r="AZ787" i="1"/>
  <c r="AV787" i="1"/>
  <c r="AS787" i="1"/>
  <c r="AP787" i="1"/>
  <c r="BA787" i="1" s="1"/>
  <c r="AO787" i="1"/>
  <c r="AL787" i="1"/>
  <c r="AI787" i="1"/>
  <c r="AF787" i="1"/>
  <c r="AC787" i="1"/>
  <c r="Z787" i="1"/>
  <c r="W787" i="1"/>
  <c r="T787" i="1"/>
  <c r="Q787" i="1"/>
  <c r="N787" i="1"/>
  <c r="K787" i="1"/>
  <c r="H787" i="1"/>
  <c r="CJ786" i="1"/>
  <c r="BW786" i="1"/>
  <c r="CK786" i="1" s="1"/>
  <c r="BV786" i="1"/>
  <c r="BP786" i="1"/>
  <c r="BQ786" i="1" s="1"/>
  <c r="BN786" i="1"/>
  <c r="BO786" i="1" s="1"/>
  <c r="BL786" i="1"/>
  <c r="BJ786" i="1"/>
  <c r="BK786" i="1" s="1"/>
  <c r="BI786" i="1"/>
  <c r="AZ786" i="1"/>
  <c r="AV786" i="1"/>
  <c r="AS786" i="1"/>
  <c r="AP786" i="1"/>
  <c r="BA786" i="1" s="1"/>
  <c r="AO786" i="1"/>
  <c r="AL786" i="1"/>
  <c r="AI786" i="1"/>
  <c r="AF786" i="1"/>
  <c r="AC786" i="1"/>
  <c r="Z786" i="1"/>
  <c r="W786" i="1"/>
  <c r="T786" i="1"/>
  <c r="Q786" i="1"/>
  <c r="N786" i="1"/>
  <c r="K786" i="1"/>
  <c r="H786" i="1"/>
  <c r="CJ785" i="1"/>
  <c r="BW785" i="1"/>
  <c r="BV785" i="1"/>
  <c r="BP785" i="1"/>
  <c r="BQ785" i="1" s="1"/>
  <c r="BN785" i="1"/>
  <c r="BO785" i="1" s="1"/>
  <c r="BL785" i="1"/>
  <c r="BM785" i="1" s="1"/>
  <c r="BJ785" i="1"/>
  <c r="BK785" i="1" s="1"/>
  <c r="BI785" i="1"/>
  <c r="AZ785" i="1"/>
  <c r="AV785" i="1"/>
  <c r="AS785" i="1"/>
  <c r="AP785" i="1"/>
  <c r="BA785" i="1" s="1"/>
  <c r="AO785" i="1"/>
  <c r="AL785" i="1"/>
  <c r="AI785" i="1"/>
  <c r="AF785" i="1"/>
  <c r="AC785" i="1"/>
  <c r="Z785" i="1"/>
  <c r="W785" i="1"/>
  <c r="T785" i="1"/>
  <c r="Q785" i="1"/>
  <c r="N785" i="1"/>
  <c r="K785" i="1"/>
  <c r="H785" i="1"/>
  <c r="CJ784" i="1"/>
  <c r="BW784" i="1"/>
  <c r="CK784" i="1" s="1"/>
  <c r="BV784" i="1"/>
  <c r="BP784" i="1"/>
  <c r="BN784" i="1"/>
  <c r="BO784" i="1" s="1"/>
  <c r="BL784" i="1"/>
  <c r="BM784" i="1" s="1"/>
  <c r="BJ784" i="1"/>
  <c r="BK784" i="1" s="1"/>
  <c r="BI784" i="1"/>
  <c r="AZ784" i="1"/>
  <c r="AV784" i="1"/>
  <c r="AS784" i="1"/>
  <c r="AP784" i="1"/>
  <c r="BA784" i="1" s="1"/>
  <c r="AO784" i="1"/>
  <c r="AL784" i="1"/>
  <c r="AI784" i="1"/>
  <c r="AF784" i="1"/>
  <c r="AC784" i="1"/>
  <c r="Z784" i="1"/>
  <c r="W784" i="1"/>
  <c r="T784" i="1"/>
  <c r="Q784" i="1"/>
  <c r="N784" i="1"/>
  <c r="K784" i="1"/>
  <c r="H784" i="1"/>
  <c r="CJ783" i="1"/>
  <c r="BW783" i="1"/>
  <c r="BV783" i="1"/>
  <c r="BP783" i="1"/>
  <c r="BQ783" i="1" s="1"/>
  <c r="BN783" i="1"/>
  <c r="BO783" i="1" s="1"/>
  <c r="BL783" i="1"/>
  <c r="BM783" i="1" s="1"/>
  <c r="BJ783" i="1"/>
  <c r="BK783" i="1" s="1"/>
  <c r="BI783" i="1"/>
  <c r="AZ783" i="1"/>
  <c r="AV783" i="1"/>
  <c r="AS783" i="1"/>
  <c r="AP783" i="1"/>
  <c r="BA783" i="1" s="1"/>
  <c r="AO783" i="1"/>
  <c r="AL783" i="1"/>
  <c r="AI783" i="1"/>
  <c r="AF783" i="1"/>
  <c r="AC783" i="1"/>
  <c r="Z783" i="1"/>
  <c r="W783" i="1"/>
  <c r="T783" i="1"/>
  <c r="Q783" i="1"/>
  <c r="N783" i="1"/>
  <c r="K783" i="1"/>
  <c r="H783" i="1"/>
  <c r="CJ782" i="1"/>
  <c r="BW782" i="1"/>
  <c r="BV782" i="1"/>
  <c r="BP782" i="1"/>
  <c r="BN782" i="1"/>
  <c r="BO782" i="1" s="1"/>
  <c r="BL782" i="1"/>
  <c r="BM782" i="1" s="1"/>
  <c r="BJ782" i="1"/>
  <c r="BK782" i="1" s="1"/>
  <c r="BI782" i="1"/>
  <c r="AZ782" i="1"/>
  <c r="AV782" i="1"/>
  <c r="AS782" i="1"/>
  <c r="AP782" i="1"/>
  <c r="BA782" i="1" s="1"/>
  <c r="AO782" i="1"/>
  <c r="AL782" i="1"/>
  <c r="AI782" i="1"/>
  <c r="AF782" i="1"/>
  <c r="AC782" i="1"/>
  <c r="Z782" i="1"/>
  <c r="W782" i="1"/>
  <c r="T782" i="1"/>
  <c r="Q782" i="1"/>
  <c r="N782" i="1"/>
  <c r="K782" i="1"/>
  <c r="H782" i="1"/>
  <c r="CJ781" i="1"/>
  <c r="BW781" i="1"/>
  <c r="BX781" i="1" s="1"/>
  <c r="BV781" i="1"/>
  <c r="BP781" i="1"/>
  <c r="BQ781" i="1" s="1"/>
  <c r="BN781" i="1"/>
  <c r="BO781" i="1" s="1"/>
  <c r="BL781" i="1"/>
  <c r="BJ781" i="1"/>
  <c r="BK781" i="1" s="1"/>
  <c r="BI781" i="1"/>
  <c r="AZ781" i="1"/>
  <c r="AV781" i="1"/>
  <c r="AS781" i="1"/>
  <c r="AP781" i="1"/>
  <c r="BA781" i="1" s="1"/>
  <c r="AO781" i="1"/>
  <c r="AL781" i="1"/>
  <c r="AI781" i="1"/>
  <c r="AF781" i="1"/>
  <c r="AC781" i="1"/>
  <c r="Z781" i="1"/>
  <c r="W781" i="1"/>
  <c r="T781" i="1"/>
  <c r="Q781" i="1"/>
  <c r="N781" i="1"/>
  <c r="K781" i="1"/>
  <c r="H781" i="1"/>
  <c r="CJ780" i="1"/>
  <c r="BW780" i="1"/>
  <c r="BX780" i="1" s="1"/>
  <c r="BV780" i="1"/>
  <c r="BP780" i="1"/>
  <c r="BQ780" i="1" s="1"/>
  <c r="BN780" i="1"/>
  <c r="BL780" i="1"/>
  <c r="BM780" i="1" s="1"/>
  <c r="BJ780" i="1"/>
  <c r="BK780" i="1" s="1"/>
  <c r="BI780" i="1"/>
  <c r="AZ780" i="1"/>
  <c r="AV780" i="1"/>
  <c r="AS780" i="1"/>
  <c r="AP780" i="1"/>
  <c r="BA780" i="1" s="1"/>
  <c r="AO780" i="1"/>
  <c r="AL780" i="1"/>
  <c r="AI780" i="1"/>
  <c r="AF780" i="1"/>
  <c r="AC780" i="1"/>
  <c r="Z780" i="1"/>
  <c r="W780" i="1"/>
  <c r="T780" i="1"/>
  <c r="Q780" i="1"/>
  <c r="N780" i="1"/>
  <c r="K780" i="1"/>
  <c r="H780" i="1"/>
  <c r="CJ779" i="1"/>
  <c r="BW779" i="1"/>
  <c r="BX779" i="1" s="1"/>
  <c r="BV779" i="1"/>
  <c r="BP779" i="1"/>
  <c r="BQ779" i="1" s="1"/>
  <c r="BN779" i="1"/>
  <c r="BO779" i="1" s="1"/>
  <c r="BL779" i="1"/>
  <c r="BM779" i="1" s="1"/>
  <c r="BJ779" i="1"/>
  <c r="BK779" i="1" s="1"/>
  <c r="BI779" i="1"/>
  <c r="AZ779" i="1"/>
  <c r="AV779" i="1"/>
  <c r="AS779" i="1"/>
  <c r="AP779" i="1"/>
  <c r="BA779" i="1" s="1"/>
  <c r="AO779" i="1"/>
  <c r="AL779" i="1"/>
  <c r="AI779" i="1"/>
  <c r="AF779" i="1"/>
  <c r="AC779" i="1"/>
  <c r="Z779" i="1"/>
  <c r="W779" i="1"/>
  <c r="T779" i="1"/>
  <c r="Q779" i="1"/>
  <c r="N779" i="1"/>
  <c r="K779" i="1"/>
  <c r="H779" i="1"/>
  <c r="CJ778" i="1"/>
  <c r="BW778" i="1"/>
  <c r="BX778" i="1" s="1"/>
  <c r="BV778" i="1"/>
  <c r="BP778" i="1"/>
  <c r="BQ778" i="1" s="1"/>
  <c r="BN778" i="1"/>
  <c r="BO778" i="1" s="1"/>
  <c r="BL778" i="1"/>
  <c r="BJ778" i="1"/>
  <c r="BK778" i="1" s="1"/>
  <c r="BI778" i="1"/>
  <c r="AZ778" i="1"/>
  <c r="AV778" i="1"/>
  <c r="AS778" i="1"/>
  <c r="AP778" i="1"/>
  <c r="BA778" i="1" s="1"/>
  <c r="AO778" i="1"/>
  <c r="AL778" i="1"/>
  <c r="AI778" i="1"/>
  <c r="AF778" i="1"/>
  <c r="AC778" i="1"/>
  <c r="Z778" i="1"/>
  <c r="W778" i="1"/>
  <c r="T778" i="1"/>
  <c r="Q778" i="1"/>
  <c r="N778" i="1"/>
  <c r="K778" i="1"/>
  <c r="H778" i="1"/>
  <c r="CJ777" i="1"/>
  <c r="BW777" i="1"/>
  <c r="BV777" i="1"/>
  <c r="BP777" i="1"/>
  <c r="BQ777" i="1" s="1"/>
  <c r="BN777" i="1"/>
  <c r="BO777" i="1" s="1"/>
  <c r="BL777" i="1"/>
  <c r="BJ777" i="1"/>
  <c r="BK777" i="1" s="1"/>
  <c r="BI777" i="1"/>
  <c r="AZ777" i="1"/>
  <c r="AW777" i="1"/>
  <c r="AV777" i="1"/>
  <c r="AS777" i="1"/>
  <c r="AP777" i="1"/>
  <c r="BA777" i="1" s="1"/>
  <c r="AO777" i="1"/>
  <c r="AL777" i="1"/>
  <c r="AI777" i="1"/>
  <c r="AF777" i="1"/>
  <c r="AC777" i="1"/>
  <c r="Z777" i="1"/>
  <c r="W777" i="1"/>
  <c r="T777" i="1"/>
  <c r="Q777" i="1"/>
  <c r="N777" i="1"/>
  <c r="K777" i="1"/>
  <c r="H777" i="1"/>
  <c r="CJ776" i="1"/>
  <c r="BW776" i="1"/>
  <c r="CK776" i="1" s="1"/>
  <c r="BV776" i="1"/>
  <c r="BP776" i="1"/>
  <c r="BQ776" i="1" s="1"/>
  <c r="BN776" i="1"/>
  <c r="BO776" i="1" s="1"/>
  <c r="BL776" i="1"/>
  <c r="BM776" i="1" s="1"/>
  <c r="BJ776" i="1"/>
  <c r="BK776" i="1" s="1"/>
  <c r="BI776" i="1"/>
  <c r="AZ776" i="1"/>
  <c r="AV776" i="1"/>
  <c r="AS776" i="1"/>
  <c r="AP776" i="1"/>
  <c r="BA776" i="1" s="1"/>
  <c r="AO776" i="1"/>
  <c r="AL776" i="1"/>
  <c r="AI776" i="1"/>
  <c r="AF776" i="1"/>
  <c r="AC776" i="1"/>
  <c r="Z776" i="1"/>
  <c r="W776" i="1"/>
  <c r="T776" i="1"/>
  <c r="Q776" i="1"/>
  <c r="N776" i="1"/>
  <c r="K776" i="1"/>
  <c r="H776" i="1"/>
  <c r="CJ775" i="1"/>
  <c r="BW775" i="1"/>
  <c r="BX775" i="1" s="1"/>
  <c r="BV775" i="1"/>
  <c r="BP775" i="1"/>
  <c r="BN775" i="1"/>
  <c r="BO775" i="1" s="1"/>
  <c r="BL775" i="1"/>
  <c r="BM775" i="1" s="1"/>
  <c r="BJ775" i="1"/>
  <c r="BK775" i="1" s="1"/>
  <c r="BI775" i="1"/>
  <c r="AZ775" i="1"/>
  <c r="AV775" i="1"/>
  <c r="AS775" i="1"/>
  <c r="AP775" i="1"/>
  <c r="BA775" i="1" s="1"/>
  <c r="AO775" i="1"/>
  <c r="AL775" i="1"/>
  <c r="AI775" i="1"/>
  <c r="AF775" i="1"/>
  <c r="AC775" i="1"/>
  <c r="Z775" i="1"/>
  <c r="W775" i="1"/>
  <c r="T775" i="1"/>
  <c r="Q775" i="1"/>
  <c r="N775" i="1"/>
  <c r="K775" i="1"/>
  <c r="H775" i="1"/>
  <c r="CJ774" i="1"/>
  <c r="BW774" i="1"/>
  <c r="BX774" i="1" s="1"/>
  <c r="BV774" i="1"/>
  <c r="BP774" i="1"/>
  <c r="BQ774" i="1" s="1"/>
  <c r="BN774" i="1"/>
  <c r="BL774" i="1"/>
  <c r="BM774" i="1" s="1"/>
  <c r="BJ774" i="1"/>
  <c r="BK774" i="1" s="1"/>
  <c r="BI774" i="1"/>
  <c r="AZ774" i="1"/>
  <c r="AV774" i="1"/>
  <c r="AS774" i="1"/>
  <c r="AP774" i="1"/>
  <c r="BA774" i="1" s="1"/>
  <c r="AO774" i="1"/>
  <c r="AL774" i="1"/>
  <c r="AI774" i="1"/>
  <c r="AF774" i="1"/>
  <c r="AC774" i="1"/>
  <c r="Z774" i="1"/>
  <c r="W774" i="1"/>
  <c r="T774" i="1"/>
  <c r="Q774" i="1"/>
  <c r="N774" i="1"/>
  <c r="K774" i="1"/>
  <c r="H774" i="1"/>
  <c r="CJ773" i="1"/>
  <c r="BW773" i="1"/>
  <c r="CK773" i="1" s="1"/>
  <c r="BV773" i="1"/>
  <c r="BP773" i="1"/>
  <c r="BQ773" i="1" s="1"/>
  <c r="BN773" i="1"/>
  <c r="BO773" i="1" s="1"/>
  <c r="BL773" i="1"/>
  <c r="BJ773" i="1"/>
  <c r="BK773" i="1" s="1"/>
  <c r="BI773" i="1"/>
  <c r="AZ773" i="1"/>
  <c r="AV773" i="1"/>
  <c r="AS773" i="1"/>
  <c r="AP773" i="1"/>
  <c r="BA773" i="1" s="1"/>
  <c r="AO773" i="1"/>
  <c r="AL773" i="1"/>
  <c r="AI773" i="1"/>
  <c r="AF773" i="1"/>
  <c r="AC773" i="1"/>
  <c r="Z773" i="1"/>
  <c r="W773" i="1"/>
  <c r="T773" i="1"/>
  <c r="Q773" i="1"/>
  <c r="N773" i="1"/>
  <c r="K773" i="1"/>
  <c r="H773" i="1"/>
  <c r="CJ772" i="1"/>
  <c r="BW772" i="1"/>
  <c r="BX772" i="1" s="1"/>
  <c r="BV772" i="1"/>
  <c r="BP772" i="1"/>
  <c r="BQ772" i="1" s="1"/>
  <c r="BN772" i="1"/>
  <c r="BO772" i="1" s="1"/>
  <c r="BL772" i="1"/>
  <c r="BJ772" i="1"/>
  <c r="BK772" i="1" s="1"/>
  <c r="BI772" i="1"/>
  <c r="AZ772" i="1"/>
  <c r="AV772" i="1"/>
  <c r="AS772" i="1"/>
  <c r="AP772" i="1"/>
  <c r="BA772" i="1" s="1"/>
  <c r="AO772" i="1"/>
  <c r="AL772" i="1"/>
  <c r="AI772" i="1"/>
  <c r="AF772" i="1"/>
  <c r="AC772" i="1"/>
  <c r="Z772" i="1"/>
  <c r="W772" i="1"/>
  <c r="T772" i="1"/>
  <c r="Q772" i="1"/>
  <c r="N772" i="1"/>
  <c r="K772" i="1"/>
  <c r="H772" i="1"/>
  <c r="CJ771" i="1"/>
  <c r="BW771" i="1"/>
  <c r="BV771" i="1"/>
  <c r="BP771" i="1"/>
  <c r="BQ771" i="1" s="1"/>
  <c r="BN771" i="1"/>
  <c r="BO771" i="1" s="1"/>
  <c r="BL771" i="1"/>
  <c r="BJ771" i="1"/>
  <c r="BK771" i="1" s="1"/>
  <c r="BI771" i="1"/>
  <c r="AZ771" i="1"/>
  <c r="AV771" i="1"/>
  <c r="AS771" i="1"/>
  <c r="AP771" i="1"/>
  <c r="BA771" i="1" s="1"/>
  <c r="AO771" i="1"/>
  <c r="AL771" i="1"/>
  <c r="AI771" i="1"/>
  <c r="AF771" i="1"/>
  <c r="AC771" i="1"/>
  <c r="Z771" i="1"/>
  <c r="W771" i="1"/>
  <c r="T771" i="1"/>
  <c r="Q771" i="1"/>
  <c r="N771" i="1"/>
  <c r="K771" i="1"/>
  <c r="H771" i="1"/>
  <c r="CJ770" i="1"/>
  <c r="BW770" i="1"/>
  <c r="BX770" i="1" s="1"/>
  <c r="BV770" i="1"/>
  <c r="BP770" i="1"/>
  <c r="BQ770" i="1" s="1"/>
  <c r="BN770" i="1"/>
  <c r="BO770" i="1" s="1"/>
  <c r="BL770" i="1"/>
  <c r="BJ770" i="1"/>
  <c r="BK770" i="1" s="1"/>
  <c r="BI770" i="1"/>
  <c r="AZ770" i="1"/>
  <c r="AV770" i="1"/>
  <c r="AS770" i="1"/>
  <c r="AP770" i="1"/>
  <c r="BA770" i="1" s="1"/>
  <c r="AO770" i="1"/>
  <c r="AL770" i="1"/>
  <c r="AI770" i="1"/>
  <c r="AF770" i="1"/>
  <c r="AC770" i="1"/>
  <c r="Z770" i="1"/>
  <c r="W770" i="1"/>
  <c r="T770" i="1"/>
  <c r="Q770" i="1"/>
  <c r="N770" i="1"/>
  <c r="K770" i="1"/>
  <c r="H770" i="1"/>
  <c r="CJ769" i="1"/>
  <c r="BW769" i="1"/>
  <c r="BX769" i="1" s="1"/>
  <c r="BV769" i="1"/>
  <c r="BP769" i="1"/>
  <c r="BQ769" i="1" s="1"/>
  <c r="BN769" i="1"/>
  <c r="BO769" i="1" s="1"/>
  <c r="BL769" i="1"/>
  <c r="BM769" i="1" s="1"/>
  <c r="BJ769" i="1"/>
  <c r="BK769" i="1" s="1"/>
  <c r="BI769" i="1"/>
  <c r="AZ769" i="1"/>
  <c r="AV769" i="1"/>
  <c r="AS769" i="1"/>
  <c r="AP769" i="1"/>
  <c r="BA769" i="1" s="1"/>
  <c r="AO769" i="1"/>
  <c r="AL769" i="1"/>
  <c r="AI769" i="1"/>
  <c r="AF769" i="1"/>
  <c r="AC769" i="1"/>
  <c r="Z769" i="1"/>
  <c r="W769" i="1"/>
  <c r="T769" i="1"/>
  <c r="Q769" i="1"/>
  <c r="N769" i="1"/>
  <c r="K769" i="1"/>
  <c r="H769" i="1"/>
  <c r="CJ768" i="1"/>
  <c r="BW768" i="1"/>
  <c r="BV768" i="1"/>
  <c r="BP768" i="1"/>
  <c r="BQ768" i="1" s="1"/>
  <c r="BN768" i="1"/>
  <c r="BO768" i="1" s="1"/>
  <c r="BL768" i="1"/>
  <c r="BM768" i="1" s="1"/>
  <c r="BJ768" i="1"/>
  <c r="BK768" i="1" s="1"/>
  <c r="BI768" i="1"/>
  <c r="AZ768" i="1"/>
  <c r="AW768" i="1"/>
  <c r="AV768" i="1"/>
  <c r="AS768" i="1"/>
  <c r="AP768" i="1"/>
  <c r="BA768" i="1" s="1"/>
  <c r="AO768" i="1"/>
  <c r="AL768" i="1"/>
  <c r="AI768" i="1"/>
  <c r="AF768" i="1"/>
  <c r="AC768" i="1"/>
  <c r="Z768" i="1"/>
  <c r="W768" i="1"/>
  <c r="T768" i="1"/>
  <c r="Q768" i="1"/>
  <c r="N768" i="1"/>
  <c r="K768" i="1"/>
  <c r="H768" i="1"/>
  <c r="CJ767" i="1"/>
  <c r="BW767" i="1"/>
  <c r="BV767" i="1"/>
  <c r="BP767" i="1"/>
  <c r="BQ767" i="1" s="1"/>
  <c r="BN767" i="1"/>
  <c r="BO767" i="1" s="1"/>
  <c r="BL767" i="1"/>
  <c r="BJ767" i="1"/>
  <c r="BK767" i="1" s="1"/>
  <c r="BI767" i="1"/>
  <c r="AZ767" i="1"/>
  <c r="AV767" i="1"/>
  <c r="AS767" i="1"/>
  <c r="AP767" i="1"/>
  <c r="BA767" i="1" s="1"/>
  <c r="AO767" i="1"/>
  <c r="AL767" i="1"/>
  <c r="AI767" i="1"/>
  <c r="AF767" i="1"/>
  <c r="AC767" i="1"/>
  <c r="Z767" i="1"/>
  <c r="W767" i="1"/>
  <c r="T767" i="1"/>
  <c r="Q767" i="1"/>
  <c r="N767" i="1"/>
  <c r="K767" i="1"/>
  <c r="H767" i="1"/>
  <c r="CJ766" i="1"/>
  <c r="BW766" i="1"/>
  <c r="BX766" i="1" s="1"/>
  <c r="BV766" i="1"/>
  <c r="BP766" i="1"/>
  <c r="BN766" i="1"/>
  <c r="BO766" i="1" s="1"/>
  <c r="BL766" i="1"/>
  <c r="BM766" i="1" s="1"/>
  <c r="BJ766" i="1"/>
  <c r="BK766" i="1" s="1"/>
  <c r="BI766" i="1"/>
  <c r="AZ766" i="1"/>
  <c r="AV766" i="1"/>
  <c r="AS766" i="1"/>
  <c r="AP766" i="1"/>
  <c r="BA766" i="1" s="1"/>
  <c r="AO766" i="1"/>
  <c r="AL766" i="1"/>
  <c r="AI766" i="1"/>
  <c r="AF766" i="1"/>
  <c r="AC766" i="1"/>
  <c r="Z766" i="1"/>
  <c r="W766" i="1"/>
  <c r="T766" i="1"/>
  <c r="Q766" i="1"/>
  <c r="N766" i="1"/>
  <c r="K766" i="1"/>
  <c r="H766" i="1"/>
  <c r="CJ765" i="1"/>
  <c r="BW765" i="1"/>
  <c r="BV765" i="1"/>
  <c r="BP765" i="1"/>
  <c r="BQ765" i="1" s="1"/>
  <c r="BN765" i="1"/>
  <c r="BO765" i="1" s="1"/>
  <c r="BL765" i="1"/>
  <c r="BM765" i="1" s="1"/>
  <c r="BJ765" i="1"/>
  <c r="BK765" i="1" s="1"/>
  <c r="BI765" i="1"/>
  <c r="AZ765" i="1"/>
  <c r="AW765" i="1"/>
  <c r="AV765" i="1"/>
  <c r="AS765" i="1"/>
  <c r="AP765" i="1"/>
  <c r="BA765" i="1" s="1"/>
  <c r="AO765" i="1"/>
  <c r="AL765" i="1"/>
  <c r="AI765" i="1"/>
  <c r="AF765" i="1"/>
  <c r="AC765" i="1"/>
  <c r="Z765" i="1"/>
  <c r="W765" i="1"/>
  <c r="T765" i="1"/>
  <c r="Q765" i="1"/>
  <c r="N765" i="1"/>
  <c r="K765" i="1"/>
  <c r="H765" i="1"/>
  <c r="CJ764" i="1"/>
  <c r="BW764" i="1"/>
  <c r="BX764" i="1" s="1"/>
  <c r="BV764" i="1"/>
  <c r="BP764" i="1"/>
  <c r="BQ764" i="1" s="1"/>
  <c r="BN764" i="1"/>
  <c r="BO764" i="1" s="1"/>
  <c r="BL764" i="1"/>
  <c r="BJ764" i="1"/>
  <c r="BK764" i="1" s="1"/>
  <c r="BI764" i="1"/>
  <c r="AZ764" i="1"/>
  <c r="AV764" i="1"/>
  <c r="AS764" i="1"/>
  <c r="AP764" i="1"/>
  <c r="BA764" i="1" s="1"/>
  <c r="AO764" i="1"/>
  <c r="AL764" i="1"/>
  <c r="AI764" i="1"/>
  <c r="AF764" i="1"/>
  <c r="AC764" i="1"/>
  <c r="Z764" i="1"/>
  <c r="W764" i="1"/>
  <c r="T764" i="1"/>
  <c r="Q764" i="1"/>
  <c r="N764" i="1"/>
  <c r="K764" i="1"/>
  <c r="H764" i="1"/>
  <c r="CJ763" i="1"/>
  <c r="BW763" i="1"/>
  <c r="BX763" i="1" s="1"/>
  <c r="BV763" i="1"/>
  <c r="BP763" i="1"/>
  <c r="BQ763" i="1" s="1"/>
  <c r="BN763" i="1"/>
  <c r="BO763" i="1" s="1"/>
  <c r="BL763" i="1"/>
  <c r="BJ763" i="1"/>
  <c r="BK763" i="1" s="1"/>
  <c r="BI763" i="1"/>
  <c r="AZ763" i="1"/>
  <c r="AV763" i="1"/>
  <c r="AS763" i="1"/>
  <c r="AP763" i="1"/>
  <c r="BA763" i="1" s="1"/>
  <c r="AO763" i="1"/>
  <c r="AL763" i="1"/>
  <c r="AI763" i="1"/>
  <c r="AF763" i="1"/>
  <c r="AC763" i="1"/>
  <c r="Z763" i="1"/>
  <c r="W763" i="1"/>
  <c r="T763" i="1"/>
  <c r="Q763" i="1"/>
  <c r="N763" i="1"/>
  <c r="K763" i="1"/>
  <c r="H763" i="1"/>
  <c r="CJ762" i="1"/>
  <c r="BW762" i="1"/>
  <c r="BV762" i="1"/>
  <c r="BP762" i="1"/>
  <c r="BQ762" i="1" s="1"/>
  <c r="BN762" i="1"/>
  <c r="BO762" i="1" s="1"/>
  <c r="BL762" i="1"/>
  <c r="BM762" i="1" s="1"/>
  <c r="BJ762" i="1"/>
  <c r="BK762" i="1" s="1"/>
  <c r="BI762" i="1"/>
  <c r="AZ762" i="1"/>
  <c r="AV762" i="1"/>
  <c r="AS762" i="1"/>
  <c r="AP762" i="1"/>
  <c r="BA762" i="1" s="1"/>
  <c r="AO762" i="1"/>
  <c r="AL762" i="1"/>
  <c r="AI762" i="1"/>
  <c r="AF762" i="1"/>
  <c r="AC762" i="1"/>
  <c r="Z762" i="1"/>
  <c r="W762" i="1"/>
  <c r="T762" i="1"/>
  <c r="Q762" i="1"/>
  <c r="N762" i="1"/>
  <c r="K762" i="1"/>
  <c r="H762" i="1"/>
  <c r="CJ761" i="1"/>
  <c r="BW761" i="1"/>
  <c r="BV761" i="1"/>
  <c r="BP761" i="1"/>
  <c r="BQ761" i="1" s="1"/>
  <c r="BN761" i="1"/>
  <c r="BO761" i="1" s="1"/>
  <c r="BL761" i="1"/>
  <c r="BJ761" i="1"/>
  <c r="BK761" i="1" s="1"/>
  <c r="BI761" i="1"/>
  <c r="AZ761" i="1"/>
  <c r="AV761" i="1"/>
  <c r="AS761" i="1"/>
  <c r="AP761" i="1"/>
  <c r="BA761" i="1" s="1"/>
  <c r="AO761" i="1"/>
  <c r="AL761" i="1"/>
  <c r="AI761" i="1"/>
  <c r="AF761" i="1"/>
  <c r="AC761" i="1"/>
  <c r="Z761" i="1"/>
  <c r="W761" i="1"/>
  <c r="T761" i="1"/>
  <c r="Q761" i="1"/>
  <c r="N761" i="1"/>
  <c r="K761" i="1"/>
  <c r="H761" i="1"/>
  <c r="CJ760" i="1"/>
  <c r="BW760" i="1"/>
  <c r="CK760" i="1" s="1"/>
  <c r="BV760" i="1"/>
  <c r="BP760" i="1"/>
  <c r="BQ760" i="1" s="1"/>
  <c r="BN760" i="1"/>
  <c r="BO760" i="1" s="1"/>
  <c r="BL760" i="1"/>
  <c r="BM760" i="1" s="1"/>
  <c r="BJ760" i="1"/>
  <c r="BK760" i="1" s="1"/>
  <c r="BI760" i="1"/>
  <c r="AZ760" i="1"/>
  <c r="AV760" i="1"/>
  <c r="AS760" i="1"/>
  <c r="AP760" i="1"/>
  <c r="BA760" i="1" s="1"/>
  <c r="AO760" i="1"/>
  <c r="AL760" i="1"/>
  <c r="AI760" i="1"/>
  <c r="AF760" i="1"/>
  <c r="AC760" i="1"/>
  <c r="Z760" i="1"/>
  <c r="W760" i="1"/>
  <c r="T760" i="1"/>
  <c r="Q760" i="1"/>
  <c r="N760" i="1"/>
  <c r="K760" i="1"/>
  <c r="H760" i="1"/>
  <c r="CJ759" i="1"/>
  <c r="BW759" i="1"/>
  <c r="BX759" i="1" s="1"/>
  <c r="BV759" i="1"/>
  <c r="BP759" i="1"/>
  <c r="BQ759" i="1" s="1"/>
  <c r="BN759" i="1"/>
  <c r="BO759" i="1" s="1"/>
  <c r="BL759" i="1"/>
  <c r="BJ759" i="1"/>
  <c r="BK759" i="1" s="1"/>
  <c r="BI759" i="1"/>
  <c r="AZ759" i="1"/>
  <c r="AV759" i="1"/>
  <c r="AS759" i="1"/>
  <c r="AP759" i="1"/>
  <c r="BA759" i="1" s="1"/>
  <c r="AO759" i="1"/>
  <c r="AL759" i="1"/>
  <c r="AI759" i="1"/>
  <c r="AF759" i="1"/>
  <c r="AC759" i="1"/>
  <c r="Z759" i="1"/>
  <c r="W759" i="1"/>
  <c r="T759" i="1"/>
  <c r="Q759" i="1"/>
  <c r="N759" i="1"/>
  <c r="K759" i="1"/>
  <c r="H759" i="1"/>
  <c r="CJ758" i="1"/>
  <c r="BW758" i="1"/>
  <c r="BV758" i="1"/>
  <c r="BP758" i="1"/>
  <c r="BN758" i="1"/>
  <c r="BO758" i="1" s="1"/>
  <c r="BL758" i="1"/>
  <c r="BM758" i="1" s="1"/>
  <c r="BJ758" i="1"/>
  <c r="BK758" i="1" s="1"/>
  <c r="BI758" i="1"/>
  <c r="AZ758" i="1"/>
  <c r="AV758" i="1"/>
  <c r="AS758" i="1"/>
  <c r="AP758" i="1"/>
  <c r="BA758" i="1" s="1"/>
  <c r="AO758" i="1"/>
  <c r="AL758" i="1"/>
  <c r="AI758" i="1"/>
  <c r="AF758" i="1"/>
  <c r="AC758" i="1"/>
  <c r="Z758" i="1"/>
  <c r="W758" i="1"/>
  <c r="T758" i="1"/>
  <c r="Q758" i="1"/>
  <c r="N758" i="1"/>
  <c r="K758" i="1"/>
  <c r="H758" i="1"/>
  <c r="CJ757" i="1"/>
  <c r="BW757" i="1"/>
  <c r="BV757" i="1"/>
  <c r="BP757" i="1"/>
  <c r="BQ757" i="1" s="1"/>
  <c r="BN757" i="1"/>
  <c r="BO757" i="1" s="1"/>
  <c r="BL757" i="1"/>
  <c r="BM757" i="1" s="1"/>
  <c r="BJ757" i="1"/>
  <c r="BK757" i="1" s="1"/>
  <c r="BI757" i="1"/>
  <c r="AZ757" i="1"/>
  <c r="AV757" i="1"/>
  <c r="AS757" i="1"/>
  <c r="AP757" i="1"/>
  <c r="BA757" i="1" s="1"/>
  <c r="AO757" i="1"/>
  <c r="AL757" i="1"/>
  <c r="AI757" i="1"/>
  <c r="AF757" i="1"/>
  <c r="AC757" i="1"/>
  <c r="Z757" i="1"/>
  <c r="W757" i="1"/>
  <c r="T757" i="1"/>
  <c r="Q757" i="1"/>
  <c r="N757" i="1"/>
  <c r="K757" i="1"/>
  <c r="H757" i="1"/>
  <c r="CJ756" i="1"/>
  <c r="BW756" i="1"/>
  <c r="BV756" i="1"/>
  <c r="BP756" i="1"/>
  <c r="BN756" i="1"/>
  <c r="BO756" i="1" s="1"/>
  <c r="BL756" i="1"/>
  <c r="BM756" i="1" s="1"/>
  <c r="BJ756" i="1"/>
  <c r="BK756" i="1" s="1"/>
  <c r="BI756" i="1"/>
  <c r="AZ756" i="1"/>
  <c r="AW756" i="1"/>
  <c r="AV756" i="1"/>
  <c r="AS756" i="1"/>
  <c r="AP756" i="1"/>
  <c r="BA756" i="1" s="1"/>
  <c r="AO756" i="1"/>
  <c r="AL756" i="1"/>
  <c r="AI756" i="1"/>
  <c r="AF756" i="1"/>
  <c r="AC756" i="1"/>
  <c r="Z756" i="1"/>
  <c r="W756" i="1"/>
  <c r="T756" i="1"/>
  <c r="Q756" i="1"/>
  <c r="N756" i="1"/>
  <c r="K756" i="1"/>
  <c r="H756" i="1"/>
  <c r="CJ755" i="1"/>
  <c r="BW755" i="1"/>
  <c r="CK755" i="1" s="1"/>
  <c r="BV755" i="1"/>
  <c r="BP755" i="1"/>
  <c r="BQ755" i="1" s="1"/>
  <c r="BN755" i="1"/>
  <c r="BO755" i="1" s="1"/>
  <c r="BL755" i="1"/>
  <c r="BM755" i="1" s="1"/>
  <c r="BJ755" i="1"/>
  <c r="BK755" i="1" s="1"/>
  <c r="BI755" i="1"/>
  <c r="AZ755" i="1"/>
  <c r="AV755" i="1"/>
  <c r="AS755" i="1"/>
  <c r="AP755" i="1"/>
  <c r="BA755" i="1" s="1"/>
  <c r="AO755" i="1"/>
  <c r="AL755" i="1"/>
  <c r="AI755" i="1"/>
  <c r="AF755" i="1"/>
  <c r="AC755" i="1"/>
  <c r="Z755" i="1"/>
  <c r="W755" i="1"/>
  <c r="T755" i="1"/>
  <c r="Q755" i="1"/>
  <c r="N755" i="1"/>
  <c r="K755" i="1"/>
  <c r="H755" i="1"/>
  <c r="CJ754" i="1"/>
  <c r="BW754" i="1"/>
  <c r="BX754" i="1" s="1"/>
  <c r="BV754" i="1"/>
  <c r="BP754" i="1"/>
  <c r="BN754" i="1"/>
  <c r="BO754" i="1" s="1"/>
  <c r="BL754" i="1"/>
  <c r="BM754" i="1" s="1"/>
  <c r="BJ754" i="1"/>
  <c r="BK754" i="1" s="1"/>
  <c r="BI754" i="1"/>
  <c r="AZ754" i="1"/>
  <c r="AY754" i="1"/>
  <c r="AW754" i="1"/>
  <c r="AV754" i="1"/>
  <c r="AS754" i="1"/>
  <c r="AP754" i="1"/>
  <c r="BA754" i="1" s="1"/>
  <c r="AO754" i="1"/>
  <c r="AL754" i="1"/>
  <c r="AI754" i="1"/>
  <c r="AF754" i="1"/>
  <c r="AC754" i="1"/>
  <c r="Z754" i="1"/>
  <c r="W754" i="1"/>
  <c r="T754" i="1"/>
  <c r="Q754" i="1"/>
  <c r="N754" i="1"/>
  <c r="K754" i="1"/>
  <c r="H754" i="1"/>
  <c r="CJ753" i="1"/>
  <c r="BW753" i="1"/>
  <c r="BX753" i="1" s="1"/>
  <c r="BV753" i="1"/>
  <c r="BP753" i="1"/>
  <c r="BQ753" i="1" s="1"/>
  <c r="BN753" i="1"/>
  <c r="BL753" i="1"/>
  <c r="BM753" i="1" s="1"/>
  <c r="BJ753" i="1"/>
  <c r="BK753" i="1" s="1"/>
  <c r="BI753" i="1"/>
  <c r="AZ753" i="1"/>
  <c r="AV753" i="1"/>
  <c r="AS753" i="1"/>
  <c r="AP753" i="1"/>
  <c r="BA753" i="1" s="1"/>
  <c r="AO753" i="1"/>
  <c r="AL753" i="1"/>
  <c r="AI753" i="1"/>
  <c r="AF753" i="1"/>
  <c r="AC753" i="1"/>
  <c r="Z753" i="1"/>
  <c r="W753" i="1"/>
  <c r="T753" i="1"/>
  <c r="Q753" i="1"/>
  <c r="N753" i="1"/>
  <c r="K753" i="1"/>
  <c r="H753" i="1"/>
  <c r="CJ752" i="1"/>
  <c r="BW752" i="1"/>
  <c r="BX752" i="1" s="1"/>
  <c r="BV752" i="1"/>
  <c r="BP752" i="1"/>
  <c r="BQ752" i="1" s="1"/>
  <c r="BN752" i="1"/>
  <c r="BO752" i="1" s="1"/>
  <c r="BL752" i="1"/>
  <c r="BJ752" i="1"/>
  <c r="BK752" i="1" s="1"/>
  <c r="BI752" i="1"/>
  <c r="AZ752" i="1"/>
  <c r="AV752" i="1"/>
  <c r="AS752" i="1"/>
  <c r="AP752" i="1"/>
  <c r="BA752" i="1" s="1"/>
  <c r="AO752" i="1"/>
  <c r="AL752" i="1"/>
  <c r="AI752" i="1"/>
  <c r="AF752" i="1"/>
  <c r="AC752" i="1"/>
  <c r="Z752" i="1"/>
  <c r="W752" i="1"/>
  <c r="T752" i="1"/>
  <c r="Q752" i="1"/>
  <c r="N752" i="1"/>
  <c r="K752" i="1"/>
  <c r="H752" i="1"/>
  <c r="CJ751" i="1"/>
  <c r="BW751" i="1"/>
  <c r="BV751" i="1"/>
  <c r="BP751" i="1"/>
  <c r="BQ751" i="1" s="1"/>
  <c r="BN751" i="1"/>
  <c r="BL751" i="1"/>
  <c r="BM751" i="1" s="1"/>
  <c r="BJ751" i="1"/>
  <c r="BK751" i="1" s="1"/>
  <c r="BI751" i="1"/>
  <c r="AZ751" i="1"/>
  <c r="AV751" i="1"/>
  <c r="AS751" i="1"/>
  <c r="AP751" i="1"/>
  <c r="BA751" i="1" s="1"/>
  <c r="AO751" i="1"/>
  <c r="AL751" i="1"/>
  <c r="AI751" i="1"/>
  <c r="AF751" i="1"/>
  <c r="AC751" i="1"/>
  <c r="Z751" i="1"/>
  <c r="W751" i="1"/>
  <c r="T751" i="1"/>
  <c r="Q751" i="1"/>
  <c r="N751" i="1"/>
  <c r="K751" i="1"/>
  <c r="H751" i="1"/>
  <c r="CJ750" i="1"/>
  <c r="BW750" i="1"/>
  <c r="BV750" i="1"/>
  <c r="BP750" i="1"/>
  <c r="BQ750" i="1" s="1"/>
  <c r="BN750" i="1"/>
  <c r="BO750" i="1" s="1"/>
  <c r="BL750" i="1"/>
  <c r="BJ750" i="1"/>
  <c r="BK750" i="1" s="1"/>
  <c r="BI750" i="1"/>
  <c r="AZ750" i="1"/>
  <c r="AW750" i="1"/>
  <c r="AV750" i="1"/>
  <c r="AS750" i="1"/>
  <c r="AP750" i="1"/>
  <c r="BA750" i="1" s="1"/>
  <c r="AO750" i="1"/>
  <c r="AL750" i="1"/>
  <c r="AI750" i="1"/>
  <c r="AF750" i="1"/>
  <c r="AC750" i="1"/>
  <c r="Z750" i="1"/>
  <c r="W750" i="1"/>
  <c r="T750" i="1"/>
  <c r="Q750" i="1"/>
  <c r="N750" i="1"/>
  <c r="K750" i="1"/>
  <c r="H750" i="1"/>
  <c r="CJ749" i="1"/>
  <c r="BW749" i="1"/>
  <c r="BV749" i="1"/>
  <c r="BP749" i="1"/>
  <c r="BQ749" i="1" s="1"/>
  <c r="BN749" i="1"/>
  <c r="BL749" i="1"/>
  <c r="BM749" i="1" s="1"/>
  <c r="BJ749" i="1"/>
  <c r="BK749" i="1" s="1"/>
  <c r="BI749" i="1"/>
  <c r="AZ749" i="1"/>
  <c r="AV749" i="1"/>
  <c r="AS749" i="1"/>
  <c r="AP749" i="1"/>
  <c r="BA749" i="1" s="1"/>
  <c r="AO749" i="1"/>
  <c r="AL749" i="1"/>
  <c r="AI749" i="1"/>
  <c r="AF749" i="1"/>
  <c r="AC749" i="1"/>
  <c r="Z749" i="1"/>
  <c r="W749" i="1"/>
  <c r="T749" i="1"/>
  <c r="Q749" i="1"/>
  <c r="N749" i="1"/>
  <c r="K749" i="1"/>
  <c r="H749" i="1"/>
  <c r="CJ748" i="1"/>
  <c r="BW748" i="1"/>
  <c r="BV748" i="1"/>
  <c r="BP748" i="1"/>
  <c r="BQ748" i="1" s="1"/>
  <c r="BN748" i="1"/>
  <c r="BO748" i="1" s="1"/>
  <c r="BL748" i="1"/>
  <c r="BM748" i="1" s="1"/>
  <c r="BJ748" i="1"/>
  <c r="BK748" i="1" s="1"/>
  <c r="BI748" i="1"/>
  <c r="AZ748" i="1"/>
  <c r="AV748" i="1"/>
  <c r="AS748" i="1"/>
  <c r="AP748" i="1"/>
  <c r="BA748" i="1" s="1"/>
  <c r="AO748" i="1"/>
  <c r="AL748" i="1"/>
  <c r="AI748" i="1"/>
  <c r="AF748" i="1"/>
  <c r="AC748" i="1"/>
  <c r="Z748" i="1"/>
  <c r="W748" i="1"/>
  <c r="T748" i="1"/>
  <c r="Q748" i="1"/>
  <c r="N748" i="1"/>
  <c r="K748" i="1"/>
  <c r="H748" i="1"/>
  <c r="CJ747" i="1"/>
  <c r="BW747" i="1"/>
  <c r="BX747" i="1" s="1"/>
  <c r="BV747" i="1"/>
  <c r="BP747" i="1"/>
  <c r="BQ747" i="1" s="1"/>
  <c r="BN747" i="1"/>
  <c r="BL747" i="1"/>
  <c r="BM747" i="1" s="1"/>
  <c r="BJ747" i="1"/>
  <c r="BK747" i="1" s="1"/>
  <c r="BI747" i="1"/>
  <c r="AZ747" i="1"/>
  <c r="AV747" i="1"/>
  <c r="AS747" i="1"/>
  <c r="AP747" i="1"/>
  <c r="BA747" i="1" s="1"/>
  <c r="AO747" i="1"/>
  <c r="AL747" i="1"/>
  <c r="AI747" i="1"/>
  <c r="AF747" i="1"/>
  <c r="AC747" i="1"/>
  <c r="Z747" i="1"/>
  <c r="W747" i="1"/>
  <c r="T747" i="1"/>
  <c r="Q747" i="1"/>
  <c r="N747" i="1"/>
  <c r="K747" i="1"/>
  <c r="H747" i="1"/>
  <c r="CJ746" i="1"/>
  <c r="BW746" i="1"/>
  <c r="BV746" i="1"/>
  <c r="BP746" i="1"/>
  <c r="BQ746" i="1" s="1"/>
  <c r="BN746" i="1"/>
  <c r="BL746" i="1"/>
  <c r="BM746" i="1" s="1"/>
  <c r="BJ746" i="1"/>
  <c r="BK746" i="1" s="1"/>
  <c r="BI746" i="1"/>
  <c r="AZ746" i="1"/>
  <c r="AV746" i="1"/>
  <c r="AS746" i="1"/>
  <c r="AP746" i="1"/>
  <c r="BA746" i="1" s="1"/>
  <c r="AO746" i="1"/>
  <c r="AL746" i="1"/>
  <c r="AI746" i="1"/>
  <c r="AF746" i="1"/>
  <c r="AC746" i="1"/>
  <c r="Z746" i="1"/>
  <c r="W746" i="1"/>
  <c r="T746" i="1"/>
  <c r="Q746" i="1"/>
  <c r="N746" i="1"/>
  <c r="K746" i="1"/>
  <c r="H746" i="1"/>
  <c r="CJ745" i="1"/>
  <c r="BW745" i="1"/>
  <c r="BX745" i="1" s="1"/>
  <c r="BV745" i="1"/>
  <c r="BP745" i="1"/>
  <c r="BQ745" i="1" s="1"/>
  <c r="BN745" i="1"/>
  <c r="BO745" i="1" s="1"/>
  <c r="BL745" i="1"/>
  <c r="BJ745" i="1"/>
  <c r="BK745" i="1" s="1"/>
  <c r="BI745" i="1"/>
  <c r="AZ745" i="1"/>
  <c r="AV745" i="1"/>
  <c r="AS745" i="1"/>
  <c r="AP745" i="1"/>
  <c r="BA745" i="1" s="1"/>
  <c r="AO745" i="1"/>
  <c r="AL745" i="1"/>
  <c r="AI745" i="1"/>
  <c r="AF745" i="1"/>
  <c r="AC745" i="1"/>
  <c r="Z745" i="1"/>
  <c r="W745" i="1"/>
  <c r="T745" i="1"/>
  <c r="Q745" i="1"/>
  <c r="N745" i="1"/>
  <c r="K745" i="1"/>
  <c r="H745" i="1"/>
  <c r="CJ744" i="1"/>
  <c r="BW744" i="1"/>
  <c r="BV744" i="1"/>
  <c r="BP744" i="1"/>
  <c r="BQ744" i="1" s="1"/>
  <c r="BN744" i="1"/>
  <c r="BO744" i="1" s="1"/>
  <c r="BL744" i="1"/>
  <c r="BJ744" i="1"/>
  <c r="BK744" i="1" s="1"/>
  <c r="BI744" i="1"/>
  <c r="AZ744" i="1"/>
  <c r="AV744" i="1"/>
  <c r="AS744" i="1"/>
  <c r="AP744" i="1"/>
  <c r="BA744" i="1" s="1"/>
  <c r="AO744" i="1"/>
  <c r="AL744" i="1"/>
  <c r="AI744" i="1"/>
  <c r="AF744" i="1"/>
  <c r="AC744" i="1"/>
  <c r="Z744" i="1"/>
  <c r="W744" i="1"/>
  <c r="T744" i="1"/>
  <c r="Q744" i="1"/>
  <c r="N744" i="1"/>
  <c r="K744" i="1"/>
  <c r="H744" i="1"/>
  <c r="CJ743" i="1"/>
  <c r="BW743" i="1"/>
  <c r="BV743" i="1"/>
  <c r="BP743" i="1"/>
  <c r="BQ743" i="1" s="1"/>
  <c r="BN743" i="1"/>
  <c r="BO743" i="1" s="1"/>
  <c r="BL743" i="1"/>
  <c r="BM743" i="1" s="1"/>
  <c r="BJ743" i="1"/>
  <c r="BK743" i="1" s="1"/>
  <c r="BI743" i="1"/>
  <c r="AZ743" i="1"/>
  <c r="AV743" i="1"/>
  <c r="AS743" i="1"/>
  <c r="AP743" i="1"/>
  <c r="BA743" i="1" s="1"/>
  <c r="AO743" i="1"/>
  <c r="AL743" i="1"/>
  <c r="AI743" i="1"/>
  <c r="AF743" i="1"/>
  <c r="AC743" i="1"/>
  <c r="Z743" i="1"/>
  <c r="W743" i="1"/>
  <c r="T743" i="1"/>
  <c r="Q743" i="1"/>
  <c r="N743" i="1"/>
  <c r="K743" i="1"/>
  <c r="H743" i="1"/>
  <c r="CJ742" i="1"/>
  <c r="BW742" i="1"/>
  <c r="BX742" i="1" s="1"/>
  <c r="BV742" i="1"/>
  <c r="BP742" i="1"/>
  <c r="BQ742" i="1" s="1"/>
  <c r="BN742" i="1"/>
  <c r="BO742" i="1" s="1"/>
  <c r="BL742" i="1"/>
  <c r="BM742" i="1" s="1"/>
  <c r="BJ742" i="1"/>
  <c r="BK742" i="1" s="1"/>
  <c r="BI742" i="1"/>
  <c r="AZ742" i="1"/>
  <c r="AV742" i="1"/>
  <c r="AS742" i="1"/>
  <c r="AP742" i="1"/>
  <c r="BA742" i="1" s="1"/>
  <c r="AO742" i="1"/>
  <c r="AL742" i="1"/>
  <c r="AI742" i="1"/>
  <c r="AF742" i="1"/>
  <c r="AC742" i="1"/>
  <c r="Z742" i="1"/>
  <c r="W742" i="1"/>
  <c r="T742" i="1"/>
  <c r="Q742" i="1"/>
  <c r="N742" i="1"/>
  <c r="K742" i="1"/>
  <c r="H742" i="1"/>
  <c r="CJ741" i="1"/>
  <c r="BW741" i="1"/>
  <c r="BV741" i="1"/>
  <c r="BP741" i="1"/>
  <c r="BQ741" i="1" s="1"/>
  <c r="BN741" i="1"/>
  <c r="BO741" i="1" s="1"/>
  <c r="BL741" i="1"/>
  <c r="BJ741" i="1"/>
  <c r="BK741" i="1" s="1"/>
  <c r="BI741" i="1"/>
  <c r="AZ741" i="1"/>
  <c r="AV741" i="1"/>
  <c r="AS741" i="1"/>
  <c r="AP741" i="1"/>
  <c r="BA741" i="1" s="1"/>
  <c r="AO741" i="1"/>
  <c r="AL741" i="1"/>
  <c r="AI741" i="1"/>
  <c r="AF741" i="1"/>
  <c r="AC741" i="1"/>
  <c r="Z741" i="1"/>
  <c r="W741" i="1"/>
  <c r="T741" i="1"/>
  <c r="Q741" i="1"/>
  <c r="N741" i="1"/>
  <c r="K741" i="1"/>
  <c r="H741" i="1"/>
  <c r="CJ740" i="1"/>
  <c r="BW740" i="1"/>
  <c r="BX740" i="1" s="1"/>
  <c r="BV740" i="1"/>
  <c r="BP740" i="1"/>
  <c r="BQ740" i="1" s="1"/>
  <c r="BN740" i="1"/>
  <c r="BO740" i="1" s="1"/>
  <c r="BL740" i="1"/>
  <c r="BM740" i="1" s="1"/>
  <c r="BJ740" i="1"/>
  <c r="BK740" i="1" s="1"/>
  <c r="BI740" i="1"/>
  <c r="AZ740" i="1"/>
  <c r="AV740" i="1"/>
  <c r="AS740" i="1"/>
  <c r="AP740" i="1"/>
  <c r="BA740" i="1" s="1"/>
  <c r="AO740" i="1"/>
  <c r="AL740" i="1"/>
  <c r="AI740" i="1"/>
  <c r="AF740" i="1"/>
  <c r="AC740" i="1"/>
  <c r="Z740" i="1"/>
  <c r="W740" i="1"/>
  <c r="T740" i="1"/>
  <c r="Q740" i="1"/>
  <c r="N740" i="1"/>
  <c r="K740" i="1"/>
  <c r="H740" i="1"/>
  <c r="CJ739" i="1"/>
  <c r="BW739" i="1"/>
  <c r="BX739" i="1" s="1"/>
  <c r="BV739" i="1"/>
  <c r="BP739" i="1"/>
  <c r="BQ739" i="1" s="1"/>
  <c r="BN739" i="1"/>
  <c r="BO739" i="1" s="1"/>
  <c r="BL739" i="1"/>
  <c r="BJ739" i="1"/>
  <c r="BK739" i="1" s="1"/>
  <c r="BI739" i="1"/>
  <c r="AZ739" i="1"/>
  <c r="AV739" i="1"/>
  <c r="AS739" i="1"/>
  <c r="AP739" i="1"/>
  <c r="BA739" i="1" s="1"/>
  <c r="AO739" i="1"/>
  <c r="AL739" i="1"/>
  <c r="AI739" i="1"/>
  <c r="AF739" i="1"/>
  <c r="AC739" i="1"/>
  <c r="Z739" i="1"/>
  <c r="W739" i="1"/>
  <c r="T739" i="1"/>
  <c r="Q739" i="1"/>
  <c r="N739" i="1"/>
  <c r="K739" i="1"/>
  <c r="H739" i="1"/>
  <c r="CJ738" i="1"/>
  <c r="BW738" i="1"/>
  <c r="BX738" i="1" s="1"/>
  <c r="BV738" i="1"/>
  <c r="BP738" i="1"/>
  <c r="BQ738" i="1" s="1"/>
  <c r="BN738" i="1"/>
  <c r="BO738" i="1" s="1"/>
  <c r="BL738" i="1"/>
  <c r="BM738" i="1" s="1"/>
  <c r="BJ738" i="1"/>
  <c r="BK738" i="1" s="1"/>
  <c r="BI738" i="1"/>
  <c r="AZ738" i="1"/>
  <c r="AV738" i="1"/>
  <c r="AS738" i="1"/>
  <c r="AP738" i="1"/>
  <c r="BA738" i="1" s="1"/>
  <c r="AO738" i="1"/>
  <c r="AL738" i="1"/>
  <c r="AI738" i="1"/>
  <c r="AF738" i="1"/>
  <c r="AC738" i="1"/>
  <c r="Z738" i="1"/>
  <c r="W738" i="1"/>
  <c r="T738" i="1"/>
  <c r="Q738" i="1"/>
  <c r="N738" i="1"/>
  <c r="K738" i="1"/>
  <c r="H738" i="1"/>
  <c r="CJ737" i="1"/>
  <c r="BW737" i="1"/>
  <c r="BV737" i="1"/>
  <c r="BP737" i="1"/>
  <c r="BQ737" i="1" s="1"/>
  <c r="BN737" i="1"/>
  <c r="BO737" i="1" s="1"/>
  <c r="BL737" i="1"/>
  <c r="BJ737" i="1"/>
  <c r="BK737" i="1" s="1"/>
  <c r="BI737" i="1"/>
  <c r="AZ737" i="1"/>
  <c r="AV737" i="1"/>
  <c r="AS737" i="1"/>
  <c r="AP737" i="1"/>
  <c r="BA737" i="1" s="1"/>
  <c r="AO737" i="1"/>
  <c r="AL737" i="1"/>
  <c r="AI737" i="1"/>
  <c r="AF737" i="1"/>
  <c r="AC737" i="1"/>
  <c r="Z737" i="1"/>
  <c r="W737" i="1"/>
  <c r="T737" i="1"/>
  <c r="Q737" i="1"/>
  <c r="N737" i="1"/>
  <c r="K737" i="1"/>
  <c r="H737" i="1"/>
  <c r="CJ736" i="1"/>
  <c r="BW736" i="1"/>
  <c r="BV736" i="1"/>
  <c r="BP736" i="1"/>
  <c r="BQ736" i="1" s="1"/>
  <c r="BN736" i="1"/>
  <c r="BO736" i="1" s="1"/>
  <c r="BL736" i="1"/>
  <c r="BM736" i="1" s="1"/>
  <c r="BJ736" i="1"/>
  <c r="BK736" i="1" s="1"/>
  <c r="BI736" i="1"/>
  <c r="AZ736" i="1"/>
  <c r="AV736" i="1"/>
  <c r="AS736" i="1"/>
  <c r="AP736" i="1"/>
  <c r="BA736" i="1" s="1"/>
  <c r="AO736" i="1"/>
  <c r="AL736" i="1"/>
  <c r="AI736" i="1"/>
  <c r="AF736" i="1"/>
  <c r="AC736" i="1"/>
  <c r="Z736" i="1"/>
  <c r="W736" i="1"/>
  <c r="T736" i="1"/>
  <c r="Q736" i="1"/>
  <c r="N736" i="1"/>
  <c r="K736" i="1"/>
  <c r="H736" i="1"/>
  <c r="CJ735" i="1"/>
  <c r="BW735" i="1"/>
  <c r="BV735" i="1"/>
  <c r="BP735" i="1"/>
  <c r="BQ735" i="1" s="1"/>
  <c r="BN735" i="1"/>
  <c r="BO735" i="1" s="1"/>
  <c r="BL735" i="1"/>
  <c r="BJ735" i="1"/>
  <c r="BK735" i="1" s="1"/>
  <c r="BI735" i="1"/>
  <c r="AZ735" i="1"/>
  <c r="AV735" i="1"/>
  <c r="AS735" i="1"/>
  <c r="AP735" i="1"/>
  <c r="BA735" i="1" s="1"/>
  <c r="AO735" i="1"/>
  <c r="AL735" i="1"/>
  <c r="AI735" i="1"/>
  <c r="AF735" i="1"/>
  <c r="AC735" i="1"/>
  <c r="Z735" i="1"/>
  <c r="W735" i="1"/>
  <c r="T735" i="1"/>
  <c r="Q735" i="1"/>
  <c r="N735" i="1"/>
  <c r="K735" i="1"/>
  <c r="H735" i="1"/>
  <c r="CJ734" i="1"/>
  <c r="BW734" i="1"/>
  <c r="BV734" i="1"/>
  <c r="BP734" i="1"/>
  <c r="BQ734" i="1" s="1"/>
  <c r="BN734" i="1"/>
  <c r="BO734" i="1" s="1"/>
  <c r="BL734" i="1"/>
  <c r="BJ734" i="1"/>
  <c r="BK734" i="1" s="1"/>
  <c r="BI734" i="1"/>
  <c r="AZ734" i="1"/>
  <c r="AV734" i="1"/>
  <c r="AS734" i="1"/>
  <c r="AP734" i="1"/>
  <c r="BA734" i="1" s="1"/>
  <c r="AO734" i="1"/>
  <c r="AL734" i="1"/>
  <c r="AI734" i="1"/>
  <c r="AF734" i="1"/>
  <c r="AC734" i="1"/>
  <c r="Z734" i="1"/>
  <c r="W734" i="1"/>
  <c r="T734" i="1"/>
  <c r="Q734" i="1"/>
  <c r="N734" i="1"/>
  <c r="K734" i="1"/>
  <c r="H734" i="1"/>
  <c r="CJ733" i="1"/>
  <c r="BW733" i="1"/>
  <c r="BV733" i="1"/>
  <c r="BP733" i="1"/>
  <c r="BQ733" i="1" s="1"/>
  <c r="BN733" i="1"/>
  <c r="BO733" i="1" s="1"/>
  <c r="BL733" i="1"/>
  <c r="BM733" i="1" s="1"/>
  <c r="BJ733" i="1"/>
  <c r="BK733" i="1" s="1"/>
  <c r="BI733" i="1"/>
  <c r="AZ733" i="1"/>
  <c r="AV733" i="1"/>
  <c r="AS733" i="1"/>
  <c r="AP733" i="1"/>
  <c r="BA733" i="1" s="1"/>
  <c r="AO733" i="1"/>
  <c r="AL733" i="1"/>
  <c r="AI733" i="1"/>
  <c r="AF733" i="1"/>
  <c r="AC733" i="1"/>
  <c r="Z733" i="1"/>
  <c r="W733" i="1"/>
  <c r="T733" i="1"/>
  <c r="Q733" i="1"/>
  <c r="N733" i="1"/>
  <c r="K733" i="1"/>
  <c r="H733" i="1"/>
  <c r="CJ732" i="1"/>
  <c r="BW732" i="1"/>
  <c r="BV732" i="1"/>
  <c r="BP732" i="1"/>
  <c r="BQ732" i="1" s="1"/>
  <c r="BN732" i="1"/>
  <c r="BO732" i="1" s="1"/>
  <c r="BL732" i="1"/>
  <c r="BJ732" i="1"/>
  <c r="BK732" i="1" s="1"/>
  <c r="BI732" i="1"/>
  <c r="AZ732" i="1"/>
  <c r="AV732" i="1"/>
  <c r="AS732" i="1"/>
  <c r="AP732" i="1"/>
  <c r="BA732" i="1" s="1"/>
  <c r="AO732" i="1"/>
  <c r="AL732" i="1"/>
  <c r="AI732" i="1"/>
  <c r="AF732" i="1"/>
  <c r="AC732" i="1"/>
  <c r="Z732" i="1"/>
  <c r="W732" i="1"/>
  <c r="T732" i="1"/>
  <c r="Q732" i="1"/>
  <c r="N732" i="1"/>
  <c r="K732" i="1"/>
  <c r="H732" i="1"/>
  <c r="CJ731" i="1"/>
  <c r="BW731" i="1"/>
  <c r="BX731" i="1" s="1"/>
  <c r="BV731" i="1"/>
  <c r="BP731" i="1"/>
  <c r="BQ731" i="1" s="1"/>
  <c r="BN731" i="1"/>
  <c r="BO731" i="1" s="1"/>
  <c r="BL731" i="1"/>
  <c r="BM731" i="1" s="1"/>
  <c r="BJ731" i="1"/>
  <c r="BK731" i="1" s="1"/>
  <c r="BI731" i="1"/>
  <c r="AZ731" i="1"/>
  <c r="AV731" i="1"/>
  <c r="AS731" i="1"/>
  <c r="AP731" i="1"/>
  <c r="BA731" i="1" s="1"/>
  <c r="AO731" i="1"/>
  <c r="AL731" i="1"/>
  <c r="AI731" i="1"/>
  <c r="AF731" i="1"/>
  <c r="AC731" i="1"/>
  <c r="Z731" i="1"/>
  <c r="W731" i="1"/>
  <c r="T731" i="1"/>
  <c r="Q731" i="1"/>
  <c r="N731" i="1"/>
  <c r="K731" i="1"/>
  <c r="H731" i="1"/>
  <c r="CJ730" i="1"/>
  <c r="BW730" i="1"/>
  <c r="BV730" i="1"/>
  <c r="BP730" i="1"/>
  <c r="BQ730" i="1" s="1"/>
  <c r="BN730" i="1"/>
  <c r="BO730" i="1" s="1"/>
  <c r="BL730" i="1"/>
  <c r="BJ730" i="1"/>
  <c r="BK730" i="1" s="1"/>
  <c r="BI730" i="1"/>
  <c r="AZ730" i="1"/>
  <c r="AV730" i="1"/>
  <c r="AS730" i="1"/>
  <c r="AP730" i="1"/>
  <c r="BA730" i="1" s="1"/>
  <c r="AO730" i="1"/>
  <c r="AL730" i="1"/>
  <c r="AI730" i="1"/>
  <c r="AF730" i="1"/>
  <c r="AC730" i="1"/>
  <c r="Z730" i="1"/>
  <c r="W730" i="1"/>
  <c r="T730" i="1"/>
  <c r="Q730" i="1"/>
  <c r="N730" i="1"/>
  <c r="K730" i="1"/>
  <c r="H730" i="1"/>
  <c r="CJ729" i="1"/>
  <c r="BW729" i="1"/>
  <c r="CK729" i="1" s="1"/>
  <c r="BV729" i="1"/>
  <c r="BP729" i="1"/>
  <c r="BQ729" i="1" s="1"/>
  <c r="BN729" i="1"/>
  <c r="BO729" i="1" s="1"/>
  <c r="BL729" i="1"/>
  <c r="BJ729" i="1"/>
  <c r="BK729" i="1" s="1"/>
  <c r="BI729" i="1"/>
  <c r="AZ729" i="1"/>
  <c r="AV729" i="1"/>
  <c r="AS729" i="1"/>
  <c r="AP729" i="1"/>
  <c r="BA729" i="1" s="1"/>
  <c r="AO729" i="1"/>
  <c r="AL729" i="1"/>
  <c r="AI729" i="1"/>
  <c r="AF729" i="1"/>
  <c r="AC729" i="1"/>
  <c r="Z729" i="1"/>
  <c r="W729" i="1"/>
  <c r="T729" i="1"/>
  <c r="Q729" i="1"/>
  <c r="N729" i="1"/>
  <c r="K729" i="1"/>
  <c r="H729" i="1"/>
  <c r="CJ728" i="1"/>
  <c r="BW728" i="1"/>
  <c r="BV728" i="1"/>
  <c r="BP728" i="1"/>
  <c r="BQ728" i="1" s="1"/>
  <c r="BN728" i="1"/>
  <c r="BO728" i="1" s="1"/>
  <c r="BL728" i="1"/>
  <c r="BM728" i="1" s="1"/>
  <c r="BJ728" i="1"/>
  <c r="BK728" i="1" s="1"/>
  <c r="BI728" i="1"/>
  <c r="AZ728" i="1"/>
  <c r="AV728" i="1"/>
  <c r="AS728" i="1"/>
  <c r="AP728" i="1"/>
  <c r="BA728" i="1" s="1"/>
  <c r="AO728" i="1"/>
  <c r="AL728" i="1"/>
  <c r="AI728" i="1"/>
  <c r="AF728" i="1"/>
  <c r="AC728" i="1"/>
  <c r="Z728" i="1"/>
  <c r="W728" i="1"/>
  <c r="T728" i="1"/>
  <c r="Q728" i="1"/>
  <c r="N728" i="1"/>
  <c r="K728" i="1"/>
  <c r="H728" i="1"/>
  <c r="CJ727" i="1"/>
  <c r="BW727" i="1"/>
  <c r="CK727" i="1" s="1"/>
  <c r="BV727" i="1"/>
  <c r="BP727" i="1"/>
  <c r="BQ727" i="1" s="1"/>
  <c r="BN727" i="1"/>
  <c r="BO727" i="1" s="1"/>
  <c r="BL727" i="1"/>
  <c r="BJ727" i="1"/>
  <c r="BK727" i="1" s="1"/>
  <c r="BI727" i="1"/>
  <c r="AZ727" i="1"/>
  <c r="AV727" i="1"/>
  <c r="AS727" i="1"/>
  <c r="AP727" i="1"/>
  <c r="BA727" i="1" s="1"/>
  <c r="AO727" i="1"/>
  <c r="AL727" i="1"/>
  <c r="AI727" i="1"/>
  <c r="AF727" i="1"/>
  <c r="AC727" i="1"/>
  <c r="Z727" i="1"/>
  <c r="W727" i="1"/>
  <c r="T727" i="1"/>
  <c r="Q727" i="1"/>
  <c r="N727" i="1"/>
  <c r="K727" i="1"/>
  <c r="H727" i="1"/>
  <c r="CJ726" i="1"/>
  <c r="BW726" i="1"/>
  <c r="BV726" i="1"/>
  <c r="BP726" i="1"/>
  <c r="BQ726" i="1" s="1"/>
  <c r="BN726" i="1"/>
  <c r="BO726" i="1" s="1"/>
  <c r="BL726" i="1"/>
  <c r="BM726" i="1" s="1"/>
  <c r="BJ726" i="1"/>
  <c r="BK726" i="1" s="1"/>
  <c r="BI726" i="1"/>
  <c r="AZ726" i="1"/>
  <c r="AV726" i="1"/>
  <c r="AS726" i="1"/>
  <c r="AP726" i="1"/>
  <c r="BA726" i="1" s="1"/>
  <c r="AO726" i="1"/>
  <c r="AL726" i="1"/>
  <c r="AI726" i="1"/>
  <c r="AF726" i="1"/>
  <c r="AC726" i="1"/>
  <c r="Z726" i="1"/>
  <c r="W726" i="1"/>
  <c r="T726" i="1"/>
  <c r="Q726" i="1"/>
  <c r="N726" i="1"/>
  <c r="K726" i="1"/>
  <c r="H726" i="1"/>
  <c r="CJ725" i="1"/>
  <c r="BW725" i="1"/>
  <c r="BV725" i="1"/>
  <c r="BP725" i="1"/>
  <c r="BQ725" i="1" s="1"/>
  <c r="BN725" i="1"/>
  <c r="BO725" i="1" s="1"/>
  <c r="BL725" i="1"/>
  <c r="BM725" i="1" s="1"/>
  <c r="BJ725" i="1"/>
  <c r="BK725" i="1" s="1"/>
  <c r="BI725" i="1"/>
  <c r="AZ725" i="1"/>
  <c r="AV725" i="1"/>
  <c r="AS725" i="1"/>
  <c r="AP725" i="1"/>
  <c r="BA725" i="1" s="1"/>
  <c r="AO725" i="1"/>
  <c r="AL725" i="1"/>
  <c r="AI725" i="1"/>
  <c r="AF725" i="1"/>
  <c r="AC725" i="1"/>
  <c r="Z725" i="1"/>
  <c r="W725" i="1"/>
  <c r="T725" i="1"/>
  <c r="Q725" i="1"/>
  <c r="N725" i="1"/>
  <c r="K725" i="1"/>
  <c r="H725" i="1"/>
  <c r="CJ724" i="1"/>
  <c r="BW724" i="1"/>
  <c r="BX724" i="1" s="1"/>
  <c r="BV724" i="1"/>
  <c r="BP724" i="1"/>
  <c r="BQ724" i="1" s="1"/>
  <c r="BN724" i="1"/>
  <c r="BO724" i="1" s="1"/>
  <c r="BL724" i="1"/>
  <c r="BJ724" i="1"/>
  <c r="BK724" i="1" s="1"/>
  <c r="BI724" i="1"/>
  <c r="AZ724" i="1"/>
  <c r="AV724" i="1"/>
  <c r="AS724" i="1"/>
  <c r="AP724" i="1"/>
  <c r="BA724" i="1" s="1"/>
  <c r="AO724" i="1"/>
  <c r="AL724" i="1"/>
  <c r="AI724" i="1"/>
  <c r="AF724" i="1"/>
  <c r="AC724" i="1"/>
  <c r="Z724" i="1"/>
  <c r="W724" i="1"/>
  <c r="T724" i="1"/>
  <c r="Q724" i="1"/>
  <c r="N724" i="1"/>
  <c r="K724" i="1"/>
  <c r="H724" i="1"/>
  <c r="CJ723" i="1"/>
  <c r="BW723" i="1"/>
  <c r="BV723" i="1"/>
  <c r="BP723" i="1"/>
  <c r="BQ723" i="1" s="1"/>
  <c r="BN723" i="1"/>
  <c r="BO723" i="1" s="1"/>
  <c r="BL723" i="1"/>
  <c r="BM723" i="1" s="1"/>
  <c r="BJ723" i="1"/>
  <c r="BK723" i="1" s="1"/>
  <c r="BI723" i="1"/>
  <c r="AZ723" i="1"/>
  <c r="AV723" i="1"/>
  <c r="AS723" i="1"/>
  <c r="AP723" i="1"/>
  <c r="BA723" i="1" s="1"/>
  <c r="AO723" i="1"/>
  <c r="AL723" i="1"/>
  <c r="AI723" i="1"/>
  <c r="AF723" i="1"/>
  <c r="AC723" i="1"/>
  <c r="Z723" i="1"/>
  <c r="W723" i="1"/>
  <c r="T723" i="1"/>
  <c r="Q723" i="1"/>
  <c r="N723" i="1"/>
  <c r="K723" i="1"/>
  <c r="H723" i="1"/>
  <c r="CJ722" i="1"/>
  <c r="BW722" i="1"/>
  <c r="BV722" i="1"/>
  <c r="BP722" i="1"/>
  <c r="BQ722" i="1" s="1"/>
  <c r="BN722" i="1"/>
  <c r="BO722" i="1" s="1"/>
  <c r="BL722" i="1"/>
  <c r="BJ722" i="1"/>
  <c r="BK722" i="1" s="1"/>
  <c r="BI722" i="1"/>
  <c r="AZ722" i="1"/>
  <c r="AV722" i="1"/>
  <c r="AS722" i="1"/>
  <c r="AP722" i="1"/>
  <c r="BA722" i="1" s="1"/>
  <c r="AO722" i="1"/>
  <c r="AL722" i="1"/>
  <c r="AI722" i="1"/>
  <c r="AF722" i="1"/>
  <c r="AC722" i="1"/>
  <c r="Z722" i="1"/>
  <c r="W722" i="1"/>
  <c r="T722" i="1"/>
  <c r="Q722" i="1"/>
  <c r="N722" i="1"/>
  <c r="K722" i="1"/>
  <c r="H722" i="1"/>
  <c r="CJ721" i="1"/>
  <c r="BW721" i="1"/>
  <c r="CK721" i="1" s="1"/>
  <c r="BV721" i="1"/>
  <c r="BP721" i="1"/>
  <c r="BQ721" i="1" s="1"/>
  <c r="BN721" i="1"/>
  <c r="BO721" i="1" s="1"/>
  <c r="BL721" i="1"/>
  <c r="BJ721" i="1"/>
  <c r="BK721" i="1" s="1"/>
  <c r="BI721" i="1"/>
  <c r="AZ721" i="1"/>
  <c r="AV721" i="1"/>
  <c r="AS721" i="1"/>
  <c r="AP721" i="1"/>
  <c r="BA721" i="1" s="1"/>
  <c r="AO721" i="1"/>
  <c r="AL721" i="1"/>
  <c r="AI721" i="1"/>
  <c r="AF721" i="1"/>
  <c r="AC721" i="1"/>
  <c r="Z721" i="1"/>
  <c r="W721" i="1"/>
  <c r="T721" i="1"/>
  <c r="Q721" i="1"/>
  <c r="N721" i="1"/>
  <c r="K721" i="1"/>
  <c r="H721" i="1"/>
  <c r="CJ720" i="1"/>
  <c r="BW720" i="1"/>
  <c r="BV720" i="1"/>
  <c r="BP720" i="1"/>
  <c r="BQ720" i="1" s="1"/>
  <c r="BN720" i="1"/>
  <c r="BO720" i="1" s="1"/>
  <c r="BL720" i="1"/>
  <c r="BJ720" i="1"/>
  <c r="BK720" i="1" s="1"/>
  <c r="BI720" i="1"/>
  <c r="AZ720" i="1"/>
  <c r="AV720" i="1"/>
  <c r="AS720" i="1"/>
  <c r="AP720" i="1"/>
  <c r="BA720" i="1" s="1"/>
  <c r="AO720" i="1"/>
  <c r="AL720" i="1"/>
  <c r="AI720" i="1"/>
  <c r="AF720" i="1"/>
  <c r="AC720" i="1"/>
  <c r="Z720" i="1"/>
  <c r="W720" i="1"/>
  <c r="T720" i="1"/>
  <c r="Q720" i="1"/>
  <c r="N720" i="1"/>
  <c r="K720" i="1"/>
  <c r="H720" i="1"/>
  <c r="CJ719" i="1"/>
  <c r="BW719" i="1"/>
  <c r="CK719" i="1" s="1"/>
  <c r="BV719" i="1"/>
  <c r="BP719" i="1"/>
  <c r="BQ719" i="1" s="1"/>
  <c r="BN719" i="1"/>
  <c r="BO719" i="1" s="1"/>
  <c r="BL719" i="1"/>
  <c r="BM719" i="1" s="1"/>
  <c r="BJ719" i="1"/>
  <c r="BK719" i="1" s="1"/>
  <c r="BI719" i="1"/>
  <c r="AZ719" i="1"/>
  <c r="AV719" i="1"/>
  <c r="AS719" i="1"/>
  <c r="AP719" i="1"/>
  <c r="BA719" i="1" s="1"/>
  <c r="AO719" i="1"/>
  <c r="AL719" i="1"/>
  <c r="AI719" i="1"/>
  <c r="AF719" i="1"/>
  <c r="AC719" i="1"/>
  <c r="Z719" i="1"/>
  <c r="W719" i="1"/>
  <c r="T719" i="1"/>
  <c r="Q719" i="1"/>
  <c r="N719" i="1"/>
  <c r="K719" i="1"/>
  <c r="H719" i="1"/>
  <c r="CJ718" i="1"/>
  <c r="BW718" i="1"/>
  <c r="BX718" i="1" s="1"/>
  <c r="BV718" i="1"/>
  <c r="BP718" i="1"/>
  <c r="BN718" i="1"/>
  <c r="BO718" i="1" s="1"/>
  <c r="BL718" i="1"/>
  <c r="BM718" i="1" s="1"/>
  <c r="BJ718" i="1"/>
  <c r="BK718" i="1" s="1"/>
  <c r="BI718" i="1"/>
  <c r="AZ718" i="1"/>
  <c r="AV718" i="1"/>
  <c r="AS718" i="1"/>
  <c r="AP718" i="1"/>
  <c r="BA718" i="1" s="1"/>
  <c r="AO718" i="1"/>
  <c r="AL718" i="1"/>
  <c r="AI718" i="1"/>
  <c r="AF718" i="1"/>
  <c r="AC718" i="1"/>
  <c r="Z718" i="1"/>
  <c r="W718" i="1"/>
  <c r="T718" i="1"/>
  <c r="Q718" i="1"/>
  <c r="N718" i="1"/>
  <c r="K718" i="1"/>
  <c r="H718" i="1"/>
  <c r="CJ717" i="1"/>
  <c r="BW717" i="1"/>
  <c r="BV717" i="1"/>
  <c r="BP717" i="1"/>
  <c r="BQ717" i="1" s="1"/>
  <c r="BN717" i="1"/>
  <c r="BO717" i="1" s="1"/>
  <c r="BL717" i="1"/>
  <c r="BJ717" i="1"/>
  <c r="BK717" i="1" s="1"/>
  <c r="BI717" i="1"/>
  <c r="AZ717" i="1"/>
  <c r="AV717" i="1"/>
  <c r="AS717" i="1"/>
  <c r="AP717" i="1"/>
  <c r="BA717" i="1" s="1"/>
  <c r="AO717" i="1"/>
  <c r="AL717" i="1"/>
  <c r="AI717" i="1"/>
  <c r="AF717" i="1"/>
  <c r="AC717" i="1"/>
  <c r="Z717" i="1"/>
  <c r="W717" i="1"/>
  <c r="T717" i="1"/>
  <c r="Q717" i="1"/>
  <c r="N717" i="1"/>
  <c r="K717" i="1"/>
  <c r="H717" i="1"/>
  <c r="CJ716" i="1"/>
  <c r="BW716" i="1"/>
  <c r="BV716" i="1"/>
  <c r="BP716" i="1"/>
  <c r="BN716" i="1"/>
  <c r="BO716" i="1" s="1"/>
  <c r="BL716" i="1"/>
  <c r="BM716" i="1" s="1"/>
  <c r="BJ716" i="1"/>
  <c r="BK716" i="1" s="1"/>
  <c r="BI716" i="1"/>
  <c r="AZ716" i="1"/>
  <c r="AV716" i="1"/>
  <c r="AS716" i="1"/>
  <c r="AP716" i="1"/>
  <c r="BA716" i="1" s="1"/>
  <c r="AO716" i="1"/>
  <c r="AL716" i="1"/>
  <c r="AI716" i="1"/>
  <c r="AF716" i="1"/>
  <c r="AC716" i="1"/>
  <c r="Z716" i="1"/>
  <c r="W716" i="1"/>
  <c r="T716" i="1"/>
  <c r="Q716" i="1"/>
  <c r="N716" i="1"/>
  <c r="K716" i="1"/>
  <c r="H716" i="1"/>
  <c r="CJ715" i="1"/>
  <c r="BW715" i="1"/>
  <c r="BV715" i="1"/>
  <c r="BP715" i="1"/>
  <c r="BQ715" i="1" s="1"/>
  <c r="BN715" i="1"/>
  <c r="BO715" i="1" s="1"/>
  <c r="BL715" i="1"/>
  <c r="BM715" i="1" s="1"/>
  <c r="BJ715" i="1"/>
  <c r="BK715" i="1" s="1"/>
  <c r="BI715" i="1"/>
  <c r="AZ715" i="1"/>
  <c r="AV715" i="1"/>
  <c r="AS715" i="1"/>
  <c r="AP715" i="1"/>
  <c r="BA715" i="1" s="1"/>
  <c r="AO715" i="1"/>
  <c r="AL715" i="1"/>
  <c r="AI715" i="1"/>
  <c r="AF715" i="1"/>
  <c r="AC715" i="1"/>
  <c r="Z715" i="1"/>
  <c r="W715" i="1"/>
  <c r="T715" i="1"/>
  <c r="Q715" i="1"/>
  <c r="N715" i="1"/>
  <c r="K715" i="1"/>
  <c r="H715" i="1"/>
  <c r="CJ714" i="1"/>
  <c r="BW714" i="1"/>
  <c r="BV714" i="1"/>
  <c r="BP714" i="1"/>
  <c r="BQ714" i="1" s="1"/>
  <c r="BN714" i="1"/>
  <c r="BO714" i="1" s="1"/>
  <c r="BL714" i="1"/>
  <c r="BJ714" i="1"/>
  <c r="BK714" i="1" s="1"/>
  <c r="BI714" i="1"/>
  <c r="AZ714" i="1"/>
  <c r="AV714" i="1"/>
  <c r="AS714" i="1"/>
  <c r="AP714" i="1"/>
  <c r="BA714" i="1" s="1"/>
  <c r="AO714" i="1"/>
  <c r="AL714" i="1"/>
  <c r="AI714" i="1"/>
  <c r="AF714" i="1"/>
  <c r="AC714" i="1"/>
  <c r="Z714" i="1"/>
  <c r="W714" i="1"/>
  <c r="T714" i="1"/>
  <c r="Q714" i="1"/>
  <c r="N714" i="1"/>
  <c r="K714" i="1"/>
  <c r="H714" i="1"/>
  <c r="CJ713" i="1"/>
  <c r="BW713" i="1"/>
  <c r="BX713" i="1" s="1"/>
  <c r="BV713" i="1"/>
  <c r="BP713" i="1"/>
  <c r="BQ713" i="1" s="1"/>
  <c r="BN713" i="1"/>
  <c r="BO713" i="1" s="1"/>
  <c r="BL713" i="1"/>
  <c r="BM713" i="1" s="1"/>
  <c r="BJ713" i="1"/>
  <c r="BK713" i="1" s="1"/>
  <c r="BI713" i="1"/>
  <c r="AZ713" i="1"/>
  <c r="AV713" i="1"/>
  <c r="AS713" i="1"/>
  <c r="AP713" i="1"/>
  <c r="BA713" i="1" s="1"/>
  <c r="AO713" i="1"/>
  <c r="AL713" i="1"/>
  <c r="AI713" i="1"/>
  <c r="AF713" i="1"/>
  <c r="AC713" i="1"/>
  <c r="Z713" i="1"/>
  <c r="W713" i="1"/>
  <c r="T713" i="1"/>
  <c r="Q713" i="1"/>
  <c r="N713" i="1"/>
  <c r="K713" i="1"/>
  <c r="H713" i="1"/>
  <c r="CJ712" i="1"/>
  <c r="BW712" i="1"/>
  <c r="BV712" i="1"/>
  <c r="BP712" i="1"/>
  <c r="BQ712" i="1" s="1"/>
  <c r="BN712" i="1"/>
  <c r="BO712" i="1" s="1"/>
  <c r="BL712" i="1"/>
  <c r="BJ712" i="1"/>
  <c r="BK712" i="1" s="1"/>
  <c r="BI712" i="1"/>
  <c r="AZ712" i="1"/>
  <c r="AV712" i="1"/>
  <c r="AS712" i="1"/>
  <c r="AP712" i="1"/>
  <c r="BA712" i="1" s="1"/>
  <c r="AO712" i="1"/>
  <c r="AL712" i="1"/>
  <c r="AI712" i="1"/>
  <c r="AF712" i="1"/>
  <c r="AC712" i="1"/>
  <c r="Z712" i="1"/>
  <c r="W712" i="1"/>
  <c r="T712" i="1"/>
  <c r="Q712" i="1"/>
  <c r="N712" i="1"/>
  <c r="K712" i="1"/>
  <c r="H712" i="1"/>
  <c r="CJ711" i="1"/>
  <c r="BW711" i="1"/>
  <c r="CK711" i="1" s="1"/>
  <c r="BV711" i="1"/>
  <c r="BP711" i="1"/>
  <c r="BQ711" i="1" s="1"/>
  <c r="BN711" i="1"/>
  <c r="BO711" i="1" s="1"/>
  <c r="BL711" i="1"/>
  <c r="BJ711" i="1"/>
  <c r="BK711" i="1" s="1"/>
  <c r="BI711" i="1"/>
  <c r="AZ711" i="1"/>
  <c r="AV711" i="1"/>
  <c r="AS711" i="1"/>
  <c r="AP711" i="1"/>
  <c r="BA711" i="1" s="1"/>
  <c r="AO711" i="1"/>
  <c r="AL711" i="1"/>
  <c r="AI711" i="1"/>
  <c r="AF711" i="1"/>
  <c r="AC711" i="1"/>
  <c r="Z711" i="1"/>
  <c r="W711" i="1"/>
  <c r="T711" i="1"/>
  <c r="Q711" i="1"/>
  <c r="N711" i="1"/>
  <c r="K711" i="1"/>
  <c r="H711" i="1"/>
  <c r="CJ710" i="1"/>
  <c r="BW710" i="1"/>
  <c r="BV710" i="1"/>
  <c r="BP710" i="1"/>
  <c r="BN710" i="1"/>
  <c r="BO710" i="1" s="1"/>
  <c r="BL710" i="1"/>
  <c r="BM710" i="1" s="1"/>
  <c r="BJ710" i="1"/>
  <c r="BK710" i="1" s="1"/>
  <c r="BI710" i="1"/>
  <c r="AZ710" i="1"/>
  <c r="AV710" i="1"/>
  <c r="AS710" i="1"/>
  <c r="AP710" i="1"/>
  <c r="BA710" i="1" s="1"/>
  <c r="AO710" i="1"/>
  <c r="AL710" i="1"/>
  <c r="AI710" i="1"/>
  <c r="AF710" i="1"/>
  <c r="AC710" i="1"/>
  <c r="Z710" i="1"/>
  <c r="W710" i="1"/>
  <c r="T710" i="1"/>
  <c r="Q710" i="1"/>
  <c r="N710" i="1"/>
  <c r="K710" i="1"/>
  <c r="H710" i="1"/>
  <c r="CJ709" i="1"/>
  <c r="BW709" i="1"/>
  <c r="BV709" i="1"/>
  <c r="BP709" i="1"/>
  <c r="BQ709" i="1" s="1"/>
  <c r="BN709" i="1"/>
  <c r="BO709" i="1" s="1"/>
  <c r="BL709" i="1"/>
  <c r="BJ709" i="1"/>
  <c r="BK709" i="1" s="1"/>
  <c r="BI709" i="1"/>
  <c r="AZ709" i="1"/>
  <c r="AW709" i="1"/>
  <c r="AV709" i="1"/>
  <c r="AS709" i="1"/>
  <c r="AP709" i="1"/>
  <c r="BA709" i="1" s="1"/>
  <c r="AO709" i="1"/>
  <c r="AL709" i="1"/>
  <c r="AI709" i="1"/>
  <c r="AF709" i="1"/>
  <c r="AC709" i="1"/>
  <c r="Z709" i="1"/>
  <c r="W709" i="1"/>
  <c r="T709" i="1"/>
  <c r="Q709" i="1"/>
  <c r="N709" i="1"/>
  <c r="K709" i="1"/>
  <c r="H709" i="1"/>
  <c r="CJ708" i="1"/>
  <c r="BW708" i="1"/>
  <c r="BV708" i="1"/>
  <c r="BP708" i="1"/>
  <c r="BQ708" i="1" s="1"/>
  <c r="BN708" i="1"/>
  <c r="BO708" i="1" s="1"/>
  <c r="BL708" i="1"/>
  <c r="BJ708" i="1"/>
  <c r="BK708" i="1" s="1"/>
  <c r="BI708" i="1"/>
  <c r="AZ708" i="1"/>
  <c r="AV708" i="1"/>
  <c r="AS708" i="1"/>
  <c r="AP708" i="1"/>
  <c r="BA708" i="1" s="1"/>
  <c r="AO708" i="1"/>
  <c r="AL708" i="1"/>
  <c r="AI708" i="1"/>
  <c r="AF708" i="1"/>
  <c r="AC708" i="1"/>
  <c r="Z708" i="1"/>
  <c r="W708" i="1"/>
  <c r="T708" i="1"/>
  <c r="Q708" i="1"/>
  <c r="N708" i="1"/>
  <c r="K708" i="1"/>
  <c r="H708" i="1"/>
  <c r="CJ707" i="1"/>
  <c r="BW707" i="1"/>
  <c r="BV707" i="1"/>
  <c r="BP707" i="1"/>
  <c r="BQ707" i="1" s="1"/>
  <c r="BN707" i="1"/>
  <c r="BO707" i="1" s="1"/>
  <c r="BL707" i="1"/>
  <c r="BJ707" i="1"/>
  <c r="BK707" i="1" s="1"/>
  <c r="BI707" i="1"/>
  <c r="AZ707" i="1"/>
  <c r="AV707" i="1"/>
  <c r="AS707" i="1"/>
  <c r="AP707" i="1"/>
  <c r="BA707" i="1" s="1"/>
  <c r="AO707" i="1"/>
  <c r="AL707" i="1"/>
  <c r="AI707" i="1"/>
  <c r="AF707" i="1"/>
  <c r="AC707" i="1"/>
  <c r="Z707" i="1"/>
  <c r="W707" i="1"/>
  <c r="T707" i="1"/>
  <c r="Q707" i="1"/>
  <c r="N707" i="1"/>
  <c r="K707" i="1"/>
  <c r="H707" i="1"/>
  <c r="CJ706" i="1"/>
  <c r="BW706" i="1"/>
  <c r="BX706" i="1" s="1"/>
  <c r="BV706" i="1"/>
  <c r="BP706" i="1"/>
  <c r="BQ706" i="1" s="1"/>
  <c r="BN706" i="1"/>
  <c r="BO706" i="1" s="1"/>
  <c r="BL706" i="1"/>
  <c r="BJ706" i="1"/>
  <c r="BK706" i="1" s="1"/>
  <c r="BI706" i="1"/>
  <c r="AZ706" i="1"/>
  <c r="AV706" i="1"/>
  <c r="AS706" i="1"/>
  <c r="AP706" i="1"/>
  <c r="BA706" i="1" s="1"/>
  <c r="AO706" i="1"/>
  <c r="AL706" i="1"/>
  <c r="AI706" i="1"/>
  <c r="AF706" i="1"/>
  <c r="AC706" i="1"/>
  <c r="Z706" i="1"/>
  <c r="W706" i="1"/>
  <c r="T706" i="1"/>
  <c r="Q706" i="1"/>
  <c r="N706" i="1"/>
  <c r="K706" i="1"/>
  <c r="H706" i="1"/>
  <c r="CJ705" i="1"/>
  <c r="BW705" i="1"/>
  <c r="CK705" i="1" s="1"/>
  <c r="BV705" i="1"/>
  <c r="BP705" i="1"/>
  <c r="BQ705" i="1" s="1"/>
  <c r="BN705" i="1"/>
  <c r="BO705" i="1" s="1"/>
  <c r="BL705" i="1"/>
  <c r="BJ705" i="1"/>
  <c r="BK705" i="1" s="1"/>
  <c r="BI705" i="1"/>
  <c r="AZ705" i="1"/>
  <c r="AV705" i="1"/>
  <c r="AS705" i="1"/>
  <c r="AP705" i="1"/>
  <c r="BA705" i="1" s="1"/>
  <c r="AO705" i="1"/>
  <c r="AL705" i="1"/>
  <c r="AI705" i="1"/>
  <c r="AF705" i="1"/>
  <c r="AC705" i="1"/>
  <c r="Z705" i="1"/>
  <c r="W705" i="1"/>
  <c r="T705" i="1"/>
  <c r="Q705" i="1"/>
  <c r="N705" i="1"/>
  <c r="K705" i="1"/>
  <c r="H705" i="1"/>
  <c r="CJ704" i="1"/>
  <c r="BW704" i="1"/>
  <c r="BV704" i="1"/>
  <c r="BP704" i="1"/>
  <c r="BN704" i="1"/>
  <c r="BO704" i="1" s="1"/>
  <c r="BL704" i="1"/>
  <c r="BM704" i="1" s="1"/>
  <c r="BJ704" i="1"/>
  <c r="BK704" i="1" s="1"/>
  <c r="BI704" i="1"/>
  <c r="AZ704" i="1"/>
  <c r="AV704" i="1"/>
  <c r="AS704" i="1"/>
  <c r="AP704" i="1"/>
  <c r="BA704" i="1" s="1"/>
  <c r="AO704" i="1"/>
  <c r="AL704" i="1"/>
  <c r="AI704" i="1"/>
  <c r="AF704" i="1"/>
  <c r="AC704" i="1"/>
  <c r="Z704" i="1"/>
  <c r="W704" i="1"/>
  <c r="T704" i="1"/>
  <c r="Q704" i="1"/>
  <c r="N704" i="1"/>
  <c r="K704" i="1"/>
  <c r="H704" i="1"/>
  <c r="CJ703" i="1"/>
  <c r="BW703" i="1"/>
  <c r="BV703" i="1"/>
  <c r="BP703" i="1"/>
  <c r="BQ703" i="1" s="1"/>
  <c r="BN703" i="1"/>
  <c r="BO703" i="1" s="1"/>
  <c r="BL703" i="1"/>
  <c r="BJ703" i="1"/>
  <c r="BK703" i="1" s="1"/>
  <c r="BI703" i="1"/>
  <c r="AZ703" i="1"/>
  <c r="AV703" i="1"/>
  <c r="AS703" i="1"/>
  <c r="AP703" i="1"/>
  <c r="BA703" i="1" s="1"/>
  <c r="AO703" i="1"/>
  <c r="AL703" i="1"/>
  <c r="AI703" i="1"/>
  <c r="AF703" i="1"/>
  <c r="AC703" i="1"/>
  <c r="Z703" i="1"/>
  <c r="W703" i="1"/>
  <c r="T703" i="1"/>
  <c r="Q703" i="1"/>
  <c r="N703" i="1"/>
  <c r="K703" i="1"/>
  <c r="H703" i="1"/>
  <c r="CJ702" i="1"/>
  <c r="BW702" i="1"/>
  <c r="CK702" i="1" s="1"/>
  <c r="BV702" i="1"/>
  <c r="BP702" i="1"/>
  <c r="BQ702" i="1" s="1"/>
  <c r="BN702" i="1"/>
  <c r="BO702" i="1" s="1"/>
  <c r="BL702" i="1"/>
  <c r="BJ702" i="1"/>
  <c r="BK702" i="1" s="1"/>
  <c r="BI702" i="1"/>
  <c r="AZ702" i="1"/>
  <c r="AV702" i="1"/>
  <c r="AS702" i="1"/>
  <c r="AP702" i="1"/>
  <c r="BA702" i="1" s="1"/>
  <c r="AO702" i="1"/>
  <c r="AL702" i="1"/>
  <c r="AI702" i="1"/>
  <c r="AF702" i="1"/>
  <c r="AC702" i="1"/>
  <c r="Z702" i="1"/>
  <c r="W702" i="1"/>
  <c r="T702" i="1"/>
  <c r="Q702" i="1"/>
  <c r="N702" i="1"/>
  <c r="K702" i="1"/>
  <c r="H702" i="1"/>
  <c r="CJ701" i="1"/>
  <c r="BW701" i="1"/>
  <c r="BV701" i="1"/>
  <c r="BP701" i="1"/>
  <c r="BQ701" i="1" s="1"/>
  <c r="BN701" i="1"/>
  <c r="BO701" i="1" s="1"/>
  <c r="BL701" i="1"/>
  <c r="BM701" i="1" s="1"/>
  <c r="BJ701" i="1"/>
  <c r="BK701" i="1" s="1"/>
  <c r="BI701" i="1"/>
  <c r="AZ701" i="1"/>
  <c r="AV701" i="1"/>
  <c r="AS701" i="1"/>
  <c r="AP701" i="1"/>
  <c r="BA701" i="1" s="1"/>
  <c r="AO701" i="1"/>
  <c r="AL701" i="1"/>
  <c r="AI701" i="1"/>
  <c r="AF701" i="1"/>
  <c r="AC701" i="1"/>
  <c r="Z701" i="1"/>
  <c r="W701" i="1"/>
  <c r="T701" i="1"/>
  <c r="Q701" i="1"/>
  <c r="N701" i="1"/>
  <c r="K701" i="1"/>
  <c r="H701" i="1"/>
  <c r="CJ700" i="1"/>
  <c r="BW700" i="1"/>
  <c r="BV700" i="1"/>
  <c r="BP700" i="1"/>
  <c r="BN700" i="1"/>
  <c r="BO700" i="1" s="1"/>
  <c r="BL700" i="1"/>
  <c r="BM700" i="1" s="1"/>
  <c r="BJ700" i="1"/>
  <c r="BK700" i="1" s="1"/>
  <c r="BI700" i="1"/>
  <c r="AZ700" i="1"/>
  <c r="AV700" i="1"/>
  <c r="AS700" i="1"/>
  <c r="AP700" i="1"/>
  <c r="BA700" i="1" s="1"/>
  <c r="AO700" i="1"/>
  <c r="AL700" i="1"/>
  <c r="AI700" i="1"/>
  <c r="AF700" i="1"/>
  <c r="AC700" i="1"/>
  <c r="Z700" i="1"/>
  <c r="W700" i="1"/>
  <c r="T700" i="1"/>
  <c r="Q700" i="1"/>
  <c r="N700" i="1"/>
  <c r="K700" i="1"/>
  <c r="H700" i="1"/>
  <c r="CJ699" i="1"/>
  <c r="BW699" i="1"/>
  <c r="CK699" i="1" s="1"/>
  <c r="BV699" i="1"/>
  <c r="BP699" i="1"/>
  <c r="BQ699" i="1" s="1"/>
  <c r="BN699" i="1"/>
  <c r="BO699" i="1" s="1"/>
  <c r="BL699" i="1"/>
  <c r="BJ699" i="1"/>
  <c r="BK699" i="1" s="1"/>
  <c r="BI699" i="1"/>
  <c r="AZ699" i="1"/>
  <c r="AW699" i="1"/>
  <c r="AV699" i="1"/>
  <c r="AS699" i="1"/>
  <c r="AP699" i="1"/>
  <c r="BA699" i="1" s="1"/>
  <c r="AO699" i="1"/>
  <c r="AL699" i="1"/>
  <c r="AI699" i="1"/>
  <c r="AF699" i="1"/>
  <c r="AC699" i="1"/>
  <c r="Z699" i="1"/>
  <c r="W699" i="1"/>
  <c r="T699" i="1"/>
  <c r="Q699" i="1"/>
  <c r="N699" i="1"/>
  <c r="K699" i="1"/>
  <c r="H699" i="1"/>
  <c r="CJ698" i="1"/>
  <c r="BW698" i="1"/>
  <c r="BV698" i="1"/>
  <c r="BP698" i="1"/>
  <c r="BQ698" i="1" s="1"/>
  <c r="BN698" i="1"/>
  <c r="BO698" i="1" s="1"/>
  <c r="BL698" i="1"/>
  <c r="BJ698" i="1"/>
  <c r="BK698" i="1" s="1"/>
  <c r="BI698" i="1"/>
  <c r="AZ698" i="1"/>
  <c r="AV698" i="1"/>
  <c r="AS698" i="1"/>
  <c r="AP698" i="1"/>
  <c r="BA698" i="1" s="1"/>
  <c r="AO698" i="1"/>
  <c r="AL698" i="1"/>
  <c r="AI698" i="1"/>
  <c r="AF698" i="1"/>
  <c r="AC698" i="1"/>
  <c r="Z698" i="1"/>
  <c r="W698" i="1"/>
  <c r="T698" i="1"/>
  <c r="Q698" i="1"/>
  <c r="N698" i="1"/>
  <c r="K698" i="1"/>
  <c r="H698" i="1"/>
  <c r="CJ697" i="1"/>
  <c r="BW697" i="1"/>
  <c r="BX697" i="1" s="1"/>
  <c r="BV697" i="1"/>
  <c r="BP697" i="1"/>
  <c r="BQ697" i="1" s="1"/>
  <c r="BN697" i="1"/>
  <c r="BO697" i="1" s="1"/>
  <c r="BL697" i="1"/>
  <c r="BJ697" i="1"/>
  <c r="BK697" i="1" s="1"/>
  <c r="BI697" i="1"/>
  <c r="AZ697" i="1"/>
  <c r="AV697" i="1"/>
  <c r="AS697" i="1"/>
  <c r="AP697" i="1"/>
  <c r="BA697" i="1" s="1"/>
  <c r="AO697" i="1"/>
  <c r="AL697" i="1"/>
  <c r="AI697" i="1"/>
  <c r="AF697" i="1"/>
  <c r="AC697" i="1"/>
  <c r="Z697" i="1"/>
  <c r="W697" i="1"/>
  <c r="T697" i="1"/>
  <c r="Q697" i="1"/>
  <c r="N697" i="1"/>
  <c r="K697" i="1"/>
  <c r="H697" i="1"/>
  <c r="CJ696" i="1"/>
  <c r="BW696" i="1"/>
  <c r="BV696" i="1"/>
  <c r="BP696" i="1"/>
  <c r="BQ696" i="1" s="1"/>
  <c r="BN696" i="1"/>
  <c r="BO696" i="1" s="1"/>
  <c r="BL696" i="1"/>
  <c r="BJ696" i="1"/>
  <c r="BK696" i="1" s="1"/>
  <c r="BI696" i="1"/>
  <c r="AZ696" i="1"/>
  <c r="AV696" i="1"/>
  <c r="AS696" i="1"/>
  <c r="AP696" i="1"/>
  <c r="BA696" i="1" s="1"/>
  <c r="AO696" i="1"/>
  <c r="AL696" i="1"/>
  <c r="AI696" i="1"/>
  <c r="AF696" i="1"/>
  <c r="AC696" i="1"/>
  <c r="Z696" i="1"/>
  <c r="W696" i="1"/>
  <c r="T696" i="1"/>
  <c r="Q696" i="1"/>
  <c r="N696" i="1"/>
  <c r="K696" i="1"/>
  <c r="H696" i="1"/>
  <c r="CJ695" i="1"/>
  <c r="BW695" i="1"/>
  <c r="BX695" i="1" s="1"/>
  <c r="BV695" i="1"/>
  <c r="BP695" i="1"/>
  <c r="BQ695" i="1" s="1"/>
  <c r="BN695" i="1"/>
  <c r="BO695" i="1" s="1"/>
  <c r="BL695" i="1"/>
  <c r="BM695" i="1" s="1"/>
  <c r="BJ695" i="1"/>
  <c r="BK695" i="1" s="1"/>
  <c r="BI695" i="1"/>
  <c r="AZ695" i="1"/>
  <c r="AV695" i="1"/>
  <c r="AS695" i="1"/>
  <c r="AP695" i="1"/>
  <c r="BA695" i="1" s="1"/>
  <c r="AO695" i="1"/>
  <c r="AL695" i="1"/>
  <c r="AI695" i="1"/>
  <c r="AF695" i="1"/>
  <c r="AC695" i="1"/>
  <c r="Z695" i="1"/>
  <c r="W695" i="1"/>
  <c r="T695" i="1"/>
  <c r="Q695" i="1"/>
  <c r="N695" i="1"/>
  <c r="K695" i="1"/>
  <c r="H695" i="1"/>
  <c r="CJ694" i="1"/>
  <c r="BW694" i="1"/>
  <c r="BV694" i="1"/>
  <c r="BP694" i="1"/>
  <c r="BN694" i="1"/>
  <c r="BO694" i="1" s="1"/>
  <c r="BL694" i="1"/>
  <c r="BM694" i="1" s="1"/>
  <c r="BJ694" i="1"/>
  <c r="BK694" i="1" s="1"/>
  <c r="BI694" i="1"/>
  <c r="AZ694" i="1"/>
  <c r="AV694" i="1"/>
  <c r="AS694" i="1"/>
  <c r="AP694" i="1"/>
  <c r="BA694" i="1" s="1"/>
  <c r="AO694" i="1"/>
  <c r="AL694" i="1"/>
  <c r="AI694" i="1"/>
  <c r="AF694" i="1"/>
  <c r="AC694" i="1"/>
  <c r="Z694" i="1"/>
  <c r="W694" i="1"/>
  <c r="T694" i="1"/>
  <c r="Q694" i="1"/>
  <c r="N694" i="1"/>
  <c r="K694" i="1"/>
  <c r="H694" i="1"/>
  <c r="CJ693" i="1"/>
  <c r="BW693" i="1"/>
  <c r="BV693" i="1"/>
  <c r="BP693" i="1"/>
  <c r="BQ693" i="1" s="1"/>
  <c r="BN693" i="1"/>
  <c r="BO693" i="1" s="1"/>
  <c r="BL693" i="1"/>
  <c r="BJ693" i="1"/>
  <c r="BK693" i="1" s="1"/>
  <c r="BI693" i="1"/>
  <c r="AZ693" i="1"/>
  <c r="AV693" i="1"/>
  <c r="AS693" i="1"/>
  <c r="AP693" i="1"/>
  <c r="BA693" i="1" s="1"/>
  <c r="AO693" i="1"/>
  <c r="AL693" i="1"/>
  <c r="AI693" i="1"/>
  <c r="AF693" i="1"/>
  <c r="AC693" i="1"/>
  <c r="Z693" i="1"/>
  <c r="W693" i="1"/>
  <c r="T693" i="1"/>
  <c r="Q693" i="1"/>
  <c r="N693" i="1"/>
  <c r="K693" i="1"/>
  <c r="H693" i="1"/>
  <c r="CJ692" i="1"/>
  <c r="BW692" i="1"/>
  <c r="BV692" i="1"/>
  <c r="BP692" i="1"/>
  <c r="BN692" i="1"/>
  <c r="BO692" i="1" s="1"/>
  <c r="BL692" i="1"/>
  <c r="BM692" i="1" s="1"/>
  <c r="BJ692" i="1"/>
  <c r="BK692" i="1" s="1"/>
  <c r="BI692" i="1"/>
  <c r="AZ692" i="1"/>
  <c r="AW692" i="1"/>
  <c r="AV692" i="1"/>
  <c r="AS692" i="1"/>
  <c r="AP692" i="1"/>
  <c r="BA692" i="1" s="1"/>
  <c r="AO692" i="1"/>
  <c r="AL692" i="1"/>
  <c r="AI692" i="1"/>
  <c r="AF692" i="1"/>
  <c r="AC692" i="1"/>
  <c r="Z692" i="1"/>
  <c r="W692" i="1"/>
  <c r="T692" i="1"/>
  <c r="Q692" i="1"/>
  <c r="N692" i="1"/>
  <c r="K692" i="1"/>
  <c r="H692" i="1"/>
  <c r="CJ691" i="1"/>
  <c r="BW691" i="1"/>
  <c r="BX691" i="1" s="1"/>
  <c r="BV691" i="1"/>
  <c r="BP691" i="1"/>
  <c r="BQ691" i="1" s="1"/>
  <c r="BN691" i="1"/>
  <c r="BO691" i="1" s="1"/>
  <c r="BL691" i="1"/>
  <c r="BJ691" i="1"/>
  <c r="BK691" i="1" s="1"/>
  <c r="BI691" i="1"/>
  <c r="AZ691" i="1"/>
  <c r="AV691" i="1"/>
  <c r="AS691" i="1"/>
  <c r="AP691" i="1"/>
  <c r="BA691" i="1" s="1"/>
  <c r="AO691" i="1"/>
  <c r="AL691" i="1"/>
  <c r="AI691" i="1"/>
  <c r="AF691" i="1"/>
  <c r="AC691" i="1"/>
  <c r="Z691" i="1"/>
  <c r="W691" i="1"/>
  <c r="T691" i="1"/>
  <c r="Q691" i="1"/>
  <c r="N691" i="1"/>
  <c r="K691" i="1"/>
  <c r="H691" i="1"/>
  <c r="CJ690" i="1"/>
  <c r="BW690" i="1"/>
  <c r="BX690" i="1" s="1"/>
  <c r="BV690" i="1"/>
  <c r="BP690" i="1"/>
  <c r="BQ690" i="1" s="1"/>
  <c r="BN690" i="1"/>
  <c r="BO690" i="1" s="1"/>
  <c r="BL690" i="1"/>
  <c r="BJ690" i="1"/>
  <c r="BK690" i="1" s="1"/>
  <c r="BI690" i="1"/>
  <c r="AZ690" i="1"/>
  <c r="AV690" i="1"/>
  <c r="AS690" i="1"/>
  <c r="AP690" i="1"/>
  <c r="BA690" i="1" s="1"/>
  <c r="AO690" i="1"/>
  <c r="AL690" i="1"/>
  <c r="AI690" i="1"/>
  <c r="AF690" i="1"/>
  <c r="AC690" i="1"/>
  <c r="Z690" i="1"/>
  <c r="W690" i="1"/>
  <c r="T690" i="1"/>
  <c r="Q690" i="1"/>
  <c r="N690" i="1"/>
  <c r="K690" i="1"/>
  <c r="H690" i="1"/>
  <c r="CJ689" i="1"/>
  <c r="BW689" i="1"/>
  <c r="CK689" i="1" s="1"/>
  <c r="BV689" i="1"/>
  <c r="BP689" i="1"/>
  <c r="BQ689" i="1" s="1"/>
  <c r="BN689" i="1"/>
  <c r="BO689" i="1" s="1"/>
  <c r="BL689" i="1"/>
  <c r="BJ689" i="1"/>
  <c r="BK689" i="1" s="1"/>
  <c r="BI689" i="1"/>
  <c r="AZ689" i="1"/>
  <c r="AV689" i="1"/>
  <c r="AS689" i="1"/>
  <c r="AP689" i="1"/>
  <c r="BA689" i="1" s="1"/>
  <c r="AO689" i="1"/>
  <c r="AL689" i="1"/>
  <c r="AI689" i="1"/>
  <c r="AF689" i="1"/>
  <c r="AC689" i="1"/>
  <c r="Z689" i="1"/>
  <c r="W689" i="1"/>
  <c r="T689" i="1"/>
  <c r="Q689" i="1"/>
  <c r="N689" i="1"/>
  <c r="K689" i="1"/>
  <c r="H689" i="1"/>
  <c r="CJ688" i="1"/>
  <c r="BW688" i="1"/>
  <c r="BX688" i="1" s="1"/>
  <c r="BV688" i="1"/>
  <c r="BP688" i="1"/>
  <c r="BQ688" i="1" s="1"/>
  <c r="BN688" i="1"/>
  <c r="BO688" i="1" s="1"/>
  <c r="BL688" i="1"/>
  <c r="BJ688" i="1"/>
  <c r="BK688" i="1" s="1"/>
  <c r="BI688" i="1"/>
  <c r="AZ688" i="1"/>
  <c r="AV688" i="1"/>
  <c r="AS688" i="1"/>
  <c r="AP688" i="1"/>
  <c r="BA688" i="1" s="1"/>
  <c r="AO688" i="1"/>
  <c r="AL688" i="1"/>
  <c r="AI688" i="1"/>
  <c r="AF688" i="1"/>
  <c r="AC688" i="1"/>
  <c r="Z688" i="1"/>
  <c r="W688" i="1"/>
  <c r="T688" i="1"/>
  <c r="Q688" i="1"/>
  <c r="N688" i="1"/>
  <c r="K688" i="1"/>
  <c r="H688" i="1"/>
  <c r="CJ687" i="1"/>
  <c r="BW687" i="1"/>
  <c r="BV687" i="1"/>
  <c r="BP687" i="1"/>
  <c r="BQ687" i="1" s="1"/>
  <c r="BN687" i="1"/>
  <c r="BO687" i="1" s="1"/>
  <c r="BL687" i="1"/>
  <c r="BJ687" i="1"/>
  <c r="BK687" i="1" s="1"/>
  <c r="BI687" i="1"/>
  <c r="AZ687" i="1"/>
  <c r="AV687" i="1"/>
  <c r="AS687" i="1"/>
  <c r="AP687" i="1"/>
  <c r="BA687" i="1" s="1"/>
  <c r="AO687" i="1"/>
  <c r="AL687" i="1"/>
  <c r="AI687" i="1"/>
  <c r="AF687" i="1"/>
  <c r="AC687" i="1"/>
  <c r="Z687" i="1"/>
  <c r="W687" i="1"/>
  <c r="T687" i="1"/>
  <c r="Q687" i="1"/>
  <c r="N687" i="1"/>
  <c r="K687" i="1"/>
  <c r="H687" i="1"/>
  <c r="CJ686" i="1"/>
  <c r="BW686" i="1"/>
  <c r="BV686" i="1"/>
  <c r="BP686" i="1"/>
  <c r="BN686" i="1"/>
  <c r="BO686" i="1" s="1"/>
  <c r="BL686" i="1"/>
  <c r="BM686" i="1" s="1"/>
  <c r="BJ686" i="1"/>
  <c r="BK686" i="1" s="1"/>
  <c r="BI686" i="1"/>
  <c r="AZ686" i="1"/>
  <c r="AV686" i="1"/>
  <c r="AS686" i="1"/>
  <c r="AP686" i="1"/>
  <c r="BA686" i="1" s="1"/>
  <c r="AO686" i="1"/>
  <c r="AL686" i="1"/>
  <c r="AI686" i="1"/>
  <c r="AF686" i="1"/>
  <c r="AC686" i="1"/>
  <c r="Z686" i="1"/>
  <c r="W686" i="1"/>
  <c r="T686" i="1"/>
  <c r="Q686" i="1"/>
  <c r="N686" i="1"/>
  <c r="K686" i="1"/>
  <c r="H686" i="1"/>
  <c r="CJ685" i="1"/>
  <c r="BW685" i="1"/>
  <c r="CK685" i="1" s="1"/>
  <c r="BV685" i="1"/>
  <c r="BP685" i="1"/>
  <c r="BQ685" i="1" s="1"/>
  <c r="BN685" i="1"/>
  <c r="BO685" i="1" s="1"/>
  <c r="BL685" i="1"/>
  <c r="BM685" i="1" s="1"/>
  <c r="BJ685" i="1"/>
  <c r="BK685" i="1" s="1"/>
  <c r="BI685" i="1"/>
  <c r="AZ685" i="1"/>
  <c r="AV685" i="1"/>
  <c r="AS685" i="1"/>
  <c r="AP685" i="1"/>
  <c r="BA685" i="1" s="1"/>
  <c r="AO685" i="1"/>
  <c r="AL685" i="1"/>
  <c r="AI685" i="1"/>
  <c r="AF685" i="1"/>
  <c r="AC685" i="1"/>
  <c r="Z685" i="1"/>
  <c r="W685" i="1"/>
  <c r="T685" i="1"/>
  <c r="Q685" i="1"/>
  <c r="N685" i="1"/>
  <c r="K685" i="1"/>
  <c r="H685" i="1"/>
  <c r="CJ684" i="1"/>
  <c r="BW684" i="1"/>
  <c r="BV684" i="1"/>
  <c r="BP684" i="1"/>
  <c r="BN684" i="1"/>
  <c r="BO684" i="1" s="1"/>
  <c r="BL684" i="1"/>
  <c r="BM684" i="1" s="1"/>
  <c r="BJ684" i="1"/>
  <c r="BK684" i="1" s="1"/>
  <c r="BI684" i="1"/>
  <c r="AZ684" i="1"/>
  <c r="AV684" i="1"/>
  <c r="AS684" i="1"/>
  <c r="AP684" i="1"/>
  <c r="BA684" i="1" s="1"/>
  <c r="AO684" i="1"/>
  <c r="AL684" i="1"/>
  <c r="AI684" i="1"/>
  <c r="AF684" i="1"/>
  <c r="AC684" i="1"/>
  <c r="Z684" i="1"/>
  <c r="W684" i="1"/>
  <c r="T684" i="1"/>
  <c r="Q684" i="1"/>
  <c r="N684" i="1"/>
  <c r="K684" i="1"/>
  <c r="H684" i="1"/>
  <c r="CJ683" i="1"/>
  <c r="BW683" i="1"/>
  <c r="CK683" i="1" s="1"/>
  <c r="BV683" i="1"/>
  <c r="BP683" i="1"/>
  <c r="BQ683" i="1" s="1"/>
  <c r="BN683" i="1"/>
  <c r="BO683" i="1" s="1"/>
  <c r="BL683" i="1"/>
  <c r="BJ683" i="1"/>
  <c r="BK683" i="1" s="1"/>
  <c r="BI683" i="1"/>
  <c r="AZ683" i="1"/>
  <c r="AV683" i="1"/>
  <c r="AS683" i="1"/>
  <c r="AP683" i="1"/>
  <c r="BA683" i="1" s="1"/>
  <c r="AO683" i="1"/>
  <c r="AL683" i="1"/>
  <c r="AI683" i="1"/>
  <c r="AF683" i="1"/>
  <c r="AC683" i="1"/>
  <c r="Z683" i="1"/>
  <c r="W683" i="1"/>
  <c r="T683" i="1"/>
  <c r="Q683" i="1"/>
  <c r="N683" i="1"/>
  <c r="K683" i="1"/>
  <c r="H683" i="1"/>
  <c r="CJ682" i="1"/>
  <c r="BW682" i="1"/>
  <c r="BV682" i="1"/>
  <c r="BP682" i="1"/>
  <c r="BQ682" i="1" s="1"/>
  <c r="BN682" i="1"/>
  <c r="BO682" i="1" s="1"/>
  <c r="BL682" i="1"/>
  <c r="BJ682" i="1"/>
  <c r="BK682" i="1" s="1"/>
  <c r="BI682" i="1"/>
  <c r="AZ682" i="1"/>
  <c r="AV682" i="1"/>
  <c r="AS682" i="1"/>
  <c r="AP682" i="1"/>
  <c r="BA682" i="1" s="1"/>
  <c r="AO682" i="1"/>
  <c r="AL682" i="1"/>
  <c r="AI682" i="1"/>
  <c r="AF682" i="1"/>
  <c r="AC682" i="1"/>
  <c r="Z682" i="1"/>
  <c r="W682" i="1"/>
  <c r="T682" i="1"/>
  <c r="Q682" i="1"/>
  <c r="N682" i="1"/>
  <c r="K682" i="1"/>
  <c r="H682" i="1"/>
  <c r="CJ681" i="1"/>
  <c r="BW681" i="1"/>
  <c r="BV681" i="1"/>
  <c r="BP681" i="1"/>
  <c r="BQ681" i="1" s="1"/>
  <c r="BN681" i="1"/>
  <c r="BO681" i="1" s="1"/>
  <c r="BL681" i="1"/>
  <c r="BM681" i="1" s="1"/>
  <c r="BJ681" i="1"/>
  <c r="BK681" i="1" s="1"/>
  <c r="BI681" i="1"/>
  <c r="AZ681" i="1"/>
  <c r="AV681" i="1"/>
  <c r="AS681" i="1"/>
  <c r="AP681" i="1"/>
  <c r="BA681" i="1" s="1"/>
  <c r="AO681" i="1"/>
  <c r="AL681" i="1"/>
  <c r="AI681" i="1"/>
  <c r="AF681" i="1"/>
  <c r="AC681" i="1"/>
  <c r="Z681" i="1"/>
  <c r="W681" i="1"/>
  <c r="T681" i="1"/>
  <c r="Q681" i="1"/>
  <c r="N681" i="1"/>
  <c r="K681" i="1"/>
  <c r="H681" i="1"/>
  <c r="CJ680" i="1"/>
  <c r="BW680" i="1"/>
  <c r="BX680" i="1" s="1"/>
  <c r="BV680" i="1"/>
  <c r="BP680" i="1"/>
  <c r="BQ680" i="1" s="1"/>
  <c r="BN680" i="1"/>
  <c r="BO680" i="1" s="1"/>
  <c r="BL680" i="1"/>
  <c r="BJ680" i="1"/>
  <c r="BK680" i="1" s="1"/>
  <c r="BI680" i="1"/>
  <c r="AZ680" i="1"/>
  <c r="AW680" i="1"/>
  <c r="AV680" i="1"/>
  <c r="AS680" i="1"/>
  <c r="AO680" i="1"/>
  <c r="AJ680" i="1"/>
  <c r="AI680" i="1"/>
  <c r="AF680" i="1"/>
  <c r="AC680" i="1"/>
  <c r="Z680" i="1"/>
  <c r="W680" i="1"/>
  <c r="T680" i="1"/>
  <c r="Q680" i="1"/>
  <c r="N680" i="1"/>
  <c r="K680" i="1"/>
  <c r="H680" i="1"/>
  <c r="CJ679" i="1"/>
  <c r="BW679" i="1"/>
  <c r="CK679" i="1" s="1"/>
  <c r="BV679" i="1"/>
  <c r="BP679" i="1"/>
  <c r="BQ679" i="1" s="1"/>
  <c r="BN679" i="1"/>
  <c r="BL679" i="1"/>
  <c r="BM679" i="1" s="1"/>
  <c r="BJ679" i="1"/>
  <c r="BK679" i="1" s="1"/>
  <c r="BI679" i="1"/>
  <c r="AZ679" i="1"/>
  <c r="AV679" i="1"/>
  <c r="AS679" i="1"/>
  <c r="AP679" i="1"/>
  <c r="BA679" i="1" s="1"/>
  <c r="AO679" i="1"/>
  <c r="AL679" i="1"/>
  <c r="AI679" i="1"/>
  <c r="AF679" i="1"/>
  <c r="AC679" i="1"/>
  <c r="Z679" i="1"/>
  <c r="W679" i="1"/>
  <c r="T679" i="1"/>
  <c r="Q679" i="1"/>
  <c r="N679" i="1"/>
  <c r="K679" i="1"/>
  <c r="H679" i="1"/>
  <c r="CJ678" i="1"/>
  <c r="BW678" i="1"/>
  <c r="BX678" i="1" s="1"/>
  <c r="BV678" i="1"/>
  <c r="BP678" i="1"/>
  <c r="BQ678" i="1" s="1"/>
  <c r="BN678" i="1"/>
  <c r="BL678" i="1"/>
  <c r="BM678" i="1" s="1"/>
  <c r="BJ678" i="1"/>
  <c r="BK678" i="1" s="1"/>
  <c r="BI678" i="1"/>
  <c r="AZ678" i="1"/>
  <c r="AV678" i="1"/>
  <c r="AS678" i="1"/>
  <c r="AP678" i="1"/>
  <c r="BA678" i="1" s="1"/>
  <c r="AO678" i="1"/>
  <c r="AL678" i="1"/>
  <c r="AI678" i="1"/>
  <c r="AF678" i="1"/>
  <c r="AC678" i="1"/>
  <c r="Z678" i="1"/>
  <c r="W678" i="1"/>
  <c r="T678" i="1"/>
  <c r="Q678" i="1"/>
  <c r="N678" i="1"/>
  <c r="K678" i="1"/>
  <c r="H678" i="1"/>
  <c r="CJ677" i="1"/>
  <c r="BW677" i="1"/>
  <c r="BV677" i="1"/>
  <c r="BP677" i="1"/>
  <c r="BQ677" i="1" s="1"/>
  <c r="BN677" i="1"/>
  <c r="BL677" i="1"/>
  <c r="BM677" i="1" s="1"/>
  <c r="BJ677" i="1"/>
  <c r="BK677" i="1" s="1"/>
  <c r="BI677" i="1"/>
  <c r="AZ677" i="1"/>
  <c r="AV677" i="1"/>
  <c r="AS677" i="1"/>
  <c r="AP677" i="1"/>
  <c r="BA677" i="1" s="1"/>
  <c r="AO677" i="1"/>
  <c r="AL677" i="1"/>
  <c r="AI677" i="1"/>
  <c r="AF677" i="1"/>
  <c r="AC677" i="1"/>
  <c r="Z677" i="1"/>
  <c r="W677" i="1"/>
  <c r="T677" i="1"/>
  <c r="Q677" i="1"/>
  <c r="N677" i="1"/>
  <c r="K677" i="1"/>
  <c r="H677" i="1"/>
  <c r="CJ676" i="1"/>
  <c r="BW676" i="1"/>
  <c r="BV676" i="1"/>
  <c r="BP676" i="1"/>
  <c r="BQ676" i="1" s="1"/>
  <c r="BN676" i="1"/>
  <c r="BO676" i="1" s="1"/>
  <c r="BL676" i="1"/>
  <c r="BM676" i="1" s="1"/>
  <c r="BJ676" i="1"/>
  <c r="BK676" i="1" s="1"/>
  <c r="BI676" i="1"/>
  <c r="AZ676" i="1"/>
  <c r="AV676" i="1"/>
  <c r="AS676" i="1"/>
  <c r="AP676" i="1"/>
  <c r="BA676" i="1" s="1"/>
  <c r="AO676" i="1"/>
  <c r="AL676" i="1"/>
  <c r="AI676" i="1"/>
  <c r="AF676" i="1"/>
  <c r="AC676" i="1"/>
  <c r="Z676" i="1"/>
  <c r="W676" i="1"/>
  <c r="T676" i="1"/>
  <c r="Q676" i="1"/>
  <c r="N676" i="1"/>
  <c r="K676" i="1"/>
  <c r="H676" i="1"/>
  <c r="CJ675" i="1"/>
  <c r="BW675" i="1"/>
  <c r="CK675" i="1" s="1"/>
  <c r="BV675" i="1"/>
  <c r="BP675" i="1"/>
  <c r="BQ675" i="1" s="1"/>
  <c r="BN675" i="1"/>
  <c r="BL675" i="1"/>
  <c r="BM675" i="1" s="1"/>
  <c r="BJ675" i="1"/>
  <c r="BK675" i="1" s="1"/>
  <c r="BI675" i="1"/>
  <c r="AZ675" i="1"/>
  <c r="AV675" i="1"/>
  <c r="AS675" i="1"/>
  <c r="AP675" i="1"/>
  <c r="BA675" i="1" s="1"/>
  <c r="AO675" i="1"/>
  <c r="AL675" i="1"/>
  <c r="AI675" i="1"/>
  <c r="AF675" i="1"/>
  <c r="AC675" i="1"/>
  <c r="Z675" i="1"/>
  <c r="W675" i="1"/>
  <c r="T675" i="1"/>
  <c r="Q675" i="1"/>
  <c r="N675" i="1"/>
  <c r="K675" i="1"/>
  <c r="H675" i="1"/>
  <c r="CJ674" i="1"/>
  <c r="BW674" i="1"/>
  <c r="BV674" i="1"/>
  <c r="BP674" i="1"/>
  <c r="BQ674" i="1" s="1"/>
  <c r="BN674" i="1"/>
  <c r="BO674" i="1" s="1"/>
  <c r="BL674" i="1"/>
  <c r="BJ674" i="1"/>
  <c r="BK674" i="1" s="1"/>
  <c r="BI674" i="1"/>
  <c r="AZ674" i="1"/>
  <c r="AV674" i="1"/>
  <c r="AS674" i="1"/>
  <c r="AP674" i="1"/>
  <c r="BA674" i="1" s="1"/>
  <c r="AO674" i="1"/>
  <c r="AL674" i="1"/>
  <c r="AI674" i="1"/>
  <c r="AF674" i="1"/>
  <c r="AC674" i="1"/>
  <c r="Z674" i="1"/>
  <c r="W674" i="1"/>
  <c r="T674" i="1"/>
  <c r="Q674" i="1"/>
  <c r="N674" i="1"/>
  <c r="K674" i="1"/>
  <c r="H674" i="1"/>
  <c r="CJ673" i="1"/>
  <c r="BW673" i="1"/>
  <c r="CK673" i="1" s="1"/>
  <c r="BV673" i="1"/>
  <c r="BP673" i="1"/>
  <c r="BQ673" i="1" s="1"/>
  <c r="BN673" i="1"/>
  <c r="BL673" i="1"/>
  <c r="BM673" i="1" s="1"/>
  <c r="BJ673" i="1"/>
  <c r="BK673" i="1" s="1"/>
  <c r="BI673" i="1"/>
  <c r="AZ673" i="1"/>
  <c r="AV673" i="1"/>
  <c r="AS673" i="1"/>
  <c r="AP673" i="1"/>
  <c r="BA673" i="1" s="1"/>
  <c r="AO673" i="1"/>
  <c r="AL673" i="1"/>
  <c r="AI673" i="1"/>
  <c r="AF673" i="1"/>
  <c r="AC673" i="1"/>
  <c r="Z673" i="1"/>
  <c r="W673" i="1"/>
  <c r="T673" i="1"/>
  <c r="Q673" i="1"/>
  <c r="N673" i="1"/>
  <c r="K673" i="1"/>
  <c r="H673" i="1"/>
  <c r="CJ672" i="1"/>
  <c r="BW672" i="1"/>
  <c r="CK672" i="1" s="1"/>
  <c r="BV672" i="1"/>
  <c r="BP672" i="1"/>
  <c r="BQ672" i="1" s="1"/>
  <c r="BN672" i="1"/>
  <c r="BO672" i="1" s="1"/>
  <c r="BL672" i="1"/>
  <c r="BM672" i="1" s="1"/>
  <c r="BJ672" i="1"/>
  <c r="BK672" i="1" s="1"/>
  <c r="BI672" i="1"/>
  <c r="AZ672" i="1"/>
  <c r="AV672" i="1"/>
  <c r="AS672" i="1"/>
  <c r="AP672" i="1"/>
  <c r="BA672" i="1" s="1"/>
  <c r="AO672" i="1"/>
  <c r="AL672" i="1"/>
  <c r="AI672" i="1"/>
  <c r="AF672" i="1"/>
  <c r="AC672" i="1"/>
  <c r="Z672" i="1"/>
  <c r="W672" i="1"/>
  <c r="T672" i="1"/>
  <c r="Q672" i="1"/>
  <c r="N672" i="1"/>
  <c r="K672" i="1"/>
  <c r="H672" i="1"/>
  <c r="CJ671" i="1"/>
  <c r="BW671" i="1"/>
  <c r="BV671" i="1"/>
  <c r="BP671" i="1"/>
  <c r="BQ671" i="1" s="1"/>
  <c r="BN671" i="1"/>
  <c r="BL671" i="1"/>
  <c r="BM671" i="1" s="1"/>
  <c r="BJ671" i="1"/>
  <c r="BK671" i="1" s="1"/>
  <c r="BI671" i="1"/>
  <c r="AZ671" i="1"/>
  <c r="AY671" i="1"/>
  <c r="AW671" i="1"/>
  <c r="AV671" i="1"/>
  <c r="AS671" i="1"/>
  <c r="AP671" i="1"/>
  <c r="BA671" i="1" s="1"/>
  <c r="AO671" i="1"/>
  <c r="AL671" i="1"/>
  <c r="AI671" i="1"/>
  <c r="AF671" i="1"/>
  <c r="AC671" i="1"/>
  <c r="Z671" i="1"/>
  <c r="W671" i="1"/>
  <c r="T671" i="1"/>
  <c r="Q671" i="1"/>
  <c r="N671" i="1"/>
  <c r="K671" i="1"/>
  <c r="H671" i="1"/>
  <c r="CJ670" i="1"/>
  <c r="BW670" i="1"/>
  <c r="BV670" i="1"/>
  <c r="BP670" i="1"/>
  <c r="BQ670" i="1" s="1"/>
  <c r="BN670" i="1"/>
  <c r="BO670" i="1" s="1"/>
  <c r="BL670" i="1"/>
  <c r="BM670" i="1" s="1"/>
  <c r="BJ670" i="1"/>
  <c r="BK670" i="1" s="1"/>
  <c r="BI670" i="1"/>
  <c r="AZ670" i="1"/>
  <c r="AV670" i="1"/>
  <c r="AS670" i="1"/>
  <c r="AP670" i="1"/>
  <c r="BA670" i="1" s="1"/>
  <c r="AO670" i="1"/>
  <c r="AL670" i="1"/>
  <c r="AI670" i="1"/>
  <c r="AF670" i="1"/>
  <c r="AC670" i="1"/>
  <c r="Z670" i="1"/>
  <c r="W670" i="1"/>
  <c r="T670" i="1"/>
  <c r="Q670" i="1"/>
  <c r="N670" i="1"/>
  <c r="K670" i="1"/>
  <c r="H670" i="1"/>
  <c r="CJ669" i="1"/>
  <c r="BW669" i="1"/>
  <c r="BV669" i="1"/>
  <c r="BP669" i="1"/>
  <c r="BQ669" i="1" s="1"/>
  <c r="BN669" i="1"/>
  <c r="BO669" i="1" s="1"/>
  <c r="BL669" i="1"/>
  <c r="BJ669" i="1"/>
  <c r="BK669" i="1" s="1"/>
  <c r="BI669" i="1"/>
  <c r="AZ669" i="1"/>
  <c r="AV669" i="1"/>
  <c r="AS669" i="1"/>
  <c r="AP669" i="1"/>
  <c r="BA669" i="1" s="1"/>
  <c r="AO669" i="1"/>
  <c r="AL669" i="1"/>
  <c r="AI669" i="1"/>
  <c r="AF669" i="1"/>
  <c r="AC669" i="1"/>
  <c r="Z669" i="1"/>
  <c r="W669" i="1"/>
  <c r="T669" i="1"/>
  <c r="Q669" i="1"/>
  <c r="N669" i="1"/>
  <c r="K669" i="1"/>
  <c r="H669" i="1"/>
  <c r="CJ668" i="1"/>
  <c r="BW668" i="1"/>
  <c r="BV668" i="1"/>
  <c r="BP668" i="1"/>
  <c r="BQ668" i="1" s="1"/>
  <c r="BN668" i="1"/>
  <c r="BO668" i="1" s="1"/>
  <c r="BL668" i="1"/>
  <c r="BJ668" i="1"/>
  <c r="BK668" i="1" s="1"/>
  <c r="BI668" i="1"/>
  <c r="AZ668" i="1"/>
  <c r="AV668" i="1"/>
  <c r="AS668" i="1"/>
  <c r="AP668" i="1"/>
  <c r="BA668" i="1" s="1"/>
  <c r="AO668" i="1"/>
  <c r="AL668" i="1"/>
  <c r="AI668" i="1"/>
  <c r="AF668" i="1"/>
  <c r="AC668" i="1"/>
  <c r="Z668" i="1"/>
  <c r="W668" i="1"/>
  <c r="T668" i="1"/>
  <c r="Q668" i="1"/>
  <c r="N668" i="1"/>
  <c r="K668" i="1"/>
  <c r="H668" i="1"/>
  <c r="CJ667" i="1"/>
  <c r="BW667" i="1"/>
  <c r="BV667" i="1"/>
  <c r="BP667" i="1"/>
  <c r="BN667" i="1"/>
  <c r="BO667" i="1" s="1"/>
  <c r="BL667" i="1"/>
  <c r="BM667" i="1" s="1"/>
  <c r="BJ667" i="1"/>
  <c r="BK667" i="1" s="1"/>
  <c r="BI667" i="1"/>
  <c r="AZ667" i="1"/>
  <c r="AV667" i="1"/>
  <c r="AS667" i="1"/>
  <c r="AP667" i="1"/>
  <c r="BA667" i="1" s="1"/>
  <c r="AO667" i="1"/>
  <c r="AL667" i="1"/>
  <c r="AI667" i="1"/>
  <c r="AF667" i="1"/>
  <c r="AC667" i="1"/>
  <c r="Z667" i="1"/>
  <c r="W667" i="1"/>
  <c r="T667" i="1"/>
  <c r="Q667" i="1"/>
  <c r="N667" i="1"/>
  <c r="K667" i="1"/>
  <c r="H667" i="1"/>
  <c r="CJ666" i="1"/>
  <c r="BW666" i="1"/>
  <c r="BX666" i="1" s="1"/>
  <c r="BV666" i="1"/>
  <c r="BP666" i="1"/>
  <c r="BQ666" i="1" s="1"/>
  <c r="BN666" i="1"/>
  <c r="BO666" i="1" s="1"/>
  <c r="BL666" i="1"/>
  <c r="BM666" i="1" s="1"/>
  <c r="BJ666" i="1"/>
  <c r="BK666" i="1" s="1"/>
  <c r="BI666" i="1"/>
  <c r="AZ666" i="1"/>
  <c r="AV666" i="1"/>
  <c r="AS666" i="1"/>
  <c r="AP666" i="1"/>
  <c r="BA666" i="1" s="1"/>
  <c r="AO666" i="1"/>
  <c r="AL666" i="1"/>
  <c r="AI666" i="1"/>
  <c r="AF666" i="1"/>
  <c r="AC666" i="1"/>
  <c r="Z666" i="1"/>
  <c r="W666" i="1"/>
  <c r="T666" i="1"/>
  <c r="Q666" i="1"/>
  <c r="N666" i="1"/>
  <c r="K666" i="1"/>
  <c r="H666" i="1"/>
  <c r="CJ665" i="1"/>
  <c r="BW665" i="1"/>
  <c r="BV665" i="1"/>
  <c r="BP665" i="1"/>
  <c r="BQ665" i="1" s="1"/>
  <c r="BN665" i="1"/>
  <c r="BO665" i="1" s="1"/>
  <c r="BL665" i="1"/>
  <c r="BJ665" i="1"/>
  <c r="BK665" i="1" s="1"/>
  <c r="BI665" i="1"/>
  <c r="AZ665" i="1"/>
  <c r="AV665" i="1"/>
  <c r="AS665" i="1"/>
  <c r="AP665" i="1"/>
  <c r="BA665" i="1" s="1"/>
  <c r="AO665" i="1"/>
  <c r="AL665" i="1"/>
  <c r="AI665" i="1"/>
  <c r="AF665" i="1"/>
  <c r="AC665" i="1"/>
  <c r="Z665" i="1"/>
  <c r="W665" i="1"/>
  <c r="T665" i="1"/>
  <c r="Q665" i="1"/>
  <c r="N665" i="1"/>
  <c r="K665" i="1"/>
  <c r="H665" i="1"/>
  <c r="CJ664" i="1"/>
  <c r="BW664" i="1"/>
  <c r="CK664" i="1" s="1"/>
  <c r="BV664" i="1"/>
  <c r="BP664" i="1"/>
  <c r="BQ664" i="1" s="1"/>
  <c r="BN664" i="1"/>
  <c r="BO664" i="1" s="1"/>
  <c r="BL664" i="1"/>
  <c r="BJ664" i="1"/>
  <c r="BK664" i="1" s="1"/>
  <c r="BI664" i="1"/>
  <c r="AZ664" i="1"/>
  <c r="AV664" i="1"/>
  <c r="AS664" i="1"/>
  <c r="AP664" i="1"/>
  <c r="BA664" i="1" s="1"/>
  <c r="AO664" i="1"/>
  <c r="AL664" i="1"/>
  <c r="AI664" i="1"/>
  <c r="AF664" i="1"/>
  <c r="AC664" i="1"/>
  <c r="Z664" i="1"/>
  <c r="W664" i="1"/>
  <c r="T664" i="1"/>
  <c r="Q664" i="1"/>
  <c r="N664" i="1"/>
  <c r="K664" i="1"/>
  <c r="H664" i="1"/>
  <c r="CJ663" i="1"/>
  <c r="BW663" i="1"/>
  <c r="BV663" i="1"/>
  <c r="BP663" i="1"/>
  <c r="BQ663" i="1" s="1"/>
  <c r="BN663" i="1"/>
  <c r="BO663" i="1" s="1"/>
  <c r="BL663" i="1"/>
  <c r="BJ663" i="1"/>
  <c r="BK663" i="1" s="1"/>
  <c r="BI663" i="1"/>
  <c r="AZ663" i="1"/>
  <c r="AV663" i="1"/>
  <c r="AS663" i="1"/>
  <c r="AP663" i="1"/>
  <c r="BA663" i="1" s="1"/>
  <c r="AO663" i="1"/>
  <c r="AL663" i="1"/>
  <c r="AI663" i="1"/>
  <c r="AF663" i="1"/>
  <c r="AC663" i="1"/>
  <c r="Z663" i="1"/>
  <c r="W663" i="1"/>
  <c r="T663" i="1"/>
  <c r="Q663" i="1"/>
  <c r="N663" i="1"/>
  <c r="K663" i="1"/>
  <c r="H663" i="1"/>
  <c r="CJ662" i="1"/>
  <c r="BW662" i="1"/>
  <c r="BV662" i="1"/>
  <c r="BP662" i="1"/>
  <c r="BQ662" i="1" s="1"/>
  <c r="BN662" i="1"/>
  <c r="BO662" i="1" s="1"/>
  <c r="BL662" i="1"/>
  <c r="BJ662" i="1"/>
  <c r="BK662" i="1" s="1"/>
  <c r="BI662" i="1"/>
  <c r="AZ662" i="1"/>
  <c r="AV662" i="1"/>
  <c r="AS662" i="1"/>
  <c r="AP662" i="1"/>
  <c r="BA662" i="1" s="1"/>
  <c r="AO662" i="1"/>
  <c r="AL662" i="1"/>
  <c r="AI662" i="1"/>
  <c r="AF662" i="1"/>
  <c r="AC662" i="1"/>
  <c r="Z662" i="1"/>
  <c r="W662" i="1"/>
  <c r="T662" i="1"/>
  <c r="Q662" i="1"/>
  <c r="N662" i="1"/>
  <c r="K662" i="1"/>
  <c r="H662" i="1"/>
  <c r="CJ661" i="1"/>
  <c r="BW661" i="1"/>
  <c r="BV661" i="1"/>
  <c r="BP661" i="1"/>
  <c r="BN661" i="1"/>
  <c r="BO661" i="1" s="1"/>
  <c r="BL661" i="1"/>
  <c r="BM661" i="1" s="1"/>
  <c r="BJ661" i="1"/>
  <c r="BK661" i="1" s="1"/>
  <c r="BI661" i="1"/>
  <c r="AZ661" i="1"/>
  <c r="AV661" i="1"/>
  <c r="AS661" i="1"/>
  <c r="AP661" i="1"/>
  <c r="BA661" i="1" s="1"/>
  <c r="AO661" i="1"/>
  <c r="AL661" i="1"/>
  <c r="AI661" i="1"/>
  <c r="AF661" i="1"/>
  <c r="AC661" i="1"/>
  <c r="Z661" i="1"/>
  <c r="W661" i="1"/>
  <c r="T661" i="1"/>
  <c r="Q661" i="1"/>
  <c r="N661" i="1"/>
  <c r="K661" i="1"/>
  <c r="H661" i="1"/>
  <c r="CJ660" i="1"/>
  <c r="BW660" i="1"/>
  <c r="BV660" i="1"/>
  <c r="BP660" i="1"/>
  <c r="BQ660" i="1" s="1"/>
  <c r="BN660" i="1"/>
  <c r="BO660" i="1" s="1"/>
  <c r="BL660" i="1"/>
  <c r="BM660" i="1" s="1"/>
  <c r="BJ660" i="1"/>
  <c r="BK660" i="1" s="1"/>
  <c r="BI660" i="1"/>
  <c r="AZ660" i="1"/>
  <c r="AV660" i="1"/>
  <c r="AS660" i="1"/>
  <c r="AP660" i="1"/>
  <c r="BA660" i="1" s="1"/>
  <c r="AO660" i="1"/>
  <c r="AL660" i="1"/>
  <c r="AI660" i="1"/>
  <c r="AF660" i="1"/>
  <c r="AC660" i="1"/>
  <c r="Z660" i="1"/>
  <c r="W660" i="1"/>
  <c r="T660" i="1"/>
  <c r="Q660" i="1"/>
  <c r="N660" i="1"/>
  <c r="K660" i="1"/>
  <c r="H660" i="1"/>
  <c r="CJ659" i="1"/>
  <c r="BW659" i="1"/>
  <c r="BV659" i="1"/>
  <c r="BP659" i="1"/>
  <c r="BQ659" i="1" s="1"/>
  <c r="BN659" i="1"/>
  <c r="BO659" i="1" s="1"/>
  <c r="BL659" i="1"/>
  <c r="BJ659" i="1"/>
  <c r="BK659" i="1" s="1"/>
  <c r="BI659" i="1"/>
  <c r="AZ659" i="1"/>
  <c r="AV659" i="1"/>
  <c r="AS659" i="1"/>
  <c r="AP659" i="1"/>
  <c r="BA659" i="1" s="1"/>
  <c r="AO659" i="1"/>
  <c r="AL659" i="1"/>
  <c r="AI659" i="1"/>
  <c r="AF659" i="1"/>
  <c r="AC659" i="1"/>
  <c r="Z659" i="1"/>
  <c r="W659" i="1"/>
  <c r="T659" i="1"/>
  <c r="Q659" i="1"/>
  <c r="N659" i="1"/>
  <c r="K659" i="1"/>
  <c r="H659" i="1"/>
  <c r="CJ658" i="1"/>
  <c r="BW658" i="1"/>
  <c r="BV658" i="1"/>
  <c r="BP658" i="1"/>
  <c r="BQ658" i="1" s="1"/>
  <c r="BN658" i="1"/>
  <c r="BO658" i="1" s="1"/>
  <c r="BL658" i="1"/>
  <c r="BJ658" i="1"/>
  <c r="BK658" i="1" s="1"/>
  <c r="BI658" i="1"/>
  <c r="AZ658" i="1"/>
  <c r="AV658" i="1"/>
  <c r="AS658" i="1"/>
  <c r="AP658" i="1"/>
  <c r="BA658" i="1" s="1"/>
  <c r="AO658" i="1"/>
  <c r="AL658" i="1"/>
  <c r="AI658" i="1"/>
  <c r="AF658" i="1"/>
  <c r="AC658" i="1"/>
  <c r="Z658" i="1"/>
  <c r="W658" i="1"/>
  <c r="T658" i="1"/>
  <c r="Q658" i="1"/>
  <c r="N658" i="1"/>
  <c r="K658" i="1"/>
  <c r="H658" i="1"/>
  <c r="CJ657" i="1"/>
  <c r="BW657" i="1"/>
  <c r="BV657" i="1"/>
  <c r="BP657" i="1"/>
  <c r="BN657" i="1"/>
  <c r="BO657" i="1" s="1"/>
  <c r="BL657" i="1"/>
  <c r="BM657" i="1" s="1"/>
  <c r="BJ657" i="1"/>
  <c r="BK657" i="1" s="1"/>
  <c r="BI657" i="1"/>
  <c r="AZ657" i="1"/>
  <c r="AV657" i="1"/>
  <c r="AS657" i="1"/>
  <c r="AP657" i="1"/>
  <c r="BA657" i="1" s="1"/>
  <c r="AO657" i="1"/>
  <c r="AL657" i="1"/>
  <c r="AI657" i="1"/>
  <c r="AF657" i="1"/>
  <c r="AC657" i="1"/>
  <c r="Z657" i="1"/>
  <c r="W657" i="1"/>
  <c r="T657" i="1"/>
  <c r="Q657" i="1"/>
  <c r="N657" i="1"/>
  <c r="K657" i="1"/>
  <c r="H657" i="1"/>
  <c r="CJ656" i="1"/>
  <c r="BW656" i="1"/>
  <c r="BV656" i="1"/>
  <c r="BP656" i="1"/>
  <c r="BQ656" i="1" s="1"/>
  <c r="BN656" i="1"/>
  <c r="BO656" i="1" s="1"/>
  <c r="BL656" i="1"/>
  <c r="BJ656" i="1"/>
  <c r="BK656" i="1" s="1"/>
  <c r="BI656" i="1"/>
  <c r="AZ656" i="1"/>
  <c r="AV656" i="1"/>
  <c r="AS656" i="1"/>
  <c r="AP656" i="1"/>
  <c r="BA656" i="1" s="1"/>
  <c r="AO656" i="1"/>
  <c r="AL656" i="1"/>
  <c r="AI656" i="1"/>
  <c r="AF656" i="1"/>
  <c r="AC656" i="1"/>
  <c r="Z656" i="1"/>
  <c r="W656" i="1"/>
  <c r="T656" i="1"/>
  <c r="Q656" i="1"/>
  <c r="N656" i="1"/>
  <c r="K656" i="1"/>
  <c r="H656" i="1"/>
  <c r="CJ655" i="1"/>
  <c r="BW655" i="1"/>
  <c r="BV655" i="1"/>
  <c r="BP655" i="1"/>
  <c r="BN655" i="1"/>
  <c r="BO655" i="1" s="1"/>
  <c r="BL655" i="1"/>
  <c r="BM655" i="1" s="1"/>
  <c r="BJ655" i="1"/>
  <c r="BK655" i="1" s="1"/>
  <c r="BI655" i="1"/>
  <c r="AZ655" i="1"/>
  <c r="AV655" i="1"/>
  <c r="AS655" i="1"/>
  <c r="AP655" i="1"/>
  <c r="BA655" i="1" s="1"/>
  <c r="AO655" i="1"/>
  <c r="AL655" i="1"/>
  <c r="AI655" i="1"/>
  <c r="AF655" i="1"/>
  <c r="AC655" i="1"/>
  <c r="Z655" i="1"/>
  <c r="W655" i="1"/>
  <c r="T655" i="1"/>
  <c r="Q655" i="1"/>
  <c r="N655" i="1"/>
  <c r="K655" i="1"/>
  <c r="H655" i="1"/>
  <c r="CJ654" i="1"/>
  <c r="BW654" i="1"/>
  <c r="BX654" i="1" s="1"/>
  <c r="BV654" i="1"/>
  <c r="BP654" i="1"/>
  <c r="BQ654" i="1" s="1"/>
  <c r="BN654" i="1"/>
  <c r="BO654" i="1" s="1"/>
  <c r="BL654" i="1"/>
  <c r="BM654" i="1" s="1"/>
  <c r="BJ654" i="1"/>
  <c r="BK654" i="1" s="1"/>
  <c r="BI654" i="1"/>
  <c r="AZ654" i="1"/>
  <c r="AV654" i="1"/>
  <c r="AS654" i="1"/>
  <c r="AP654" i="1"/>
  <c r="BA654" i="1" s="1"/>
  <c r="AO654" i="1"/>
  <c r="AL654" i="1"/>
  <c r="AI654" i="1"/>
  <c r="AF654" i="1"/>
  <c r="AC654" i="1"/>
  <c r="Z654" i="1"/>
  <c r="W654" i="1"/>
  <c r="T654" i="1"/>
  <c r="Q654" i="1"/>
  <c r="N654" i="1"/>
  <c r="K654" i="1"/>
  <c r="H654" i="1"/>
  <c r="CJ653" i="1"/>
  <c r="BW653" i="1"/>
  <c r="BV653" i="1"/>
  <c r="BP653" i="1"/>
  <c r="BQ653" i="1" s="1"/>
  <c r="BN653" i="1"/>
  <c r="BO653" i="1" s="1"/>
  <c r="BL653" i="1"/>
  <c r="BJ653" i="1"/>
  <c r="BK653" i="1" s="1"/>
  <c r="BI653" i="1"/>
  <c r="AZ653" i="1"/>
  <c r="AV653" i="1"/>
  <c r="AS653" i="1"/>
  <c r="AP653" i="1"/>
  <c r="BA653" i="1" s="1"/>
  <c r="AO653" i="1"/>
  <c r="AL653" i="1"/>
  <c r="AI653" i="1"/>
  <c r="AF653" i="1"/>
  <c r="AC653" i="1"/>
  <c r="Z653" i="1"/>
  <c r="W653" i="1"/>
  <c r="T653" i="1"/>
  <c r="Q653" i="1"/>
  <c r="N653" i="1"/>
  <c r="K653" i="1"/>
  <c r="H653" i="1"/>
  <c r="CJ652" i="1"/>
  <c r="BW652" i="1"/>
  <c r="BV652" i="1"/>
  <c r="BP652" i="1"/>
  <c r="BQ652" i="1" s="1"/>
  <c r="BN652" i="1"/>
  <c r="BO652" i="1" s="1"/>
  <c r="BL652" i="1"/>
  <c r="BJ652" i="1"/>
  <c r="BK652" i="1" s="1"/>
  <c r="BI652" i="1"/>
  <c r="AZ652" i="1"/>
  <c r="AV652" i="1"/>
  <c r="AS652" i="1"/>
  <c r="AP652" i="1"/>
  <c r="BA652" i="1" s="1"/>
  <c r="AO652" i="1"/>
  <c r="AL652" i="1"/>
  <c r="AI652" i="1"/>
  <c r="AF652" i="1"/>
  <c r="AC652" i="1"/>
  <c r="Z652" i="1"/>
  <c r="W652" i="1"/>
  <c r="T652" i="1"/>
  <c r="Q652" i="1"/>
  <c r="N652" i="1"/>
  <c r="K652" i="1"/>
  <c r="H652" i="1"/>
  <c r="CJ651" i="1"/>
  <c r="BW651" i="1"/>
  <c r="BV651" i="1"/>
  <c r="BP651" i="1"/>
  <c r="BQ651" i="1" s="1"/>
  <c r="BN651" i="1"/>
  <c r="BO651" i="1" s="1"/>
  <c r="BL651" i="1"/>
  <c r="BJ651" i="1"/>
  <c r="BK651" i="1" s="1"/>
  <c r="BI651" i="1"/>
  <c r="AZ651" i="1"/>
  <c r="AV651" i="1"/>
  <c r="AS651" i="1"/>
  <c r="AP651" i="1"/>
  <c r="BA651" i="1" s="1"/>
  <c r="AO651" i="1"/>
  <c r="AL651" i="1"/>
  <c r="AI651" i="1"/>
  <c r="AF651" i="1"/>
  <c r="AC651" i="1"/>
  <c r="Z651" i="1"/>
  <c r="W651" i="1"/>
  <c r="T651" i="1"/>
  <c r="Q651" i="1"/>
  <c r="N651" i="1"/>
  <c r="K651" i="1"/>
  <c r="H651" i="1"/>
  <c r="CJ650" i="1"/>
  <c r="BW650" i="1"/>
  <c r="BX650" i="1" s="1"/>
  <c r="BV650" i="1"/>
  <c r="BP650" i="1"/>
  <c r="BQ650" i="1" s="1"/>
  <c r="BN650" i="1"/>
  <c r="BO650" i="1" s="1"/>
  <c r="BL650" i="1"/>
  <c r="BJ650" i="1"/>
  <c r="BK650" i="1" s="1"/>
  <c r="BI650" i="1"/>
  <c r="AZ650" i="1"/>
  <c r="AV650" i="1"/>
  <c r="AS650" i="1"/>
  <c r="AP650" i="1"/>
  <c r="BA650" i="1" s="1"/>
  <c r="AO650" i="1"/>
  <c r="AL650" i="1"/>
  <c r="AI650" i="1"/>
  <c r="AF650" i="1"/>
  <c r="AC650" i="1"/>
  <c r="Z650" i="1"/>
  <c r="W650" i="1"/>
  <c r="T650" i="1"/>
  <c r="Q650" i="1"/>
  <c r="N650" i="1"/>
  <c r="K650" i="1"/>
  <c r="H650" i="1"/>
  <c r="CJ649" i="1"/>
  <c r="BW649" i="1"/>
  <c r="BV649" i="1"/>
  <c r="BP649" i="1"/>
  <c r="BN649" i="1"/>
  <c r="BO649" i="1" s="1"/>
  <c r="BL649" i="1"/>
  <c r="BM649" i="1" s="1"/>
  <c r="BJ649" i="1"/>
  <c r="BK649" i="1" s="1"/>
  <c r="BI649" i="1"/>
  <c r="AZ649" i="1"/>
  <c r="AV649" i="1"/>
  <c r="AS649" i="1"/>
  <c r="AP649" i="1"/>
  <c r="BA649" i="1" s="1"/>
  <c r="AO649" i="1"/>
  <c r="AL649" i="1"/>
  <c r="AI649" i="1"/>
  <c r="AF649" i="1"/>
  <c r="AC649" i="1"/>
  <c r="Z649" i="1"/>
  <c r="W649" i="1"/>
  <c r="T649" i="1"/>
  <c r="Q649" i="1"/>
  <c r="N649" i="1"/>
  <c r="K649" i="1"/>
  <c r="H649" i="1"/>
  <c r="CJ648" i="1"/>
  <c r="BW648" i="1"/>
  <c r="CK648" i="1" s="1"/>
  <c r="BV648" i="1"/>
  <c r="BP648" i="1"/>
  <c r="BQ648" i="1" s="1"/>
  <c r="BN648" i="1"/>
  <c r="BO648" i="1" s="1"/>
  <c r="BL648" i="1"/>
  <c r="BJ648" i="1"/>
  <c r="BK648" i="1" s="1"/>
  <c r="BI648" i="1"/>
  <c r="AZ648" i="1"/>
  <c r="AV648" i="1"/>
  <c r="AS648" i="1"/>
  <c r="AP648" i="1"/>
  <c r="BA648" i="1" s="1"/>
  <c r="AO648" i="1"/>
  <c r="AL648" i="1"/>
  <c r="AI648" i="1"/>
  <c r="AF648" i="1"/>
  <c r="AC648" i="1"/>
  <c r="Z648" i="1"/>
  <c r="W648" i="1"/>
  <c r="T648" i="1"/>
  <c r="Q648" i="1"/>
  <c r="N648" i="1"/>
  <c r="K648" i="1"/>
  <c r="H648" i="1"/>
  <c r="CJ647" i="1"/>
  <c r="BW647" i="1"/>
  <c r="BV647" i="1"/>
  <c r="BP647" i="1"/>
  <c r="BQ647" i="1" s="1"/>
  <c r="BN647" i="1"/>
  <c r="BO647" i="1" s="1"/>
  <c r="BL647" i="1"/>
  <c r="BJ647" i="1"/>
  <c r="BK647" i="1" s="1"/>
  <c r="BI647" i="1"/>
  <c r="AZ647" i="1"/>
  <c r="AV647" i="1"/>
  <c r="AS647" i="1"/>
  <c r="AP647" i="1"/>
  <c r="BA647" i="1" s="1"/>
  <c r="AO647" i="1"/>
  <c r="AL647" i="1"/>
  <c r="AI647" i="1"/>
  <c r="AF647" i="1"/>
  <c r="AC647" i="1"/>
  <c r="Z647" i="1"/>
  <c r="W647" i="1"/>
  <c r="T647" i="1"/>
  <c r="Q647" i="1"/>
  <c r="N647" i="1"/>
  <c r="K647" i="1"/>
  <c r="H647" i="1"/>
  <c r="CJ646" i="1"/>
  <c r="BW646" i="1"/>
  <c r="BV646" i="1"/>
  <c r="BP646" i="1"/>
  <c r="BQ646" i="1" s="1"/>
  <c r="BN646" i="1"/>
  <c r="BO646" i="1" s="1"/>
  <c r="BL646" i="1"/>
  <c r="BJ646" i="1"/>
  <c r="BK646" i="1" s="1"/>
  <c r="BI646" i="1"/>
  <c r="AZ646" i="1"/>
  <c r="AV646" i="1"/>
  <c r="AS646" i="1"/>
  <c r="AP646" i="1"/>
  <c r="BA646" i="1" s="1"/>
  <c r="AO646" i="1"/>
  <c r="AL646" i="1"/>
  <c r="AI646" i="1"/>
  <c r="AF646" i="1"/>
  <c r="AC646" i="1"/>
  <c r="Z646" i="1"/>
  <c r="W646" i="1"/>
  <c r="T646" i="1"/>
  <c r="Q646" i="1"/>
  <c r="N646" i="1"/>
  <c r="K646" i="1"/>
  <c r="H646" i="1"/>
  <c r="CJ645" i="1"/>
  <c r="BW645" i="1"/>
  <c r="BX645" i="1" s="1"/>
  <c r="BV645" i="1"/>
  <c r="BP645" i="1"/>
  <c r="BQ645" i="1" s="1"/>
  <c r="BN645" i="1"/>
  <c r="BO645" i="1" s="1"/>
  <c r="BL645" i="1"/>
  <c r="BJ645" i="1"/>
  <c r="BK645" i="1" s="1"/>
  <c r="BI645" i="1"/>
  <c r="AZ645" i="1"/>
  <c r="AV645" i="1"/>
  <c r="AS645" i="1"/>
  <c r="AP645" i="1"/>
  <c r="BA645" i="1" s="1"/>
  <c r="AO645" i="1"/>
  <c r="AL645" i="1"/>
  <c r="AI645" i="1"/>
  <c r="AF645" i="1"/>
  <c r="AC645" i="1"/>
  <c r="Z645" i="1"/>
  <c r="W645" i="1"/>
  <c r="T645" i="1"/>
  <c r="Q645" i="1"/>
  <c r="N645" i="1"/>
  <c r="K645" i="1"/>
  <c r="H645" i="1"/>
  <c r="CJ644" i="1"/>
  <c r="BW644" i="1"/>
  <c r="BV644" i="1"/>
  <c r="BP644" i="1"/>
  <c r="BQ644" i="1" s="1"/>
  <c r="BN644" i="1"/>
  <c r="BO644" i="1" s="1"/>
  <c r="BL644" i="1"/>
  <c r="BJ644" i="1"/>
  <c r="BK644" i="1" s="1"/>
  <c r="BI644" i="1"/>
  <c r="AZ644" i="1"/>
  <c r="AV644" i="1"/>
  <c r="AS644" i="1"/>
  <c r="AP644" i="1"/>
  <c r="BA644" i="1" s="1"/>
  <c r="AO644" i="1"/>
  <c r="AL644" i="1"/>
  <c r="AI644" i="1"/>
  <c r="AF644" i="1"/>
  <c r="AC644" i="1"/>
  <c r="Z644" i="1"/>
  <c r="W644" i="1"/>
  <c r="T644" i="1"/>
  <c r="Q644" i="1"/>
  <c r="N644" i="1"/>
  <c r="K644" i="1"/>
  <c r="H644" i="1"/>
  <c r="CJ643" i="1"/>
  <c r="BW643" i="1"/>
  <c r="BV643" i="1"/>
  <c r="BP643" i="1"/>
  <c r="BN643" i="1"/>
  <c r="BO643" i="1" s="1"/>
  <c r="BL643" i="1"/>
  <c r="BM643" i="1" s="1"/>
  <c r="BJ643" i="1"/>
  <c r="BK643" i="1" s="1"/>
  <c r="BI643" i="1"/>
  <c r="AZ643" i="1"/>
  <c r="AV643" i="1"/>
  <c r="AS643" i="1"/>
  <c r="AP643" i="1"/>
  <c r="BA643" i="1" s="1"/>
  <c r="AO643" i="1"/>
  <c r="AL643" i="1"/>
  <c r="AI643" i="1"/>
  <c r="AF643" i="1"/>
  <c r="AC643" i="1"/>
  <c r="Z643" i="1"/>
  <c r="W643" i="1"/>
  <c r="T643" i="1"/>
  <c r="Q643" i="1"/>
  <c r="N643" i="1"/>
  <c r="K643" i="1"/>
  <c r="H643" i="1"/>
  <c r="CJ642" i="1"/>
  <c r="BW642" i="1"/>
  <c r="BX642" i="1" s="1"/>
  <c r="BV642" i="1"/>
  <c r="BP642" i="1"/>
  <c r="BQ642" i="1" s="1"/>
  <c r="BN642" i="1"/>
  <c r="BO642" i="1" s="1"/>
  <c r="BL642" i="1"/>
  <c r="BM642" i="1" s="1"/>
  <c r="BJ642" i="1"/>
  <c r="BK642" i="1" s="1"/>
  <c r="BI642" i="1"/>
  <c r="AZ642" i="1"/>
  <c r="AV642" i="1"/>
  <c r="AS642" i="1"/>
  <c r="AP642" i="1"/>
  <c r="BA642" i="1" s="1"/>
  <c r="AO642" i="1"/>
  <c r="AL642" i="1"/>
  <c r="AI642" i="1"/>
  <c r="AF642" i="1"/>
  <c r="AC642" i="1"/>
  <c r="Z642" i="1"/>
  <c r="W642" i="1"/>
  <c r="T642" i="1"/>
  <c r="Q642" i="1"/>
  <c r="N642" i="1"/>
  <c r="K642" i="1"/>
  <c r="H642" i="1"/>
  <c r="CJ641" i="1"/>
  <c r="BW641" i="1"/>
  <c r="BV641" i="1"/>
  <c r="BP641" i="1"/>
  <c r="BQ641" i="1" s="1"/>
  <c r="BN641" i="1"/>
  <c r="BO641" i="1" s="1"/>
  <c r="BL641" i="1"/>
  <c r="BM641" i="1" s="1"/>
  <c r="BJ641" i="1"/>
  <c r="BK641" i="1" s="1"/>
  <c r="BI641" i="1"/>
  <c r="AZ641" i="1"/>
  <c r="AV641" i="1"/>
  <c r="AS641" i="1"/>
  <c r="AP641" i="1"/>
  <c r="BA641" i="1" s="1"/>
  <c r="AO641" i="1"/>
  <c r="AL641" i="1"/>
  <c r="AI641" i="1"/>
  <c r="AF641" i="1"/>
  <c r="AC641" i="1"/>
  <c r="Z641" i="1"/>
  <c r="W641" i="1"/>
  <c r="T641" i="1"/>
  <c r="Q641" i="1"/>
  <c r="N641" i="1"/>
  <c r="K641" i="1"/>
  <c r="H641" i="1"/>
  <c r="CJ640" i="1"/>
  <c r="BW640" i="1"/>
  <c r="BV640" i="1"/>
  <c r="BP640" i="1"/>
  <c r="BQ640" i="1" s="1"/>
  <c r="BN640" i="1"/>
  <c r="BO640" i="1" s="1"/>
  <c r="BL640" i="1"/>
  <c r="BM640" i="1" s="1"/>
  <c r="BJ640" i="1"/>
  <c r="BK640" i="1" s="1"/>
  <c r="BI640" i="1"/>
  <c r="AZ640" i="1"/>
  <c r="AV640" i="1"/>
  <c r="AS640" i="1"/>
  <c r="AP640" i="1"/>
  <c r="BA640" i="1" s="1"/>
  <c r="AO640" i="1"/>
  <c r="AL640" i="1"/>
  <c r="AI640" i="1"/>
  <c r="AF640" i="1"/>
  <c r="AC640" i="1"/>
  <c r="Z640" i="1"/>
  <c r="W640" i="1"/>
  <c r="T640" i="1"/>
  <c r="Q640" i="1"/>
  <c r="N640" i="1"/>
  <c r="K640" i="1"/>
  <c r="H640" i="1"/>
  <c r="CJ639" i="1"/>
  <c r="BW639" i="1"/>
  <c r="BV639" i="1"/>
  <c r="BP639" i="1"/>
  <c r="BQ639" i="1" s="1"/>
  <c r="BN639" i="1"/>
  <c r="BO639" i="1" s="1"/>
  <c r="BL639" i="1"/>
  <c r="BJ639" i="1"/>
  <c r="BK639" i="1" s="1"/>
  <c r="BI639" i="1"/>
  <c r="AZ639" i="1"/>
  <c r="AV639" i="1"/>
  <c r="AS639" i="1"/>
  <c r="AP639" i="1"/>
  <c r="BA639" i="1" s="1"/>
  <c r="AO639" i="1"/>
  <c r="AL639" i="1"/>
  <c r="AI639" i="1"/>
  <c r="AF639" i="1"/>
  <c r="AC639" i="1"/>
  <c r="Z639" i="1"/>
  <c r="W639" i="1"/>
  <c r="T639" i="1"/>
  <c r="Q639" i="1"/>
  <c r="N639" i="1"/>
  <c r="K639" i="1"/>
  <c r="H639" i="1"/>
  <c r="CJ638" i="1"/>
  <c r="BW638" i="1"/>
  <c r="BX638" i="1" s="1"/>
  <c r="BV638" i="1"/>
  <c r="BP638" i="1"/>
  <c r="BQ638" i="1" s="1"/>
  <c r="BN638" i="1"/>
  <c r="BO638" i="1" s="1"/>
  <c r="BL638" i="1"/>
  <c r="BJ638" i="1"/>
  <c r="BK638" i="1" s="1"/>
  <c r="BI638" i="1"/>
  <c r="AZ638" i="1"/>
  <c r="AV638" i="1"/>
  <c r="AS638" i="1"/>
  <c r="AP638" i="1"/>
  <c r="BA638" i="1" s="1"/>
  <c r="AO638" i="1"/>
  <c r="AL638" i="1"/>
  <c r="AI638" i="1"/>
  <c r="AF638" i="1"/>
  <c r="AC638" i="1"/>
  <c r="Z638" i="1"/>
  <c r="W638" i="1"/>
  <c r="T638" i="1"/>
  <c r="Q638" i="1"/>
  <c r="N638" i="1"/>
  <c r="K638" i="1"/>
  <c r="H638" i="1"/>
  <c r="CJ637" i="1"/>
  <c r="BW637" i="1"/>
  <c r="BV637" i="1"/>
  <c r="BP637" i="1"/>
  <c r="BQ637" i="1" s="1"/>
  <c r="BN637" i="1"/>
  <c r="BL637" i="1"/>
  <c r="BM637" i="1" s="1"/>
  <c r="BJ637" i="1"/>
  <c r="BK637" i="1" s="1"/>
  <c r="BI637" i="1"/>
  <c r="AZ637" i="1"/>
  <c r="AV637" i="1"/>
  <c r="AS637" i="1"/>
  <c r="AP637" i="1"/>
  <c r="BA637" i="1" s="1"/>
  <c r="AO637" i="1"/>
  <c r="AL637" i="1"/>
  <c r="AI637" i="1"/>
  <c r="AF637" i="1"/>
  <c r="AC637" i="1"/>
  <c r="Z637" i="1"/>
  <c r="W637" i="1"/>
  <c r="T637" i="1"/>
  <c r="Q637" i="1"/>
  <c r="N637" i="1"/>
  <c r="K637" i="1"/>
  <c r="H637" i="1"/>
  <c r="CJ636" i="1"/>
  <c r="BW636" i="1"/>
  <c r="BX636" i="1" s="1"/>
  <c r="BV636" i="1"/>
  <c r="BP636" i="1"/>
  <c r="BQ636" i="1" s="1"/>
  <c r="BN636" i="1"/>
  <c r="BO636" i="1" s="1"/>
  <c r="BL636" i="1"/>
  <c r="BM636" i="1" s="1"/>
  <c r="BJ636" i="1"/>
  <c r="BK636" i="1" s="1"/>
  <c r="BI636" i="1"/>
  <c r="AZ636" i="1"/>
  <c r="AV636" i="1"/>
  <c r="AS636" i="1"/>
  <c r="AP636" i="1"/>
  <c r="BA636" i="1" s="1"/>
  <c r="AO636" i="1"/>
  <c r="AL636" i="1"/>
  <c r="AI636" i="1"/>
  <c r="AF636" i="1"/>
  <c r="AC636" i="1"/>
  <c r="Z636" i="1"/>
  <c r="W636" i="1"/>
  <c r="T636" i="1"/>
  <c r="Q636" i="1"/>
  <c r="N636" i="1"/>
  <c r="K636" i="1"/>
  <c r="H636" i="1"/>
  <c r="CJ635" i="1"/>
  <c r="BW635" i="1"/>
  <c r="BV635" i="1"/>
  <c r="BP635" i="1"/>
  <c r="BN635" i="1"/>
  <c r="BO635" i="1" s="1"/>
  <c r="BL635" i="1"/>
  <c r="BM635" i="1" s="1"/>
  <c r="BJ635" i="1"/>
  <c r="BK635" i="1" s="1"/>
  <c r="BI635" i="1"/>
  <c r="AZ635" i="1"/>
  <c r="AV635" i="1"/>
  <c r="AS635" i="1"/>
  <c r="AP635" i="1"/>
  <c r="BA635" i="1" s="1"/>
  <c r="AO635" i="1"/>
  <c r="AL635" i="1"/>
  <c r="AI635" i="1"/>
  <c r="AF635" i="1"/>
  <c r="AC635" i="1"/>
  <c r="Z635" i="1"/>
  <c r="W635" i="1"/>
  <c r="T635" i="1"/>
  <c r="Q635" i="1"/>
  <c r="N635" i="1"/>
  <c r="K635" i="1"/>
  <c r="H635" i="1"/>
  <c r="CJ634" i="1"/>
  <c r="BW634" i="1"/>
  <c r="BX634" i="1" s="1"/>
  <c r="BV634" i="1"/>
  <c r="BP634" i="1"/>
  <c r="BQ634" i="1" s="1"/>
  <c r="BN634" i="1"/>
  <c r="BO634" i="1" s="1"/>
  <c r="BL634" i="1"/>
  <c r="BJ634" i="1"/>
  <c r="BK634" i="1" s="1"/>
  <c r="BI634" i="1"/>
  <c r="AZ634" i="1"/>
  <c r="AV634" i="1"/>
  <c r="AS634" i="1"/>
  <c r="AP634" i="1"/>
  <c r="BA634" i="1" s="1"/>
  <c r="AO634" i="1"/>
  <c r="AL634" i="1"/>
  <c r="AI634" i="1"/>
  <c r="AF634" i="1"/>
  <c r="AC634" i="1"/>
  <c r="Z634" i="1"/>
  <c r="W634" i="1"/>
  <c r="T634" i="1"/>
  <c r="Q634" i="1"/>
  <c r="N634" i="1"/>
  <c r="K634" i="1"/>
  <c r="H634" i="1"/>
  <c r="CJ633" i="1"/>
  <c r="BW633" i="1"/>
  <c r="BV633" i="1"/>
  <c r="BP633" i="1"/>
  <c r="BQ633" i="1" s="1"/>
  <c r="BN633" i="1"/>
  <c r="BO633" i="1" s="1"/>
  <c r="BL633" i="1"/>
  <c r="BJ633" i="1"/>
  <c r="BK633" i="1" s="1"/>
  <c r="BI633" i="1"/>
  <c r="AZ633" i="1"/>
  <c r="AV633" i="1"/>
  <c r="AS633" i="1"/>
  <c r="AP633" i="1"/>
  <c r="BA633" i="1" s="1"/>
  <c r="AO633" i="1"/>
  <c r="AL633" i="1"/>
  <c r="AI633" i="1"/>
  <c r="AF633" i="1"/>
  <c r="AC633" i="1"/>
  <c r="Z633" i="1"/>
  <c r="W633" i="1"/>
  <c r="T633" i="1"/>
  <c r="Q633" i="1"/>
  <c r="N633" i="1"/>
  <c r="K633" i="1"/>
  <c r="H633" i="1"/>
  <c r="CJ632" i="1"/>
  <c r="BW632" i="1"/>
  <c r="BV632" i="1"/>
  <c r="BP632" i="1"/>
  <c r="BQ632" i="1" s="1"/>
  <c r="BN632" i="1"/>
  <c r="BO632" i="1" s="1"/>
  <c r="BL632" i="1"/>
  <c r="BJ632" i="1"/>
  <c r="BK632" i="1" s="1"/>
  <c r="BI632" i="1"/>
  <c r="AZ632" i="1"/>
  <c r="AV632" i="1"/>
  <c r="AS632" i="1"/>
  <c r="AP632" i="1"/>
  <c r="BA632" i="1" s="1"/>
  <c r="AO632" i="1"/>
  <c r="AL632" i="1"/>
  <c r="AI632" i="1"/>
  <c r="AF632" i="1"/>
  <c r="AC632" i="1"/>
  <c r="Z632" i="1"/>
  <c r="W632" i="1"/>
  <c r="T632" i="1"/>
  <c r="Q632" i="1"/>
  <c r="N632" i="1"/>
  <c r="K632" i="1"/>
  <c r="H632" i="1"/>
  <c r="CJ631" i="1"/>
  <c r="BW631" i="1"/>
  <c r="BV631" i="1"/>
  <c r="BP631" i="1"/>
  <c r="BQ631" i="1" s="1"/>
  <c r="BN631" i="1"/>
  <c r="BO631" i="1" s="1"/>
  <c r="BL631" i="1"/>
  <c r="BJ631" i="1"/>
  <c r="BK631" i="1" s="1"/>
  <c r="BI631" i="1"/>
  <c r="AZ631" i="1"/>
  <c r="AV631" i="1"/>
  <c r="AS631" i="1"/>
  <c r="AP631" i="1"/>
  <c r="BA631" i="1" s="1"/>
  <c r="AO631" i="1"/>
  <c r="AL631" i="1"/>
  <c r="AI631" i="1"/>
  <c r="AF631" i="1"/>
  <c r="AC631" i="1"/>
  <c r="Z631" i="1"/>
  <c r="W631" i="1"/>
  <c r="T631" i="1"/>
  <c r="Q631" i="1"/>
  <c r="N631" i="1"/>
  <c r="K631" i="1"/>
  <c r="H631" i="1"/>
  <c r="CJ630" i="1"/>
  <c r="BW630" i="1"/>
  <c r="BV630" i="1"/>
  <c r="BP630" i="1"/>
  <c r="BQ630" i="1" s="1"/>
  <c r="BN630" i="1"/>
  <c r="BO630" i="1" s="1"/>
  <c r="BL630" i="1"/>
  <c r="BM630" i="1" s="1"/>
  <c r="BJ630" i="1"/>
  <c r="BK630" i="1" s="1"/>
  <c r="BI630" i="1"/>
  <c r="AZ630" i="1"/>
  <c r="AV630" i="1"/>
  <c r="AS630" i="1"/>
  <c r="AP630" i="1"/>
  <c r="BA630" i="1" s="1"/>
  <c r="AO630" i="1"/>
  <c r="AL630" i="1"/>
  <c r="AI630" i="1"/>
  <c r="AF630" i="1"/>
  <c r="AC630" i="1"/>
  <c r="Z630" i="1"/>
  <c r="W630" i="1"/>
  <c r="T630" i="1"/>
  <c r="Q630" i="1"/>
  <c r="N630" i="1"/>
  <c r="K630" i="1"/>
  <c r="H630" i="1"/>
  <c r="CJ629" i="1"/>
  <c r="BW629" i="1"/>
  <c r="BV629" i="1"/>
  <c r="BP629" i="1"/>
  <c r="BN629" i="1"/>
  <c r="BO629" i="1" s="1"/>
  <c r="BL629" i="1"/>
  <c r="BM629" i="1" s="1"/>
  <c r="BJ629" i="1"/>
  <c r="BK629" i="1" s="1"/>
  <c r="BI629" i="1"/>
  <c r="AZ629" i="1"/>
  <c r="AV629" i="1"/>
  <c r="AS629" i="1"/>
  <c r="AP629" i="1"/>
  <c r="BA629" i="1" s="1"/>
  <c r="AO629" i="1"/>
  <c r="AL629" i="1"/>
  <c r="AI629" i="1"/>
  <c r="AF629" i="1"/>
  <c r="AC629" i="1"/>
  <c r="Z629" i="1"/>
  <c r="W629" i="1"/>
  <c r="T629" i="1"/>
  <c r="Q629" i="1"/>
  <c r="N629" i="1"/>
  <c r="K629" i="1"/>
  <c r="H629" i="1"/>
  <c r="CJ628" i="1"/>
  <c r="BW628" i="1"/>
  <c r="BV628" i="1"/>
  <c r="BP628" i="1"/>
  <c r="BQ628" i="1" s="1"/>
  <c r="BN628" i="1"/>
  <c r="BO628" i="1" s="1"/>
  <c r="BL628" i="1"/>
  <c r="BM628" i="1" s="1"/>
  <c r="BJ628" i="1"/>
  <c r="BK628" i="1" s="1"/>
  <c r="BI628" i="1"/>
  <c r="AZ628" i="1"/>
  <c r="AV628" i="1"/>
  <c r="AS628" i="1"/>
  <c r="AP628" i="1"/>
  <c r="BA628" i="1" s="1"/>
  <c r="AO628" i="1"/>
  <c r="AL628" i="1"/>
  <c r="AI628" i="1"/>
  <c r="AF628" i="1"/>
  <c r="AC628" i="1"/>
  <c r="Z628" i="1"/>
  <c r="W628" i="1"/>
  <c r="T628" i="1"/>
  <c r="Q628" i="1"/>
  <c r="N628" i="1"/>
  <c r="K628" i="1"/>
  <c r="H628" i="1"/>
  <c r="CJ627" i="1"/>
  <c r="BW627" i="1"/>
  <c r="BV627" i="1"/>
  <c r="BP627" i="1"/>
  <c r="BN627" i="1"/>
  <c r="BO627" i="1" s="1"/>
  <c r="BL627" i="1"/>
  <c r="BM627" i="1" s="1"/>
  <c r="BJ627" i="1"/>
  <c r="BK627" i="1" s="1"/>
  <c r="BI627" i="1"/>
  <c r="AZ627" i="1"/>
  <c r="AV627" i="1"/>
  <c r="AS627" i="1"/>
  <c r="AP627" i="1"/>
  <c r="BA627" i="1" s="1"/>
  <c r="AO627" i="1"/>
  <c r="AL627" i="1"/>
  <c r="AI627" i="1"/>
  <c r="AF627" i="1"/>
  <c r="AC627" i="1"/>
  <c r="Z627" i="1"/>
  <c r="W627" i="1"/>
  <c r="T627" i="1"/>
  <c r="Q627" i="1"/>
  <c r="N627" i="1"/>
  <c r="K627" i="1"/>
  <c r="H627" i="1"/>
  <c r="CJ626" i="1"/>
  <c r="BW626" i="1"/>
  <c r="BV626" i="1"/>
  <c r="BP626" i="1"/>
  <c r="BQ626" i="1" s="1"/>
  <c r="BN626" i="1"/>
  <c r="BO626" i="1" s="1"/>
  <c r="BL626" i="1"/>
  <c r="BJ626" i="1"/>
  <c r="BK626" i="1" s="1"/>
  <c r="BI626" i="1"/>
  <c r="AZ626" i="1"/>
  <c r="AV626" i="1"/>
  <c r="AS626" i="1"/>
  <c r="AP626" i="1"/>
  <c r="BA626" i="1" s="1"/>
  <c r="AO626" i="1"/>
  <c r="AL626" i="1"/>
  <c r="AI626" i="1"/>
  <c r="AF626" i="1"/>
  <c r="AC626" i="1"/>
  <c r="Z626" i="1"/>
  <c r="W626" i="1"/>
  <c r="T626" i="1"/>
  <c r="Q626" i="1"/>
  <c r="N626" i="1"/>
  <c r="K626" i="1"/>
  <c r="H626" i="1"/>
  <c r="CJ625" i="1"/>
  <c r="BW625" i="1"/>
  <c r="BX625" i="1" s="1"/>
  <c r="BV625" i="1"/>
  <c r="BP625" i="1"/>
  <c r="BQ625" i="1" s="1"/>
  <c r="BN625" i="1"/>
  <c r="BO625" i="1" s="1"/>
  <c r="BL625" i="1"/>
  <c r="BJ625" i="1"/>
  <c r="BK625" i="1" s="1"/>
  <c r="BI625" i="1"/>
  <c r="AZ625" i="1"/>
  <c r="AV625" i="1"/>
  <c r="AS625" i="1"/>
  <c r="AP625" i="1"/>
  <c r="BA625" i="1" s="1"/>
  <c r="AO625" i="1"/>
  <c r="AL625" i="1"/>
  <c r="AI625" i="1"/>
  <c r="AF625" i="1"/>
  <c r="AC625" i="1"/>
  <c r="Z625" i="1"/>
  <c r="W625" i="1"/>
  <c r="T625" i="1"/>
  <c r="Q625" i="1"/>
  <c r="N625" i="1"/>
  <c r="K625" i="1"/>
  <c r="H625" i="1"/>
  <c r="CJ624" i="1"/>
  <c r="BW624" i="1"/>
  <c r="BV624" i="1"/>
  <c r="BP624" i="1"/>
  <c r="BQ624" i="1" s="1"/>
  <c r="BN624" i="1"/>
  <c r="BO624" i="1" s="1"/>
  <c r="BL624" i="1"/>
  <c r="BJ624" i="1"/>
  <c r="BK624" i="1" s="1"/>
  <c r="BI624" i="1"/>
  <c r="AZ624" i="1"/>
  <c r="AV624" i="1"/>
  <c r="AS624" i="1"/>
  <c r="AP624" i="1"/>
  <c r="BA624" i="1" s="1"/>
  <c r="AO624" i="1"/>
  <c r="AL624" i="1"/>
  <c r="AI624" i="1"/>
  <c r="AF624" i="1"/>
  <c r="AC624" i="1"/>
  <c r="Z624" i="1"/>
  <c r="W624" i="1"/>
  <c r="T624" i="1"/>
  <c r="Q624" i="1"/>
  <c r="N624" i="1"/>
  <c r="K624" i="1"/>
  <c r="H624" i="1"/>
  <c r="CJ623" i="1"/>
  <c r="BW623" i="1"/>
  <c r="BV623" i="1"/>
  <c r="BP623" i="1"/>
  <c r="BQ623" i="1" s="1"/>
  <c r="BN623" i="1"/>
  <c r="BO623" i="1" s="1"/>
  <c r="BL623" i="1"/>
  <c r="BJ623" i="1"/>
  <c r="BK623" i="1" s="1"/>
  <c r="BI623" i="1"/>
  <c r="AZ623" i="1"/>
  <c r="AV623" i="1"/>
  <c r="AS623" i="1"/>
  <c r="AP623" i="1"/>
  <c r="BA623" i="1" s="1"/>
  <c r="AO623" i="1"/>
  <c r="AL623" i="1"/>
  <c r="AI623" i="1"/>
  <c r="AF623" i="1"/>
  <c r="AC623" i="1"/>
  <c r="Z623" i="1"/>
  <c r="W623" i="1"/>
  <c r="T623" i="1"/>
  <c r="Q623" i="1"/>
  <c r="N623" i="1"/>
  <c r="K623" i="1"/>
  <c r="H623" i="1"/>
  <c r="CJ622" i="1"/>
  <c r="BW622" i="1"/>
  <c r="BV622" i="1"/>
  <c r="BP622" i="1"/>
  <c r="BQ622" i="1" s="1"/>
  <c r="BN622" i="1"/>
  <c r="BO622" i="1" s="1"/>
  <c r="BL622" i="1"/>
  <c r="BM622" i="1" s="1"/>
  <c r="BJ622" i="1"/>
  <c r="BK622" i="1" s="1"/>
  <c r="BI622" i="1"/>
  <c r="AZ622" i="1"/>
  <c r="AV622" i="1"/>
  <c r="AS622" i="1"/>
  <c r="AP622" i="1"/>
  <c r="BA622" i="1" s="1"/>
  <c r="AO622" i="1"/>
  <c r="AL622" i="1"/>
  <c r="AI622" i="1"/>
  <c r="AF622" i="1"/>
  <c r="AC622" i="1"/>
  <c r="Z622" i="1"/>
  <c r="W622" i="1"/>
  <c r="T622" i="1"/>
  <c r="Q622" i="1"/>
  <c r="N622" i="1"/>
  <c r="K622" i="1"/>
  <c r="H622" i="1"/>
  <c r="CJ621" i="1"/>
  <c r="BW621" i="1"/>
  <c r="BV621" i="1"/>
  <c r="BP621" i="1"/>
  <c r="BQ621" i="1" s="1"/>
  <c r="BN621" i="1"/>
  <c r="BO621" i="1" s="1"/>
  <c r="BL621" i="1"/>
  <c r="BJ621" i="1"/>
  <c r="BK621" i="1" s="1"/>
  <c r="BI621" i="1"/>
  <c r="AZ621" i="1"/>
  <c r="AV621" i="1"/>
  <c r="AS621" i="1"/>
  <c r="AP621" i="1"/>
  <c r="BA621" i="1" s="1"/>
  <c r="AO621" i="1"/>
  <c r="AL621" i="1"/>
  <c r="AI621" i="1"/>
  <c r="AF621" i="1"/>
  <c r="AC621" i="1"/>
  <c r="Z621" i="1"/>
  <c r="W621" i="1"/>
  <c r="T621" i="1"/>
  <c r="Q621" i="1"/>
  <c r="N621" i="1"/>
  <c r="K621" i="1"/>
  <c r="H621" i="1"/>
  <c r="CJ620" i="1"/>
  <c r="BW620" i="1"/>
  <c r="BV620" i="1"/>
  <c r="BP620" i="1"/>
  <c r="BQ620" i="1" s="1"/>
  <c r="BN620" i="1"/>
  <c r="BO620" i="1" s="1"/>
  <c r="BL620" i="1"/>
  <c r="BM620" i="1" s="1"/>
  <c r="BJ620" i="1"/>
  <c r="BK620" i="1" s="1"/>
  <c r="BI620" i="1"/>
  <c r="AZ620" i="1"/>
  <c r="AV620" i="1"/>
  <c r="AS620" i="1"/>
  <c r="AP620" i="1"/>
  <c r="BA620" i="1" s="1"/>
  <c r="AO620" i="1"/>
  <c r="AL620" i="1"/>
  <c r="AI620" i="1"/>
  <c r="AF620" i="1"/>
  <c r="AC620" i="1"/>
  <c r="Z620" i="1"/>
  <c r="W620" i="1"/>
  <c r="T620" i="1"/>
  <c r="Q620" i="1"/>
  <c r="N620" i="1"/>
  <c r="K620" i="1"/>
  <c r="H620" i="1"/>
  <c r="CJ619" i="1"/>
  <c r="BW619" i="1"/>
  <c r="BV619" i="1"/>
  <c r="BP619" i="1"/>
  <c r="BN619" i="1"/>
  <c r="BO619" i="1" s="1"/>
  <c r="BL619" i="1"/>
  <c r="BM619" i="1" s="1"/>
  <c r="BJ619" i="1"/>
  <c r="BK619" i="1" s="1"/>
  <c r="BI619" i="1"/>
  <c r="AZ619" i="1"/>
  <c r="AV619" i="1"/>
  <c r="AS619" i="1"/>
  <c r="AP619" i="1"/>
  <c r="BA619" i="1" s="1"/>
  <c r="AO619" i="1"/>
  <c r="AL619" i="1"/>
  <c r="AI619" i="1"/>
  <c r="AF619" i="1"/>
  <c r="AC619" i="1"/>
  <c r="Z619" i="1"/>
  <c r="W619" i="1"/>
  <c r="T619" i="1"/>
  <c r="Q619" i="1"/>
  <c r="N619" i="1"/>
  <c r="K619" i="1"/>
  <c r="H619" i="1"/>
  <c r="CJ618" i="1"/>
  <c r="BW618" i="1"/>
  <c r="BV618" i="1"/>
  <c r="BP618" i="1"/>
  <c r="BQ618" i="1" s="1"/>
  <c r="BN618" i="1"/>
  <c r="BO618" i="1" s="1"/>
  <c r="BL618" i="1"/>
  <c r="BJ618" i="1"/>
  <c r="BK618" i="1" s="1"/>
  <c r="BI618" i="1"/>
  <c r="AZ618" i="1"/>
  <c r="AV618" i="1"/>
  <c r="AS618" i="1"/>
  <c r="AP618" i="1"/>
  <c r="BA618" i="1" s="1"/>
  <c r="AO618" i="1"/>
  <c r="AL618" i="1"/>
  <c r="AI618" i="1"/>
  <c r="AF618" i="1"/>
  <c r="AC618" i="1"/>
  <c r="Z618" i="1"/>
  <c r="W618" i="1"/>
  <c r="T618" i="1"/>
  <c r="Q618" i="1"/>
  <c r="N618" i="1"/>
  <c r="K618" i="1"/>
  <c r="H618" i="1"/>
  <c r="CJ617" i="1"/>
  <c r="BW617" i="1"/>
  <c r="BX617" i="1" s="1"/>
  <c r="BV617" i="1"/>
  <c r="BP617" i="1"/>
  <c r="BQ617" i="1" s="1"/>
  <c r="BN617" i="1"/>
  <c r="BO617" i="1" s="1"/>
  <c r="BL617" i="1"/>
  <c r="BJ617" i="1"/>
  <c r="BK617" i="1" s="1"/>
  <c r="BI617" i="1"/>
  <c r="AZ617" i="1"/>
  <c r="AV617" i="1"/>
  <c r="AS617" i="1"/>
  <c r="AP617" i="1"/>
  <c r="BA617" i="1" s="1"/>
  <c r="AO617" i="1"/>
  <c r="AL617" i="1"/>
  <c r="AI617" i="1"/>
  <c r="AF617" i="1"/>
  <c r="AC617" i="1"/>
  <c r="Z617" i="1"/>
  <c r="W617" i="1"/>
  <c r="T617" i="1"/>
  <c r="Q617" i="1"/>
  <c r="N617" i="1"/>
  <c r="K617" i="1"/>
  <c r="H617" i="1"/>
  <c r="CJ616" i="1"/>
  <c r="BW616" i="1"/>
  <c r="BV616" i="1"/>
  <c r="BP616" i="1"/>
  <c r="BQ616" i="1" s="1"/>
  <c r="BN616" i="1"/>
  <c r="BO616" i="1" s="1"/>
  <c r="BL616" i="1"/>
  <c r="BJ616" i="1"/>
  <c r="BK616" i="1" s="1"/>
  <c r="BI616" i="1"/>
  <c r="AZ616" i="1"/>
  <c r="AV616" i="1"/>
  <c r="AS616" i="1"/>
  <c r="AP616" i="1"/>
  <c r="BA616" i="1" s="1"/>
  <c r="AO616" i="1"/>
  <c r="AL616" i="1"/>
  <c r="AI616" i="1"/>
  <c r="AF616" i="1"/>
  <c r="AC616" i="1"/>
  <c r="Z616" i="1"/>
  <c r="W616" i="1"/>
  <c r="T616" i="1"/>
  <c r="Q616" i="1"/>
  <c r="N616" i="1"/>
  <c r="K616" i="1"/>
  <c r="H616" i="1"/>
  <c r="CJ615" i="1"/>
  <c r="BW615" i="1"/>
  <c r="BX615" i="1" s="1"/>
  <c r="BV615" i="1"/>
  <c r="BP615" i="1"/>
  <c r="BQ615" i="1" s="1"/>
  <c r="BN615" i="1"/>
  <c r="BO615" i="1" s="1"/>
  <c r="BL615" i="1"/>
  <c r="BJ615" i="1"/>
  <c r="BK615" i="1" s="1"/>
  <c r="BI615" i="1"/>
  <c r="AZ615" i="1"/>
  <c r="AV615" i="1"/>
  <c r="AS615" i="1"/>
  <c r="AP615" i="1"/>
  <c r="BA615" i="1" s="1"/>
  <c r="AO615" i="1"/>
  <c r="AL615" i="1"/>
  <c r="AI615" i="1"/>
  <c r="AF615" i="1"/>
  <c r="AC615" i="1"/>
  <c r="Z615" i="1"/>
  <c r="W615" i="1"/>
  <c r="T615" i="1"/>
  <c r="Q615" i="1"/>
  <c r="N615" i="1"/>
  <c r="K615" i="1"/>
  <c r="H615" i="1"/>
  <c r="CJ614" i="1"/>
  <c r="BW614" i="1"/>
  <c r="BX614" i="1" s="1"/>
  <c r="BV614" i="1"/>
  <c r="BP614" i="1"/>
  <c r="BQ614" i="1" s="1"/>
  <c r="BN614" i="1"/>
  <c r="BO614" i="1" s="1"/>
  <c r="BL614" i="1"/>
  <c r="BM614" i="1" s="1"/>
  <c r="BJ614" i="1"/>
  <c r="BK614" i="1" s="1"/>
  <c r="BI614" i="1"/>
  <c r="AZ614" i="1"/>
  <c r="AV614" i="1"/>
  <c r="AS614" i="1"/>
  <c r="AP614" i="1"/>
  <c r="BA614" i="1" s="1"/>
  <c r="AO614" i="1"/>
  <c r="AL614" i="1"/>
  <c r="AI614" i="1"/>
  <c r="AF614" i="1"/>
  <c r="AC614" i="1"/>
  <c r="Z614" i="1"/>
  <c r="W614" i="1"/>
  <c r="T614" i="1"/>
  <c r="Q614" i="1"/>
  <c r="N614" i="1"/>
  <c r="K614" i="1"/>
  <c r="H614" i="1"/>
  <c r="CJ613" i="1"/>
  <c r="BW613" i="1"/>
  <c r="CK613" i="1" s="1"/>
  <c r="BV613" i="1"/>
  <c r="BP613" i="1"/>
  <c r="BQ613" i="1" s="1"/>
  <c r="BN613" i="1"/>
  <c r="BO613" i="1" s="1"/>
  <c r="BL613" i="1"/>
  <c r="BJ613" i="1"/>
  <c r="BK613" i="1" s="1"/>
  <c r="BI613" i="1"/>
  <c r="AZ613" i="1"/>
  <c r="AV613" i="1"/>
  <c r="AS613" i="1"/>
  <c r="AP613" i="1"/>
  <c r="BA613" i="1" s="1"/>
  <c r="AO613" i="1"/>
  <c r="AL613" i="1"/>
  <c r="AI613" i="1"/>
  <c r="AF613" i="1"/>
  <c r="AC613" i="1"/>
  <c r="Z613" i="1"/>
  <c r="W613" i="1"/>
  <c r="T613" i="1"/>
  <c r="Q613" i="1"/>
  <c r="N613" i="1"/>
  <c r="K613" i="1"/>
  <c r="H613" i="1"/>
  <c r="CJ612" i="1"/>
  <c r="BW612" i="1"/>
  <c r="BX612" i="1" s="1"/>
  <c r="BV612" i="1"/>
  <c r="BP612" i="1"/>
  <c r="BQ612" i="1" s="1"/>
  <c r="BN612" i="1"/>
  <c r="BL612" i="1"/>
  <c r="BM612" i="1" s="1"/>
  <c r="BJ612" i="1"/>
  <c r="BK612" i="1" s="1"/>
  <c r="BI612" i="1"/>
  <c r="AZ612" i="1"/>
  <c r="AV612" i="1"/>
  <c r="AS612" i="1"/>
  <c r="AP612" i="1"/>
  <c r="BA612" i="1" s="1"/>
  <c r="AO612" i="1"/>
  <c r="AL612" i="1"/>
  <c r="AI612" i="1"/>
  <c r="AF612" i="1"/>
  <c r="AC612" i="1"/>
  <c r="Z612" i="1"/>
  <c r="W612" i="1"/>
  <c r="T612" i="1"/>
  <c r="Q612" i="1"/>
  <c r="N612" i="1"/>
  <c r="K612" i="1"/>
  <c r="H612" i="1"/>
  <c r="CJ611" i="1"/>
  <c r="BW611" i="1"/>
  <c r="BV611" i="1"/>
  <c r="BP611" i="1"/>
  <c r="BN611" i="1"/>
  <c r="BO611" i="1" s="1"/>
  <c r="BL611" i="1"/>
  <c r="BM611" i="1" s="1"/>
  <c r="BJ611" i="1"/>
  <c r="BK611" i="1" s="1"/>
  <c r="BI611" i="1"/>
  <c r="AZ611" i="1"/>
  <c r="AV611" i="1"/>
  <c r="AS611" i="1"/>
  <c r="AP611" i="1"/>
  <c r="BA611" i="1" s="1"/>
  <c r="AO611" i="1"/>
  <c r="AL611" i="1"/>
  <c r="AI611" i="1"/>
  <c r="AF611" i="1"/>
  <c r="AC611" i="1"/>
  <c r="Z611" i="1"/>
  <c r="W611" i="1"/>
  <c r="T611" i="1"/>
  <c r="Q611" i="1"/>
  <c r="N611" i="1"/>
  <c r="K611" i="1"/>
  <c r="H611" i="1"/>
  <c r="CJ610" i="1"/>
  <c r="BW610" i="1"/>
  <c r="BV610" i="1"/>
  <c r="BP610" i="1"/>
  <c r="BQ610" i="1" s="1"/>
  <c r="BN610" i="1"/>
  <c r="BL610" i="1"/>
  <c r="BM610" i="1" s="1"/>
  <c r="BJ610" i="1"/>
  <c r="BK610" i="1" s="1"/>
  <c r="BI610" i="1"/>
  <c r="AZ610" i="1"/>
  <c r="AV610" i="1"/>
  <c r="AS610" i="1"/>
  <c r="AP610" i="1"/>
  <c r="BA610" i="1" s="1"/>
  <c r="AO610" i="1"/>
  <c r="AL610" i="1"/>
  <c r="AI610" i="1"/>
  <c r="AF610" i="1"/>
  <c r="AC610" i="1"/>
  <c r="Z610" i="1"/>
  <c r="W610" i="1"/>
  <c r="T610" i="1"/>
  <c r="Q610" i="1"/>
  <c r="N610" i="1"/>
  <c r="K610" i="1"/>
  <c r="H610" i="1"/>
  <c r="CJ609" i="1"/>
  <c r="BW609" i="1"/>
  <c r="CK609" i="1" s="1"/>
  <c r="BV609" i="1"/>
  <c r="BP609" i="1"/>
  <c r="BQ609" i="1" s="1"/>
  <c r="BN609" i="1"/>
  <c r="BL609" i="1"/>
  <c r="BM609" i="1" s="1"/>
  <c r="BJ609" i="1"/>
  <c r="BK609" i="1" s="1"/>
  <c r="BI609" i="1"/>
  <c r="AZ609" i="1"/>
  <c r="AV609" i="1"/>
  <c r="AS609" i="1"/>
  <c r="AP609" i="1"/>
  <c r="BA609" i="1" s="1"/>
  <c r="AO609" i="1"/>
  <c r="AL609" i="1"/>
  <c r="AI609" i="1"/>
  <c r="AF609" i="1"/>
  <c r="AC609" i="1"/>
  <c r="Z609" i="1"/>
  <c r="W609" i="1"/>
  <c r="T609" i="1"/>
  <c r="Q609" i="1"/>
  <c r="N609" i="1"/>
  <c r="K609" i="1"/>
  <c r="H609" i="1"/>
  <c r="CJ608" i="1"/>
  <c r="BW608" i="1"/>
  <c r="BV608" i="1"/>
  <c r="BP608" i="1"/>
  <c r="BQ608" i="1" s="1"/>
  <c r="BN608" i="1"/>
  <c r="BL608" i="1"/>
  <c r="BM608" i="1" s="1"/>
  <c r="BJ608" i="1"/>
  <c r="BK608" i="1" s="1"/>
  <c r="BI608" i="1"/>
  <c r="AZ608" i="1"/>
  <c r="AV608" i="1"/>
  <c r="AS608" i="1"/>
  <c r="AP608" i="1"/>
  <c r="BA608" i="1" s="1"/>
  <c r="AO608" i="1"/>
  <c r="AL608" i="1"/>
  <c r="AI608" i="1"/>
  <c r="AF608" i="1"/>
  <c r="AC608" i="1"/>
  <c r="Z608" i="1"/>
  <c r="W608" i="1"/>
  <c r="T608" i="1"/>
  <c r="Q608" i="1"/>
  <c r="N608" i="1"/>
  <c r="K608" i="1"/>
  <c r="H608" i="1"/>
  <c r="CJ607" i="1"/>
  <c r="BW607" i="1"/>
  <c r="BV607" i="1"/>
  <c r="BP607" i="1"/>
  <c r="BQ607" i="1" s="1"/>
  <c r="BN607" i="1"/>
  <c r="BL607" i="1"/>
  <c r="BM607" i="1" s="1"/>
  <c r="BJ607" i="1"/>
  <c r="BK607" i="1" s="1"/>
  <c r="BI607" i="1"/>
  <c r="AZ607" i="1"/>
  <c r="AV607" i="1"/>
  <c r="AS607" i="1"/>
  <c r="AP607" i="1"/>
  <c r="BA607" i="1" s="1"/>
  <c r="AO607" i="1"/>
  <c r="AL607" i="1"/>
  <c r="AI607" i="1"/>
  <c r="AF607" i="1"/>
  <c r="AC607" i="1"/>
  <c r="Z607" i="1"/>
  <c r="W607" i="1"/>
  <c r="T607" i="1"/>
  <c r="Q607" i="1"/>
  <c r="N607" i="1"/>
  <c r="K607" i="1"/>
  <c r="H607" i="1"/>
  <c r="CJ606" i="1"/>
  <c r="BW606" i="1"/>
  <c r="BV606" i="1"/>
  <c r="BP606" i="1"/>
  <c r="BQ606" i="1" s="1"/>
  <c r="BN606" i="1"/>
  <c r="BO606" i="1" s="1"/>
  <c r="BL606" i="1"/>
  <c r="BM606" i="1" s="1"/>
  <c r="BJ606" i="1"/>
  <c r="BK606" i="1" s="1"/>
  <c r="BI606" i="1"/>
  <c r="AZ606" i="1"/>
  <c r="AV606" i="1"/>
  <c r="AS606" i="1"/>
  <c r="AP606" i="1"/>
  <c r="BA606" i="1" s="1"/>
  <c r="AO606" i="1"/>
  <c r="AL606" i="1"/>
  <c r="AI606" i="1"/>
  <c r="AF606" i="1"/>
  <c r="AC606" i="1"/>
  <c r="Z606" i="1"/>
  <c r="W606" i="1"/>
  <c r="T606" i="1"/>
  <c r="Q606" i="1"/>
  <c r="N606" i="1"/>
  <c r="K606" i="1"/>
  <c r="H606" i="1"/>
  <c r="CJ605" i="1"/>
  <c r="BW605" i="1"/>
  <c r="CK605" i="1" s="1"/>
  <c r="BV605" i="1"/>
  <c r="BP605" i="1"/>
  <c r="BQ605" i="1" s="1"/>
  <c r="BN605" i="1"/>
  <c r="BL605" i="1"/>
  <c r="BM605" i="1" s="1"/>
  <c r="BJ605" i="1"/>
  <c r="BK605" i="1" s="1"/>
  <c r="BI605" i="1"/>
  <c r="AZ605" i="1"/>
  <c r="AV605" i="1"/>
  <c r="AS605" i="1"/>
  <c r="AP605" i="1"/>
  <c r="BA605" i="1" s="1"/>
  <c r="AO605" i="1"/>
  <c r="AL605" i="1"/>
  <c r="AI605" i="1"/>
  <c r="AF605" i="1"/>
  <c r="AC605" i="1"/>
  <c r="Z605" i="1"/>
  <c r="W605" i="1"/>
  <c r="T605" i="1"/>
  <c r="Q605" i="1"/>
  <c r="N605" i="1"/>
  <c r="K605" i="1"/>
  <c r="H605" i="1"/>
  <c r="CJ604" i="1"/>
  <c r="BW604" i="1"/>
  <c r="CK604" i="1" s="1"/>
  <c r="BV604" i="1"/>
  <c r="BP604" i="1"/>
  <c r="BQ604" i="1" s="1"/>
  <c r="BN604" i="1"/>
  <c r="BO604" i="1" s="1"/>
  <c r="BL604" i="1"/>
  <c r="BJ604" i="1"/>
  <c r="BK604" i="1" s="1"/>
  <c r="BI604" i="1"/>
  <c r="AZ604" i="1"/>
  <c r="AV604" i="1"/>
  <c r="AS604" i="1"/>
  <c r="AP604" i="1"/>
  <c r="BA604" i="1" s="1"/>
  <c r="AO604" i="1"/>
  <c r="AL604" i="1"/>
  <c r="AI604" i="1"/>
  <c r="AF604" i="1"/>
  <c r="AC604" i="1"/>
  <c r="Z604" i="1"/>
  <c r="W604" i="1"/>
  <c r="T604" i="1"/>
  <c r="Q604" i="1"/>
  <c r="N604" i="1"/>
  <c r="K604" i="1"/>
  <c r="H604" i="1"/>
  <c r="CJ603" i="1"/>
  <c r="BW603" i="1"/>
  <c r="CK603" i="1" s="1"/>
  <c r="BV603" i="1"/>
  <c r="BP603" i="1"/>
  <c r="BQ603" i="1" s="1"/>
  <c r="BN603" i="1"/>
  <c r="BL603" i="1"/>
  <c r="BM603" i="1" s="1"/>
  <c r="BJ603" i="1"/>
  <c r="BK603" i="1" s="1"/>
  <c r="BI603" i="1"/>
  <c r="AZ603" i="1"/>
  <c r="AV603" i="1"/>
  <c r="AS603" i="1"/>
  <c r="AP603" i="1"/>
  <c r="BA603" i="1" s="1"/>
  <c r="AO603" i="1"/>
  <c r="AL603" i="1"/>
  <c r="AI603" i="1"/>
  <c r="AF603" i="1"/>
  <c r="AC603" i="1"/>
  <c r="Z603" i="1"/>
  <c r="W603" i="1"/>
  <c r="T603" i="1"/>
  <c r="Q603" i="1"/>
  <c r="N603" i="1"/>
  <c r="K603" i="1"/>
  <c r="H603" i="1"/>
  <c r="CJ602" i="1"/>
  <c r="BW602" i="1"/>
  <c r="CK602" i="1" s="1"/>
  <c r="BV602" i="1"/>
  <c r="BP602" i="1"/>
  <c r="BQ602" i="1" s="1"/>
  <c r="BN602" i="1"/>
  <c r="BO602" i="1" s="1"/>
  <c r="BL602" i="1"/>
  <c r="BJ602" i="1"/>
  <c r="BK602" i="1" s="1"/>
  <c r="BI602" i="1"/>
  <c r="AZ602" i="1"/>
  <c r="AV602" i="1"/>
  <c r="AS602" i="1"/>
  <c r="AP602" i="1"/>
  <c r="BA602" i="1" s="1"/>
  <c r="AO602" i="1"/>
  <c r="AL602" i="1"/>
  <c r="AI602" i="1"/>
  <c r="AF602" i="1"/>
  <c r="AC602" i="1"/>
  <c r="Z602" i="1"/>
  <c r="W602" i="1"/>
  <c r="T602" i="1"/>
  <c r="Q602" i="1"/>
  <c r="N602" i="1"/>
  <c r="K602" i="1"/>
  <c r="H602" i="1"/>
  <c r="CJ601" i="1"/>
  <c r="BW601" i="1"/>
  <c r="BV601" i="1"/>
  <c r="BP601" i="1"/>
  <c r="BQ601" i="1" s="1"/>
  <c r="BN601" i="1"/>
  <c r="BO601" i="1" s="1"/>
  <c r="BL601" i="1"/>
  <c r="BJ601" i="1"/>
  <c r="BK601" i="1" s="1"/>
  <c r="BI601" i="1"/>
  <c r="AZ601" i="1"/>
  <c r="AV601" i="1"/>
  <c r="AS601" i="1"/>
  <c r="AP601" i="1"/>
  <c r="BA601" i="1" s="1"/>
  <c r="AO601" i="1"/>
  <c r="AL601" i="1"/>
  <c r="AI601" i="1"/>
  <c r="AF601" i="1"/>
  <c r="AC601" i="1"/>
  <c r="Z601" i="1"/>
  <c r="W601" i="1"/>
  <c r="T601" i="1"/>
  <c r="Q601" i="1"/>
  <c r="N601" i="1"/>
  <c r="K601" i="1"/>
  <c r="H601" i="1"/>
  <c r="CJ600" i="1"/>
  <c r="BW600" i="1"/>
  <c r="BV600" i="1"/>
  <c r="BP600" i="1"/>
  <c r="BQ600" i="1" s="1"/>
  <c r="BN600" i="1"/>
  <c r="BO600" i="1" s="1"/>
  <c r="BL600" i="1"/>
  <c r="BJ600" i="1"/>
  <c r="BK600" i="1" s="1"/>
  <c r="BI600" i="1"/>
  <c r="AZ600" i="1"/>
  <c r="AV600" i="1"/>
  <c r="AS600" i="1"/>
  <c r="AP600" i="1"/>
  <c r="BA600" i="1" s="1"/>
  <c r="AO600" i="1"/>
  <c r="AL600" i="1"/>
  <c r="AI600" i="1"/>
  <c r="AF600" i="1"/>
  <c r="AC600" i="1"/>
  <c r="Z600" i="1"/>
  <c r="W600" i="1"/>
  <c r="T600" i="1"/>
  <c r="Q600" i="1"/>
  <c r="N600" i="1"/>
  <c r="K600" i="1"/>
  <c r="H600" i="1"/>
  <c r="CJ599" i="1"/>
  <c r="BW599" i="1"/>
  <c r="BX599" i="1" s="1"/>
  <c r="BV599" i="1"/>
  <c r="BP599" i="1"/>
  <c r="BQ599" i="1" s="1"/>
  <c r="BN599" i="1"/>
  <c r="BO599" i="1" s="1"/>
  <c r="BL599" i="1"/>
  <c r="BM599" i="1" s="1"/>
  <c r="BJ599" i="1"/>
  <c r="BK599" i="1" s="1"/>
  <c r="BI599" i="1"/>
  <c r="AZ599" i="1"/>
  <c r="AW599" i="1"/>
  <c r="AV599" i="1"/>
  <c r="AS599" i="1"/>
  <c r="AP599" i="1"/>
  <c r="BA599" i="1" s="1"/>
  <c r="AO599" i="1"/>
  <c r="AL599" i="1"/>
  <c r="AI599" i="1"/>
  <c r="AF599" i="1"/>
  <c r="AC599" i="1"/>
  <c r="Z599" i="1"/>
  <c r="W599" i="1"/>
  <c r="T599" i="1"/>
  <c r="Q599" i="1"/>
  <c r="N599" i="1"/>
  <c r="K599" i="1"/>
  <c r="H599" i="1"/>
  <c r="CJ598" i="1"/>
  <c r="BW598" i="1"/>
  <c r="BV598" i="1"/>
  <c r="BP598" i="1"/>
  <c r="BQ598" i="1" s="1"/>
  <c r="BN598" i="1"/>
  <c r="BL598" i="1"/>
  <c r="BM598" i="1" s="1"/>
  <c r="BJ598" i="1"/>
  <c r="BK598" i="1" s="1"/>
  <c r="BI598" i="1"/>
  <c r="AZ598" i="1"/>
  <c r="AV598" i="1"/>
  <c r="AS598" i="1"/>
  <c r="AP598" i="1"/>
  <c r="BA598" i="1" s="1"/>
  <c r="AO598" i="1"/>
  <c r="AL598" i="1"/>
  <c r="AI598" i="1"/>
  <c r="AF598" i="1"/>
  <c r="AC598" i="1"/>
  <c r="Z598" i="1"/>
  <c r="W598" i="1"/>
  <c r="T598" i="1"/>
  <c r="Q598" i="1"/>
  <c r="N598" i="1"/>
  <c r="K598" i="1"/>
  <c r="H598" i="1"/>
  <c r="CJ597" i="1"/>
  <c r="BW597" i="1"/>
  <c r="CK597" i="1" s="1"/>
  <c r="BV597" i="1"/>
  <c r="BP597" i="1"/>
  <c r="BQ597" i="1" s="1"/>
  <c r="BN597" i="1"/>
  <c r="BL597" i="1"/>
  <c r="BM597" i="1" s="1"/>
  <c r="BJ597" i="1"/>
  <c r="BK597" i="1" s="1"/>
  <c r="BI597" i="1"/>
  <c r="AZ597" i="1"/>
  <c r="AV597" i="1"/>
  <c r="AS597" i="1"/>
  <c r="AP597" i="1"/>
  <c r="BA597" i="1" s="1"/>
  <c r="AO597" i="1"/>
  <c r="AL597" i="1"/>
  <c r="AI597" i="1"/>
  <c r="AF597" i="1"/>
  <c r="AC597" i="1"/>
  <c r="Z597" i="1"/>
  <c r="W597" i="1"/>
  <c r="T597" i="1"/>
  <c r="Q597" i="1"/>
  <c r="N597" i="1"/>
  <c r="K597" i="1"/>
  <c r="H597" i="1"/>
  <c r="CJ596" i="1"/>
  <c r="BW596" i="1"/>
  <c r="BX596" i="1" s="1"/>
  <c r="BV596" i="1"/>
  <c r="BP596" i="1"/>
  <c r="BQ596" i="1" s="1"/>
  <c r="BN596" i="1"/>
  <c r="BL596" i="1"/>
  <c r="BM596" i="1" s="1"/>
  <c r="BJ596" i="1"/>
  <c r="BK596" i="1" s="1"/>
  <c r="BI596" i="1"/>
  <c r="AZ596" i="1"/>
  <c r="AV596" i="1"/>
  <c r="AS596" i="1"/>
  <c r="AP596" i="1"/>
  <c r="BA596" i="1" s="1"/>
  <c r="AO596" i="1"/>
  <c r="AL596" i="1"/>
  <c r="AI596" i="1"/>
  <c r="AF596" i="1"/>
  <c r="AC596" i="1"/>
  <c r="Z596" i="1"/>
  <c r="W596" i="1"/>
  <c r="T596" i="1"/>
  <c r="Q596" i="1"/>
  <c r="N596" i="1"/>
  <c r="K596" i="1"/>
  <c r="H596" i="1"/>
  <c r="CJ595" i="1"/>
  <c r="BW595" i="1"/>
  <c r="BV595" i="1"/>
  <c r="BP595" i="1"/>
  <c r="BQ595" i="1" s="1"/>
  <c r="BN595" i="1"/>
  <c r="BL595" i="1"/>
  <c r="BM595" i="1" s="1"/>
  <c r="BJ595" i="1"/>
  <c r="BK595" i="1" s="1"/>
  <c r="BI595" i="1"/>
  <c r="AZ595" i="1"/>
  <c r="AV595" i="1"/>
  <c r="AS595" i="1"/>
  <c r="AP595" i="1"/>
  <c r="BA595" i="1" s="1"/>
  <c r="AO595" i="1"/>
  <c r="AL595" i="1"/>
  <c r="AI595" i="1"/>
  <c r="AF595" i="1"/>
  <c r="AC595" i="1"/>
  <c r="Z595" i="1"/>
  <c r="W595" i="1"/>
  <c r="T595" i="1"/>
  <c r="Q595" i="1"/>
  <c r="N595" i="1"/>
  <c r="K595" i="1"/>
  <c r="H595" i="1"/>
  <c r="CJ594" i="1"/>
  <c r="BW594" i="1"/>
  <c r="CK594" i="1" s="1"/>
  <c r="BV594" i="1"/>
  <c r="BP594" i="1"/>
  <c r="BQ594" i="1" s="1"/>
  <c r="BN594" i="1"/>
  <c r="BO594" i="1" s="1"/>
  <c r="BL594" i="1"/>
  <c r="BM594" i="1" s="1"/>
  <c r="BJ594" i="1"/>
  <c r="BK594" i="1" s="1"/>
  <c r="BI594" i="1"/>
  <c r="AZ594" i="1"/>
  <c r="AY594" i="1"/>
  <c r="AW594" i="1"/>
  <c r="AV594" i="1"/>
  <c r="AS594" i="1"/>
  <c r="AP594" i="1"/>
  <c r="BA594" i="1" s="1"/>
  <c r="AO594" i="1"/>
  <c r="AL594" i="1"/>
  <c r="AI594" i="1"/>
  <c r="AF594" i="1"/>
  <c r="AC594" i="1"/>
  <c r="Z594" i="1"/>
  <c r="W594" i="1"/>
  <c r="T594" i="1"/>
  <c r="Q594" i="1"/>
  <c r="N594" i="1"/>
  <c r="K594" i="1"/>
  <c r="H594" i="1"/>
  <c r="CJ593" i="1"/>
  <c r="BW593" i="1"/>
  <c r="BX593" i="1" s="1"/>
  <c r="BV593" i="1"/>
  <c r="BP593" i="1"/>
  <c r="BN593" i="1"/>
  <c r="BO593" i="1" s="1"/>
  <c r="BL593" i="1"/>
  <c r="BM593" i="1" s="1"/>
  <c r="BJ593" i="1"/>
  <c r="BK593" i="1" s="1"/>
  <c r="BI593" i="1"/>
  <c r="AZ593" i="1"/>
  <c r="AV593" i="1"/>
  <c r="AS593" i="1"/>
  <c r="AP593" i="1"/>
  <c r="BA593" i="1" s="1"/>
  <c r="AO593" i="1"/>
  <c r="AL593" i="1"/>
  <c r="AI593" i="1"/>
  <c r="AF593" i="1"/>
  <c r="AC593" i="1"/>
  <c r="Z593" i="1"/>
  <c r="W593" i="1"/>
  <c r="T593" i="1"/>
  <c r="Q593" i="1"/>
  <c r="N593" i="1"/>
  <c r="K593" i="1"/>
  <c r="H593" i="1"/>
  <c r="CJ592" i="1"/>
  <c r="BW592" i="1"/>
  <c r="CK592" i="1" s="1"/>
  <c r="BV592" i="1"/>
  <c r="BP592" i="1"/>
  <c r="BQ592" i="1" s="1"/>
  <c r="BN592" i="1"/>
  <c r="BO592" i="1" s="1"/>
  <c r="BL592" i="1"/>
  <c r="BM592" i="1" s="1"/>
  <c r="BJ592" i="1"/>
  <c r="BK592" i="1" s="1"/>
  <c r="BI592" i="1"/>
  <c r="AZ592" i="1"/>
  <c r="AV592" i="1"/>
  <c r="AS592" i="1"/>
  <c r="AP592" i="1"/>
  <c r="BA592" i="1" s="1"/>
  <c r="AO592" i="1"/>
  <c r="AL592" i="1"/>
  <c r="AI592" i="1"/>
  <c r="AF592" i="1"/>
  <c r="AC592" i="1"/>
  <c r="Z592" i="1"/>
  <c r="W592" i="1"/>
  <c r="T592" i="1"/>
  <c r="Q592" i="1"/>
  <c r="N592" i="1"/>
  <c r="K592" i="1"/>
  <c r="H592" i="1"/>
  <c r="CJ591" i="1"/>
  <c r="BW591" i="1"/>
  <c r="BV591" i="1"/>
  <c r="BP591" i="1"/>
  <c r="BQ591" i="1" s="1"/>
  <c r="BN591" i="1"/>
  <c r="BO591" i="1" s="1"/>
  <c r="BL591" i="1"/>
  <c r="BJ591" i="1"/>
  <c r="BK591" i="1" s="1"/>
  <c r="BI591" i="1"/>
  <c r="AZ591" i="1"/>
  <c r="AV591" i="1"/>
  <c r="AS591" i="1"/>
  <c r="AP591" i="1"/>
  <c r="BA591" i="1" s="1"/>
  <c r="AO591" i="1"/>
  <c r="AL591" i="1"/>
  <c r="AI591" i="1"/>
  <c r="AF591" i="1"/>
  <c r="AC591" i="1"/>
  <c r="Z591" i="1"/>
  <c r="W591" i="1"/>
  <c r="T591" i="1"/>
  <c r="Q591" i="1"/>
  <c r="N591" i="1"/>
  <c r="K591" i="1"/>
  <c r="H591" i="1"/>
  <c r="CJ590" i="1"/>
  <c r="BW590" i="1"/>
  <c r="CK590" i="1" s="1"/>
  <c r="BV590" i="1"/>
  <c r="BP590" i="1"/>
  <c r="BQ590" i="1" s="1"/>
  <c r="BN590" i="1"/>
  <c r="BO590" i="1" s="1"/>
  <c r="BL590" i="1"/>
  <c r="BM590" i="1" s="1"/>
  <c r="BJ590" i="1"/>
  <c r="BK590" i="1" s="1"/>
  <c r="BI590" i="1"/>
  <c r="AZ590" i="1"/>
  <c r="AW590" i="1"/>
  <c r="AV590" i="1"/>
  <c r="AS590" i="1"/>
  <c r="AP590" i="1"/>
  <c r="BA590" i="1" s="1"/>
  <c r="AO590" i="1"/>
  <c r="AL590" i="1"/>
  <c r="AI590" i="1"/>
  <c r="AF590" i="1"/>
  <c r="AC590" i="1"/>
  <c r="Z590" i="1"/>
  <c r="W590" i="1"/>
  <c r="T590" i="1"/>
  <c r="Q590" i="1"/>
  <c r="N590" i="1"/>
  <c r="K590" i="1"/>
  <c r="H590" i="1"/>
  <c r="CJ589" i="1"/>
  <c r="BW589" i="1"/>
  <c r="BV589" i="1"/>
  <c r="BP589" i="1"/>
  <c r="BQ589" i="1" s="1"/>
  <c r="BN589" i="1"/>
  <c r="BO589" i="1" s="1"/>
  <c r="BL589" i="1"/>
  <c r="BJ589" i="1"/>
  <c r="BK589" i="1" s="1"/>
  <c r="BI589" i="1"/>
  <c r="AZ589" i="1"/>
  <c r="AV589" i="1"/>
  <c r="AS589" i="1"/>
  <c r="AP589" i="1"/>
  <c r="BA589" i="1" s="1"/>
  <c r="AO589" i="1"/>
  <c r="AL589" i="1"/>
  <c r="AI589" i="1"/>
  <c r="AF589" i="1"/>
  <c r="AC589" i="1"/>
  <c r="Z589" i="1"/>
  <c r="W589" i="1"/>
  <c r="T589" i="1"/>
  <c r="Q589" i="1"/>
  <c r="N589" i="1"/>
  <c r="K589" i="1"/>
  <c r="H589" i="1"/>
  <c r="CJ588" i="1"/>
  <c r="BW588" i="1"/>
  <c r="BV588" i="1"/>
  <c r="BP588" i="1"/>
  <c r="BQ588" i="1" s="1"/>
  <c r="BN588" i="1"/>
  <c r="BO588" i="1" s="1"/>
  <c r="BL588" i="1"/>
  <c r="BJ588" i="1"/>
  <c r="BK588" i="1" s="1"/>
  <c r="BI588" i="1"/>
  <c r="AZ588" i="1"/>
  <c r="AV588" i="1"/>
  <c r="AS588" i="1"/>
  <c r="AP588" i="1"/>
  <c r="BA588" i="1" s="1"/>
  <c r="AO588" i="1"/>
  <c r="AL588" i="1"/>
  <c r="AI588" i="1"/>
  <c r="AF588" i="1"/>
  <c r="AC588" i="1"/>
  <c r="Z588" i="1"/>
  <c r="W588" i="1"/>
  <c r="T588" i="1"/>
  <c r="Q588" i="1"/>
  <c r="N588" i="1"/>
  <c r="K588" i="1"/>
  <c r="H588" i="1"/>
  <c r="CJ587" i="1"/>
  <c r="BW587" i="1"/>
  <c r="BV587" i="1"/>
  <c r="BP587" i="1"/>
  <c r="BQ587" i="1" s="1"/>
  <c r="BN587" i="1"/>
  <c r="BO587" i="1" s="1"/>
  <c r="BL587" i="1"/>
  <c r="BJ587" i="1"/>
  <c r="BK587" i="1" s="1"/>
  <c r="BI587" i="1"/>
  <c r="AZ587" i="1"/>
  <c r="AV587" i="1"/>
  <c r="AS587" i="1"/>
  <c r="AP587" i="1"/>
  <c r="BA587" i="1" s="1"/>
  <c r="AO587" i="1"/>
  <c r="AL587" i="1"/>
  <c r="AI587" i="1"/>
  <c r="AF587" i="1"/>
  <c r="AC587" i="1"/>
  <c r="Z587" i="1"/>
  <c r="W587" i="1"/>
  <c r="T587" i="1"/>
  <c r="Q587" i="1"/>
  <c r="N587" i="1"/>
  <c r="K587" i="1"/>
  <c r="H587" i="1"/>
  <c r="CJ586" i="1"/>
  <c r="BW586" i="1"/>
  <c r="CK586" i="1" s="1"/>
  <c r="BV586" i="1"/>
  <c r="BP586" i="1"/>
  <c r="BQ586" i="1" s="1"/>
  <c r="BN586" i="1"/>
  <c r="BO586" i="1" s="1"/>
  <c r="BL586" i="1"/>
  <c r="BJ586" i="1"/>
  <c r="BK586" i="1" s="1"/>
  <c r="BI586" i="1"/>
  <c r="AZ586" i="1"/>
  <c r="AV586" i="1"/>
  <c r="AS586" i="1"/>
  <c r="AP586" i="1"/>
  <c r="BA586" i="1" s="1"/>
  <c r="AO586" i="1"/>
  <c r="AL586" i="1"/>
  <c r="AI586" i="1"/>
  <c r="AF586" i="1"/>
  <c r="AC586" i="1"/>
  <c r="Z586" i="1"/>
  <c r="W586" i="1"/>
  <c r="T586" i="1"/>
  <c r="Q586" i="1"/>
  <c r="N586" i="1"/>
  <c r="K586" i="1"/>
  <c r="H586" i="1"/>
  <c r="CJ585" i="1"/>
  <c r="BW585" i="1"/>
  <c r="BV585" i="1"/>
  <c r="BP585" i="1"/>
  <c r="BQ585" i="1" s="1"/>
  <c r="BN585" i="1"/>
  <c r="BO585" i="1" s="1"/>
  <c r="BL585" i="1"/>
  <c r="BM585" i="1" s="1"/>
  <c r="BJ585" i="1"/>
  <c r="BK585" i="1" s="1"/>
  <c r="BI585" i="1"/>
  <c r="AZ585" i="1"/>
  <c r="AV585" i="1"/>
  <c r="AS585" i="1"/>
  <c r="AP585" i="1"/>
  <c r="BA585" i="1" s="1"/>
  <c r="AO585" i="1"/>
  <c r="AL585" i="1"/>
  <c r="AI585" i="1"/>
  <c r="AF585" i="1"/>
  <c r="AC585" i="1"/>
  <c r="Z585" i="1"/>
  <c r="W585" i="1"/>
  <c r="T585" i="1"/>
  <c r="Q585" i="1"/>
  <c r="N585" i="1"/>
  <c r="K585" i="1"/>
  <c r="H585" i="1"/>
  <c r="CJ584" i="1"/>
  <c r="BW584" i="1"/>
  <c r="CK584" i="1" s="1"/>
  <c r="BV584" i="1"/>
  <c r="BP584" i="1"/>
  <c r="BQ584" i="1" s="1"/>
  <c r="BN584" i="1"/>
  <c r="BO584" i="1" s="1"/>
  <c r="BL584" i="1"/>
  <c r="BJ584" i="1"/>
  <c r="BK584" i="1" s="1"/>
  <c r="BI584" i="1"/>
  <c r="AZ584" i="1"/>
  <c r="AV584" i="1"/>
  <c r="AS584" i="1"/>
  <c r="AP584" i="1"/>
  <c r="BA584" i="1" s="1"/>
  <c r="AO584" i="1"/>
  <c r="AL584" i="1"/>
  <c r="AI584" i="1"/>
  <c r="AF584" i="1"/>
  <c r="AC584" i="1"/>
  <c r="Z584" i="1"/>
  <c r="W584" i="1"/>
  <c r="T584" i="1"/>
  <c r="Q584" i="1"/>
  <c r="N584" i="1"/>
  <c r="K584" i="1"/>
  <c r="H584" i="1"/>
  <c r="CJ583" i="1"/>
  <c r="BW583" i="1"/>
  <c r="BV583" i="1"/>
  <c r="BP583" i="1"/>
  <c r="BQ583" i="1" s="1"/>
  <c r="BN583" i="1"/>
  <c r="BO583" i="1" s="1"/>
  <c r="BL583" i="1"/>
  <c r="BJ583" i="1"/>
  <c r="BK583" i="1" s="1"/>
  <c r="BI583" i="1"/>
  <c r="AZ583" i="1"/>
  <c r="AV583" i="1"/>
  <c r="AS583" i="1"/>
  <c r="AP583" i="1"/>
  <c r="BA583" i="1" s="1"/>
  <c r="AO583" i="1"/>
  <c r="AL583" i="1"/>
  <c r="AI583" i="1"/>
  <c r="AF583" i="1"/>
  <c r="AC583" i="1"/>
  <c r="Z583" i="1"/>
  <c r="W583" i="1"/>
  <c r="T583" i="1"/>
  <c r="Q583" i="1"/>
  <c r="N583" i="1"/>
  <c r="K583" i="1"/>
  <c r="H583" i="1"/>
  <c r="CJ582" i="1"/>
  <c r="BW582" i="1"/>
  <c r="BX582" i="1" s="1"/>
  <c r="BV582" i="1"/>
  <c r="BP582" i="1"/>
  <c r="BQ582" i="1" s="1"/>
  <c r="BN582" i="1"/>
  <c r="BO582" i="1" s="1"/>
  <c r="BL582" i="1"/>
  <c r="BM582" i="1" s="1"/>
  <c r="BJ582" i="1"/>
  <c r="BK582" i="1" s="1"/>
  <c r="BI582" i="1"/>
  <c r="AZ582" i="1"/>
  <c r="AV582" i="1"/>
  <c r="AS582" i="1"/>
  <c r="AP582" i="1"/>
  <c r="BA582" i="1" s="1"/>
  <c r="AO582" i="1"/>
  <c r="AL582" i="1"/>
  <c r="AI582" i="1"/>
  <c r="AF582" i="1"/>
  <c r="AC582" i="1"/>
  <c r="Z582" i="1"/>
  <c r="W582" i="1"/>
  <c r="T582" i="1"/>
  <c r="Q582" i="1"/>
  <c r="N582" i="1"/>
  <c r="K582" i="1"/>
  <c r="H582" i="1"/>
  <c r="CJ581" i="1"/>
  <c r="BW581" i="1"/>
  <c r="BV581" i="1"/>
  <c r="BP581" i="1"/>
  <c r="BQ581" i="1" s="1"/>
  <c r="BN581" i="1"/>
  <c r="BO581" i="1" s="1"/>
  <c r="BL581" i="1"/>
  <c r="BJ581" i="1"/>
  <c r="BK581" i="1" s="1"/>
  <c r="BI581" i="1"/>
  <c r="AZ581" i="1"/>
  <c r="AV581" i="1"/>
  <c r="AS581" i="1"/>
  <c r="AP581" i="1"/>
  <c r="BA581" i="1" s="1"/>
  <c r="AO581" i="1"/>
  <c r="AL581" i="1"/>
  <c r="AI581" i="1"/>
  <c r="AF581" i="1"/>
  <c r="AC581" i="1"/>
  <c r="Z581" i="1"/>
  <c r="W581" i="1"/>
  <c r="T581" i="1"/>
  <c r="Q581" i="1"/>
  <c r="N581" i="1"/>
  <c r="K581" i="1"/>
  <c r="H581" i="1"/>
  <c r="CJ580" i="1"/>
  <c r="BW580" i="1"/>
  <c r="BX580" i="1" s="1"/>
  <c r="BV580" i="1"/>
  <c r="BP580" i="1"/>
  <c r="BN580" i="1"/>
  <c r="BO580" i="1" s="1"/>
  <c r="BL580" i="1"/>
  <c r="BM580" i="1" s="1"/>
  <c r="BJ580" i="1"/>
  <c r="BK580" i="1" s="1"/>
  <c r="BI580" i="1"/>
  <c r="AZ580" i="1"/>
  <c r="AV580" i="1"/>
  <c r="AS580" i="1"/>
  <c r="AP580" i="1"/>
  <c r="BA580" i="1" s="1"/>
  <c r="AO580" i="1"/>
  <c r="AL580" i="1"/>
  <c r="AI580" i="1"/>
  <c r="AF580" i="1"/>
  <c r="AC580" i="1"/>
  <c r="Z580" i="1"/>
  <c r="W580" i="1"/>
  <c r="T580" i="1"/>
  <c r="Q580" i="1"/>
  <c r="N580" i="1"/>
  <c r="K580" i="1"/>
  <c r="H580" i="1"/>
  <c r="CJ579" i="1"/>
  <c r="BW579" i="1"/>
  <c r="BV579" i="1"/>
  <c r="BP579" i="1"/>
  <c r="BQ579" i="1" s="1"/>
  <c r="BN579" i="1"/>
  <c r="BO579" i="1" s="1"/>
  <c r="BL579" i="1"/>
  <c r="BM579" i="1" s="1"/>
  <c r="BJ579" i="1"/>
  <c r="BK579" i="1" s="1"/>
  <c r="BI579" i="1"/>
  <c r="AZ579" i="1"/>
  <c r="AV579" i="1"/>
  <c r="AS579" i="1"/>
  <c r="AP579" i="1"/>
  <c r="BA579" i="1" s="1"/>
  <c r="AO579" i="1"/>
  <c r="AL579" i="1"/>
  <c r="AI579" i="1"/>
  <c r="AF579" i="1"/>
  <c r="AC579" i="1"/>
  <c r="Z579" i="1"/>
  <c r="W579" i="1"/>
  <c r="T579" i="1"/>
  <c r="Q579" i="1"/>
  <c r="N579" i="1"/>
  <c r="K579" i="1"/>
  <c r="H579" i="1"/>
  <c r="CJ578" i="1"/>
  <c r="BW578" i="1"/>
  <c r="BX578" i="1" s="1"/>
  <c r="BV578" i="1"/>
  <c r="BP578" i="1"/>
  <c r="BQ578" i="1" s="1"/>
  <c r="BN578" i="1"/>
  <c r="BO578" i="1" s="1"/>
  <c r="BL578" i="1"/>
  <c r="BJ578" i="1"/>
  <c r="BK578" i="1" s="1"/>
  <c r="BI578" i="1"/>
  <c r="AZ578" i="1"/>
  <c r="AV578" i="1"/>
  <c r="AS578" i="1"/>
  <c r="AP578" i="1"/>
  <c r="BA578" i="1" s="1"/>
  <c r="AO578" i="1"/>
  <c r="AL578" i="1"/>
  <c r="AI578" i="1"/>
  <c r="AF578" i="1"/>
  <c r="AC578" i="1"/>
  <c r="Z578" i="1"/>
  <c r="W578" i="1"/>
  <c r="T578" i="1"/>
  <c r="Q578" i="1"/>
  <c r="N578" i="1"/>
  <c r="K578" i="1"/>
  <c r="H578" i="1"/>
  <c r="CJ577" i="1"/>
  <c r="BW577" i="1"/>
  <c r="CK577" i="1" s="1"/>
  <c r="BV577" i="1"/>
  <c r="BP577" i="1"/>
  <c r="BQ577" i="1" s="1"/>
  <c r="BN577" i="1"/>
  <c r="BO577" i="1" s="1"/>
  <c r="BL577" i="1"/>
  <c r="BM577" i="1" s="1"/>
  <c r="BJ577" i="1"/>
  <c r="BK577" i="1" s="1"/>
  <c r="BI577" i="1"/>
  <c r="AZ577" i="1"/>
  <c r="AV577" i="1"/>
  <c r="AS577" i="1"/>
  <c r="AP577" i="1"/>
  <c r="BA577" i="1" s="1"/>
  <c r="AO577" i="1"/>
  <c r="AL577" i="1"/>
  <c r="AI577" i="1"/>
  <c r="AF577" i="1"/>
  <c r="AC577" i="1"/>
  <c r="Z577" i="1"/>
  <c r="W577" i="1"/>
  <c r="T577" i="1"/>
  <c r="Q577" i="1"/>
  <c r="N577" i="1"/>
  <c r="K577" i="1"/>
  <c r="H577" i="1"/>
  <c r="CJ576" i="1"/>
  <c r="BW576" i="1"/>
  <c r="BX576" i="1" s="1"/>
  <c r="BV576" i="1"/>
  <c r="BP576" i="1"/>
  <c r="BQ576" i="1" s="1"/>
  <c r="BN576" i="1"/>
  <c r="BO576" i="1" s="1"/>
  <c r="BL576" i="1"/>
  <c r="BM576" i="1" s="1"/>
  <c r="BJ576" i="1"/>
  <c r="BK576" i="1" s="1"/>
  <c r="BI576" i="1"/>
  <c r="AZ576" i="1"/>
  <c r="AV576" i="1"/>
  <c r="AS576" i="1"/>
  <c r="AP576" i="1"/>
  <c r="BA576" i="1" s="1"/>
  <c r="AO576" i="1"/>
  <c r="AL576" i="1"/>
  <c r="AI576" i="1"/>
  <c r="AF576" i="1"/>
  <c r="AC576" i="1"/>
  <c r="Z576" i="1"/>
  <c r="W576" i="1"/>
  <c r="T576" i="1"/>
  <c r="Q576" i="1"/>
  <c r="N576" i="1"/>
  <c r="K576" i="1"/>
  <c r="H576" i="1"/>
  <c r="CJ575" i="1"/>
  <c r="BW575" i="1"/>
  <c r="BX575" i="1" s="1"/>
  <c r="BV575" i="1"/>
  <c r="BP575" i="1"/>
  <c r="BQ575" i="1" s="1"/>
  <c r="BN575" i="1"/>
  <c r="BO575" i="1" s="1"/>
  <c r="BL575" i="1"/>
  <c r="BJ575" i="1"/>
  <c r="BK575" i="1" s="1"/>
  <c r="BI575" i="1"/>
  <c r="AZ575" i="1"/>
  <c r="AV575" i="1"/>
  <c r="AS575" i="1"/>
  <c r="AP575" i="1"/>
  <c r="BA575" i="1" s="1"/>
  <c r="AO575" i="1"/>
  <c r="AL575" i="1"/>
  <c r="AI575" i="1"/>
  <c r="AF575" i="1"/>
  <c r="AC575" i="1"/>
  <c r="Z575" i="1"/>
  <c r="W575" i="1"/>
  <c r="T575" i="1"/>
  <c r="Q575" i="1"/>
  <c r="N575" i="1"/>
  <c r="K575" i="1"/>
  <c r="H575" i="1"/>
  <c r="CJ574" i="1"/>
  <c r="BW574" i="1"/>
  <c r="BX574" i="1" s="1"/>
  <c r="BV574" i="1"/>
  <c r="BP574" i="1"/>
  <c r="BQ574" i="1" s="1"/>
  <c r="BN574" i="1"/>
  <c r="BL574" i="1"/>
  <c r="BM574" i="1" s="1"/>
  <c r="BJ574" i="1"/>
  <c r="BK574" i="1" s="1"/>
  <c r="BI574" i="1"/>
  <c r="AZ574" i="1"/>
  <c r="AV574" i="1"/>
  <c r="AS574" i="1"/>
  <c r="AP574" i="1"/>
  <c r="BA574" i="1" s="1"/>
  <c r="AO574" i="1"/>
  <c r="AL574" i="1"/>
  <c r="AI574" i="1"/>
  <c r="AF574" i="1"/>
  <c r="AC574" i="1"/>
  <c r="Z574" i="1"/>
  <c r="W574" i="1"/>
  <c r="T574" i="1"/>
  <c r="Q574" i="1"/>
  <c r="N574" i="1"/>
  <c r="K574" i="1"/>
  <c r="H574" i="1"/>
  <c r="CJ573" i="1"/>
  <c r="BW573" i="1"/>
  <c r="CK573" i="1" s="1"/>
  <c r="BV573" i="1"/>
  <c r="BP573" i="1"/>
  <c r="BQ573" i="1" s="1"/>
  <c r="BN573" i="1"/>
  <c r="BO573" i="1" s="1"/>
  <c r="BL573" i="1"/>
  <c r="BJ573" i="1"/>
  <c r="BK573" i="1" s="1"/>
  <c r="BI573" i="1"/>
  <c r="AZ573" i="1"/>
  <c r="AV573" i="1"/>
  <c r="AS573" i="1"/>
  <c r="AP573" i="1"/>
  <c r="BA573" i="1" s="1"/>
  <c r="AO573" i="1"/>
  <c r="AL573" i="1"/>
  <c r="AI573" i="1"/>
  <c r="AF573" i="1"/>
  <c r="AC573" i="1"/>
  <c r="Z573" i="1"/>
  <c r="W573" i="1"/>
  <c r="T573" i="1"/>
  <c r="Q573" i="1"/>
  <c r="N573" i="1"/>
  <c r="K573" i="1"/>
  <c r="H573" i="1"/>
  <c r="CJ572" i="1"/>
  <c r="BW572" i="1"/>
  <c r="BX572" i="1" s="1"/>
  <c r="BV572" i="1"/>
  <c r="BP572" i="1"/>
  <c r="BQ572" i="1" s="1"/>
  <c r="BN572" i="1"/>
  <c r="BO572" i="1" s="1"/>
  <c r="BL572" i="1"/>
  <c r="BJ572" i="1"/>
  <c r="BK572" i="1" s="1"/>
  <c r="BI572" i="1"/>
  <c r="AZ572" i="1"/>
  <c r="AV572" i="1"/>
  <c r="AS572" i="1"/>
  <c r="AP572" i="1"/>
  <c r="BA572" i="1" s="1"/>
  <c r="AO572" i="1"/>
  <c r="AL572" i="1"/>
  <c r="AI572" i="1"/>
  <c r="AF572" i="1"/>
  <c r="AC572" i="1"/>
  <c r="Z572" i="1"/>
  <c r="W572" i="1"/>
  <c r="T572" i="1"/>
  <c r="Q572" i="1"/>
  <c r="N572" i="1"/>
  <c r="K572" i="1"/>
  <c r="H572" i="1"/>
  <c r="CJ571" i="1"/>
  <c r="BW571" i="1"/>
  <c r="CK571" i="1" s="1"/>
  <c r="BV571" i="1"/>
  <c r="BP571" i="1"/>
  <c r="BQ571" i="1" s="1"/>
  <c r="BN571" i="1"/>
  <c r="BO571" i="1" s="1"/>
  <c r="BL571" i="1"/>
  <c r="BJ571" i="1"/>
  <c r="BK571" i="1" s="1"/>
  <c r="BI571" i="1"/>
  <c r="AZ571" i="1"/>
  <c r="AV571" i="1"/>
  <c r="AS571" i="1"/>
  <c r="AP571" i="1"/>
  <c r="BA571" i="1" s="1"/>
  <c r="AO571" i="1"/>
  <c r="AL571" i="1"/>
  <c r="AI571" i="1"/>
  <c r="AF571" i="1"/>
  <c r="AC571" i="1"/>
  <c r="Z571" i="1"/>
  <c r="W571" i="1"/>
  <c r="T571" i="1"/>
  <c r="Q571" i="1"/>
  <c r="N571" i="1"/>
  <c r="K571" i="1"/>
  <c r="H571" i="1"/>
  <c r="CJ570" i="1"/>
  <c r="BW570" i="1"/>
  <c r="BX570" i="1" s="1"/>
  <c r="BV570" i="1"/>
  <c r="BP570" i="1"/>
  <c r="BN570" i="1"/>
  <c r="BO570" i="1" s="1"/>
  <c r="BL570" i="1"/>
  <c r="BM570" i="1" s="1"/>
  <c r="BJ570" i="1"/>
  <c r="BK570" i="1" s="1"/>
  <c r="BI570" i="1"/>
  <c r="AZ570" i="1"/>
  <c r="AV570" i="1"/>
  <c r="AS570" i="1"/>
  <c r="AP570" i="1"/>
  <c r="BA570" i="1" s="1"/>
  <c r="AO570" i="1"/>
  <c r="AL570" i="1"/>
  <c r="AI570" i="1"/>
  <c r="AF570" i="1"/>
  <c r="AC570" i="1"/>
  <c r="Z570" i="1"/>
  <c r="W570" i="1"/>
  <c r="T570" i="1"/>
  <c r="Q570" i="1"/>
  <c r="N570" i="1"/>
  <c r="K570" i="1"/>
  <c r="H570" i="1"/>
  <c r="CJ569" i="1"/>
  <c r="BW569" i="1"/>
  <c r="CK569" i="1" s="1"/>
  <c r="BV569" i="1"/>
  <c r="BP569" i="1"/>
  <c r="BQ569" i="1" s="1"/>
  <c r="BN569" i="1"/>
  <c r="BO569" i="1" s="1"/>
  <c r="BL569" i="1"/>
  <c r="BJ569" i="1"/>
  <c r="BK569" i="1" s="1"/>
  <c r="BI569" i="1"/>
  <c r="AZ569" i="1"/>
  <c r="AV569" i="1"/>
  <c r="AS569" i="1"/>
  <c r="AP569" i="1"/>
  <c r="BA569" i="1" s="1"/>
  <c r="AO569" i="1"/>
  <c r="AL569" i="1"/>
  <c r="AI569" i="1"/>
  <c r="AF569" i="1"/>
  <c r="AC569" i="1"/>
  <c r="Z569" i="1"/>
  <c r="W569" i="1"/>
  <c r="T569" i="1"/>
  <c r="Q569" i="1"/>
  <c r="N569" i="1"/>
  <c r="K569" i="1"/>
  <c r="H569" i="1"/>
  <c r="CJ568" i="1"/>
  <c r="BW568" i="1"/>
  <c r="BX568" i="1" s="1"/>
  <c r="BV568" i="1"/>
  <c r="BP568" i="1"/>
  <c r="BQ568" i="1" s="1"/>
  <c r="BN568" i="1"/>
  <c r="BO568" i="1" s="1"/>
  <c r="BL568" i="1"/>
  <c r="BM568" i="1" s="1"/>
  <c r="BJ568" i="1"/>
  <c r="BK568" i="1" s="1"/>
  <c r="BI568" i="1"/>
  <c r="AZ568" i="1"/>
  <c r="AV568" i="1"/>
  <c r="AS568" i="1"/>
  <c r="AP568" i="1"/>
  <c r="BA568" i="1" s="1"/>
  <c r="AO568" i="1"/>
  <c r="AL568" i="1"/>
  <c r="AI568" i="1"/>
  <c r="AF568" i="1"/>
  <c r="AC568" i="1"/>
  <c r="Z568" i="1"/>
  <c r="W568" i="1"/>
  <c r="T568" i="1"/>
  <c r="Q568" i="1"/>
  <c r="N568" i="1"/>
  <c r="K568" i="1"/>
  <c r="H568" i="1"/>
  <c r="CJ567" i="1"/>
  <c r="BW567" i="1"/>
  <c r="BV567" i="1"/>
  <c r="BP567" i="1"/>
  <c r="BQ567" i="1" s="1"/>
  <c r="BN567" i="1"/>
  <c r="BO567" i="1" s="1"/>
  <c r="BL567" i="1"/>
  <c r="BJ567" i="1"/>
  <c r="BK567" i="1" s="1"/>
  <c r="BI567" i="1"/>
  <c r="AZ567" i="1"/>
  <c r="AV567" i="1"/>
  <c r="AS567" i="1"/>
  <c r="AP567" i="1"/>
  <c r="BA567" i="1" s="1"/>
  <c r="AO567" i="1"/>
  <c r="AL567" i="1"/>
  <c r="AI567" i="1"/>
  <c r="AF567" i="1"/>
  <c r="AC567" i="1"/>
  <c r="Z567" i="1"/>
  <c r="W567" i="1"/>
  <c r="T567" i="1"/>
  <c r="Q567" i="1"/>
  <c r="N567" i="1"/>
  <c r="K567" i="1"/>
  <c r="H567" i="1"/>
  <c r="CJ566" i="1"/>
  <c r="BW566" i="1"/>
  <c r="CK566" i="1" s="1"/>
  <c r="BV566" i="1"/>
  <c r="BP566" i="1"/>
  <c r="BQ566" i="1" s="1"/>
  <c r="BN566" i="1"/>
  <c r="BO566" i="1" s="1"/>
  <c r="BL566" i="1"/>
  <c r="BM566" i="1" s="1"/>
  <c r="BJ566" i="1"/>
  <c r="BK566" i="1" s="1"/>
  <c r="BI566" i="1"/>
  <c r="AZ566" i="1"/>
  <c r="AV566" i="1"/>
  <c r="AS566" i="1"/>
  <c r="AP566" i="1"/>
  <c r="BA566" i="1" s="1"/>
  <c r="AO566" i="1"/>
  <c r="AL566" i="1"/>
  <c r="AI566" i="1"/>
  <c r="AF566" i="1"/>
  <c r="AC566" i="1"/>
  <c r="Z566" i="1"/>
  <c r="W566" i="1"/>
  <c r="T566" i="1"/>
  <c r="Q566" i="1"/>
  <c r="N566" i="1"/>
  <c r="K566" i="1"/>
  <c r="H566" i="1"/>
  <c r="CJ565" i="1"/>
  <c r="BW565" i="1"/>
  <c r="BV565" i="1"/>
  <c r="BP565" i="1"/>
  <c r="BQ565" i="1" s="1"/>
  <c r="BN565" i="1"/>
  <c r="BL565" i="1"/>
  <c r="BM565" i="1" s="1"/>
  <c r="BJ565" i="1"/>
  <c r="BK565" i="1" s="1"/>
  <c r="BI565" i="1"/>
  <c r="AZ565" i="1"/>
  <c r="AV565" i="1"/>
  <c r="AS565" i="1"/>
  <c r="AP565" i="1"/>
  <c r="BA565" i="1" s="1"/>
  <c r="AO565" i="1"/>
  <c r="AL565" i="1"/>
  <c r="AI565" i="1"/>
  <c r="AF565" i="1"/>
  <c r="AC565" i="1"/>
  <c r="Z565" i="1"/>
  <c r="W565" i="1"/>
  <c r="T565" i="1"/>
  <c r="Q565" i="1"/>
  <c r="N565" i="1"/>
  <c r="K565" i="1"/>
  <c r="H565" i="1"/>
  <c r="CJ564" i="1"/>
  <c r="BW564" i="1"/>
  <c r="BX564" i="1" s="1"/>
  <c r="BV564" i="1"/>
  <c r="BP564" i="1"/>
  <c r="BQ564" i="1" s="1"/>
  <c r="BN564" i="1"/>
  <c r="BO564" i="1" s="1"/>
  <c r="BL564" i="1"/>
  <c r="BM564" i="1" s="1"/>
  <c r="BJ564" i="1"/>
  <c r="BK564" i="1" s="1"/>
  <c r="BI564" i="1"/>
  <c r="AZ564" i="1"/>
  <c r="AV564" i="1"/>
  <c r="AS564" i="1"/>
  <c r="AP564" i="1"/>
  <c r="BA564" i="1" s="1"/>
  <c r="AO564" i="1"/>
  <c r="AL564" i="1"/>
  <c r="AI564" i="1"/>
  <c r="AF564" i="1"/>
  <c r="AC564" i="1"/>
  <c r="Z564" i="1"/>
  <c r="W564" i="1"/>
  <c r="T564" i="1"/>
  <c r="Q564" i="1"/>
  <c r="N564" i="1"/>
  <c r="K564" i="1"/>
  <c r="H564" i="1"/>
  <c r="CJ563" i="1"/>
  <c r="BW563" i="1"/>
  <c r="BV563" i="1"/>
  <c r="BP563" i="1"/>
  <c r="BQ563" i="1" s="1"/>
  <c r="BN563" i="1"/>
  <c r="BO563" i="1" s="1"/>
  <c r="BL563" i="1"/>
  <c r="BJ563" i="1"/>
  <c r="BK563" i="1" s="1"/>
  <c r="BI563" i="1"/>
  <c r="AZ563" i="1"/>
  <c r="AV563" i="1"/>
  <c r="AS563" i="1"/>
  <c r="AP563" i="1"/>
  <c r="BA563" i="1" s="1"/>
  <c r="AO563" i="1"/>
  <c r="AL563" i="1"/>
  <c r="AI563" i="1"/>
  <c r="AF563" i="1"/>
  <c r="AC563" i="1"/>
  <c r="Z563" i="1"/>
  <c r="W563" i="1"/>
  <c r="T563" i="1"/>
  <c r="Q563" i="1"/>
  <c r="N563" i="1"/>
  <c r="K563" i="1"/>
  <c r="H563" i="1"/>
  <c r="CJ562" i="1"/>
  <c r="BW562" i="1"/>
  <c r="BV562" i="1"/>
  <c r="BP562" i="1"/>
  <c r="BQ562" i="1" s="1"/>
  <c r="BN562" i="1"/>
  <c r="BO562" i="1" s="1"/>
  <c r="BL562" i="1"/>
  <c r="BM562" i="1" s="1"/>
  <c r="BJ562" i="1"/>
  <c r="BK562" i="1" s="1"/>
  <c r="BI562" i="1"/>
  <c r="AZ562" i="1"/>
  <c r="AV562" i="1"/>
  <c r="AS562" i="1"/>
  <c r="AP562" i="1"/>
  <c r="BA562" i="1" s="1"/>
  <c r="AO562" i="1"/>
  <c r="AL562" i="1"/>
  <c r="AI562" i="1"/>
  <c r="AF562" i="1"/>
  <c r="AC562" i="1"/>
  <c r="Z562" i="1"/>
  <c r="W562" i="1"/>
  <c r="T562" i="1"/>
  <c r="Q562" i="1"/>
  <c r="N562" i="1"/>
  <c r="K562" i="1"/>
  <c r="H562" i="1"/>
  <c r="CJ561" i="1"/>
  <c r="BW561" i="1"/>
  <c r="BV561" i="1"/>
  <c r="BP561" i="1"/>
  <c r="BQ561" i="1" s="1"/>
  <c r="BN561" i="1"/>
  <c r="BL561" i="1"/>
  <c r="BM561" i="1" s="1"/>
  <c r="BJ561" i="1"/>
  <c r="BK561" i="1" s="1"/>
  <c r="BI561" i="1"/>
  <c r="AZ561" i="1"/>
  <c r="AV561" i="1"/>
  <c r="AS561" i="1"/>
  <c r="AP561" i="1"/>
  <c r="BA561" i="1" s="1"/>
  <c r="AO561" i="1"/>
  <c r="AL561" i="1"/>
  <c r="AI561" i="1"/>
  <c r="AF561" i="1"/>
  <c r="AC561" i="1"/>
  <c r="Z561" i="1"/>
  <c r="W561" i="1"/>
  <c r="T561" i="1"/>
  <c r="Q561" i="1"/>
  <c r="N561" i="1"/>
  <c r="K561" i="1"/>
  <c r="H561" i="1"/>
  <c r="CJ560" i="1"/>
  <c r="BW560" i="1"/>
  <c r="BV560" i="1"/>
  <c r="BP560" i="1"/>
  <c r="BQ560" i="1" s="1"/>
  <c r="BN560" i="1"/>
  <c r="BO560" i="1" s="1"/>
  <c r="BL560" i="1"/>
  <c r="BM560" i="1" s="1"/>
  <c r="BJ560" i="1"/>
  <c r="BK560" i="1" s="1"/>
  <c r="BI560" i="1"/>
  <c r="AZ560" i="1"/>
  <c r="AV560" i="1"/>
  <c r="AS560" i="1"/>
  <c r="AP560" i="1"/>
  <c r="BA560" i="1" s="1"/>
  <c r="AO560" i="1"/>
  <c r="AL560" i="1"/>
  <c r="AI560" i="1"/>
  <c r="AF560" i="1"/>
  <c r="AC560" i="1"/>
  <c r="Z560" i="1"/>
  <c r="W560" i="1"/>
  <c r="T560" i="1"/>
  <c r="Q560" i="1"/>
  <c r="N560" i="1"/>
  <c r="K560" i="1"/>
  <c r="H560" i="1"/>
  <c r="CJ559" i="1"/>
  <c r="BW559" i="1"/>
  <c r="BV559" i="1"/>
  <c r="BP559" i="1"/>
  <c r="BQ559" i="1" s="1"/>
  <c r="BN559" i="1"/>
  <c r="BO559" i="1" s="1"/>
  <c r="BL559" i="1"/>
  <c r="BJ559" i="1"/>
  <c r="BK559" i="1" s="1"/>
  <c r="BI559" i="1"/>
  <c r="AZ559" i="1"/>
  <c r="AV559" i="1"/>
  <c r="AS559" i="1"/>
  <c r="AP559" i="1"/>
  <c r="BA559" i="1" s="1"/>
  <c r="AO559" i="1"/>
  <c r="AL559" i="1"/>
  <c r="AI559" i="1"/>
  <c r="AF559" i="1"/>
  <c r="AC559" i="1"/>
  <c r="Z559" i="1"/>
  <c r="W559" i="1"/>
  <c r="T559" i="1"/>
  <c r="Q559" i="1"/>
  <c r="N559" i="1"/>
  <c r="K559" i="1"/>
  <c r="H559" i="1"/>
  <c r="CJ558" i="1"/>
  <c r="BW558" i="1"/>
  <c r="BV558" i="1"/>
  <c r="BP558" i="1"/>
  <c r="BQ558" i="1" s="1"/>
  <c r="BN558" i="1"/>
  <c r="BL558" i="1"/>
  <c r="BM558" i="1" s="1"/>
  <c r="BJ558" i="1"/>
  <c r="BK558" i="1" s="1"/>
  <c r="BI558" i="1"/>
  <c r="AZ558" i="1"/>
  <c r="AV558" i="1"/>
  <c r="AS558" i="1"/>
  <c r="AP558" i="1"/>
  <c r="BA558" i="1" s="1"/>
  <c r="AO558" i="1"/>
  <c r="AL558" i="1"/>
  <c r="AI558" i="1"/>
  <c r="AF558" i="1"/>
  <c r="AC558" i="1"/>
  <c r="Z558" i="1"/>
  <c r="W558" i="1"/>
  <c r="T558" i="1"/>
  <c r="Q558" i="1"/>
  <c r="N558" i="1"/>
  <c r="K558" i="1"/>
  <c r="H558" i="1"/>
  <c r="CJ557" i="1"/>
  <c r="BW557" i="1"/>
  <c r="BV557" i="1"/>
  <c r="BP557" i="1"/>
  <c r="BQ557" i="1" s="1"/>
  <c r="BN557" i="1"/>
  <c r="BO557" i="1" s="1"/>
  <c r="BL557" i="1"/>
  <c r="BJ557" i="1"/>
  <c r="BK557" i="1" s="1"/>
  <c r="BI557" i="1"/>
  <c r="AZ557" i="1"/>
  <c r="AV557" i="1"/>
  <c r="AS557" i="1"/>
  <c r="AP557" i="1"/>
  <c r="BA557" i="1" s="1"/>
  <c r="AO557" i="1"/>
  <c r="AL557" i="1"/>
  <c r="AI557" i="1"/>
  <c r="AF557" i="1"/>
  <c r="AC557" i="1"/>
  <c r="Z557" i="1"/>
  <c r="W557" i="1"/>
  <c r="T557" i="1"/>
  <c r="Q557" i="1"/>
  <c r="N557" i="1"/>
  <c r="K557" i="1"/>
  <c r="H557" i="1"/>
  <c r="CJ556" i="1"/>
  <c r="BW556" i="1"/>
  <c r="BX556" i="1" s="1"/>
  <c r="BV556" i="1"/>
  <c r="BP556" i="1"/>
  <c r="BQ556" i="1" s="1"/>
  <c r="BN556" i="1"/>
  <c r="BO556" i="1" s="1"/>
  <c r="BL556" i="1"/>
  <c r="BM556" i="1" s="1"/>
  <c r="BJ556" i="1"/>
  <c r="BK556" i="1" s="1"/>
  <c r="BI556" i="1"/>
  <c r="AZ556" i="1"/>
  <c r="AV556" i="1"/>
  <c r="AS556" i="1"/>
  <c r="AP556" i="1"/>
  <c r="BA556" i="1" s="1"/>
  <c r="AO556" i="1"/>
  <c r="AL556" i="1"/>
  <c r="AI556" i="1"/>
  <c r="AF556" i="1"/>
  <c r="AC556" i="1"/>
  <c r="Z556" i="1"/>
  <c r="W556" i="1"/>
  <c r="T556" i="1"/>
  <c r="Q556" i="1"/>
  <c r="N556" i="1"/>
  <c r="K556" i="1"/>
  <c r="H556" i="1"/>
  <c r="CJ555" i="1"/>
  <c r="BW555" i="1"/>
  <c r="BV555" i="1"/>
  <c r="BP555" i="1"/>
  <c r="BQ555" i="1" s="1"/>
  <c r="BN555" i="1"/>
  <c r="BO555" i="1" s="1"/>
  <c r="BL555" i="1"/>
  <c r="BJ555" i="1"/>
  <c r="BK555" i="1" s="1"/>
  <c r="BI555" i="1"/>
  <c r="AZ555" i="1"/>
  <c r="AV555" i="1"/>
  <c r="AS555" i="1"/>
  <c r="AP555" i="1"/>
  <c r="BA555" i="1" s="1"/>
  <c r="AO555" i="1"/>
  <c r="AL555" i="1"/>
  <c r="AI555" i="1"/>
  <c r="AF555" i="1"/>
  <c r="AC555" i="1"/>
  <c r="Z555" i="1"/>
  <c r="W555" i="1"/>
  <c r="T555" i="1"/>
  <c r="Q555" i="1"/>
  <c r="N555" i="1"/>
  <c r="K555" i="1"/>
  <c r="H555" i="1"/>
  <c r="CJ554" i="1"/>
  <c r="BW554" i="1"/>
  <c r="BV554" i="1"/>
  <c r="BP554" i="1"/>
  <c r="BQ554" i="1" s="1"/>
  <c r="BN554" i="1"/>
  <c r="BO554" i="1" s="1"/>
  <c r="BL554" i="1"/>
  <c r="BM554" i="1" s="1"/>
  <c r="BJ554" i="1"/>
  <c r="BK554" i="1" s="1"/>
  <c r="BI554" i="1"/>
  <c r="AZ554" i="1"/>
  <c r="AV554" i="1"/>
  <c r="AS554" i="1"/>
  <c r="AP554" i="1"/>
  <c r="BA554" i="1" s="1"/>
  <c r="AO554" i="1"/>
  <c r="AL554" i="1"/>
  <c r="AI554" i="1"/>
  <c r="AF554" i="1"/>
  <c r="AC554" i="1"/>
  <c r="Z554" i="1"/>
  <c r="W554" i="1"/>
  <c r="T554" i="1"/>
  <c r="Q554" i="1"/>
  <c r="N554" i="1"/>
  <c r="K554" i="1"/>
  <c r="H554" i="1"/>
  <c r="CJ553" i="1"/>
  <c r="BW553" i="1"/>
  <c r="BV553" i="1"/>
  <c r="BP553" i="1"/>
  <c r="BQ553" i="1" s="1"/>
  <c r="BN553" i="1"/>
  <c r="BO553" i="1" s="1"/>
  <c r="BL553" i="1"/>
  <c r="BJ553" i="1"/>
  <c r="BK553" i="1" s="1"/>
  <c r="BI553" i="1"/>
  <c r="AZ553" i="1"/>
  <c r="AV553" i="1"/>
  <c r="AS553" i="1"/>
  <c r="AP553" i="1"/>
  <c r="BA553" i="1" s="1"/>
  <c r="AO553" i="1"/>
  <c r="AL553" i="1"/>
  <c r="AI553" i="1"/>
  <c r="AF553" i="1"/>
  <c r="AC553" i="1"/>
  <c r="Z553" i="1"/>
  <c r="W553" i="1"/>
  <c r="T553" i="1"/>
  <c r="Q553" i="1"/>
  <c r="N553" i="1"/>
  <c r="K553" i="1"/>
  <c r="H553" i="1"/>
  <c r="CJ552" i="1"/>
  <c r="BW552" i="1"/>
  <c r="BV552" i="1"/>
  <c r="BP552" i="1"/>
  <c r="BQ552" i="1" s="1"/>
  <c r="BN552" i="1"/>
  <c r="BO552" i="1" s="1"/>
  <c r="BL552" i="1"/>
  <c r="BM552" i="1" s="1"/>
  <c r="BJ552" i="1"/>
  <c r="BK552" i="1" s="1"/>
  <c r="BI552" i="1"/>
  <c r="AZ552" i="1"/>
  <c r="AV552" i="1"/>
  <c r="AS552" i="1"/>
  <c r="AP552" i="1"/>
  <c r="BA552" i="1" s="1"/>
  <c r="AO552" i="1"/>
  <c r="AL552" i="1"/>
  <c r="AI552" i="1"/>
  <c r="AF552" i="1"/>
  <c r="AC552" i="1"/>
  <c r="Z552" i="1"/>
  <c r="W552" i="1"/>
  <c r="T552" i="1"/>
  <c r="Q552" i="1"/>
  <c r="N552" i="1"/>
  <c r="K552" i="1"/>
  <c r="H552" i="1"/>
  <c r="CJ551" i="1"/>
  <c r="BW551" i="1"/>
  <c r="BV551" i="1"/>
  <c r="BP551" i="1"/>
  <c r="BQ551" i="1" s="1"/>
  <c r="BN551" i="1"/>
  <c r="BO551" i="1" s="1"/>
  <c r="BL551" i="1"/>
  <c r="BJ551" i="1"/>
  <c r="BK551" i="1" s="1"/>
  <c r="BI551" i="1"/>
  <c r="AZ551" i="1"/>
  <c r="AY551" i="1"/>
  <c r="AW551" i="1"/>
  <c r="AV551" i="1"/>
  <c r="AS551" i="1"/>
  <c r="AP551" i="1"/>
  <c r="BA551" i="1" s="1"/>
  <c r="AO551" i="1"/>
  <c r="AL551" i="1"/>
  <c r="AI551" i="1"/>
  <c r="AF551" i="1"/>
  <c r="AC551" i="1"/>
  <c r="Z551" i="1"/>
  <c r="W551" i="1"/>
  <c r="T551" i="1"/>
  <c r="Q551" i="1"/>
  <c r="N551" i="1"/>
  <c r="K551" i="1"/>
  <c r="H551" i="1"/>
  <c r="CJ550" i="1"/>
  <c r="BW550" i="1"/>
  <c r="BV550" i="1"/>
  <c r="BP550" i="1"/>
  <c r="BQ550" i="1" s="1"/>
  <c r="BN550" i="1"/>
  <c r="BO550" i="1" s="1"/>
  <c r="BL550" i="1"/>
  <c r="BJ550" i="1"/>
  <c r="BK550" i="1" s="1"/>
  <c r="BI550" i="1"/>
  <c r="AZ550" i="1"/>
  <c r="AV550" i="1"/>
  <c r="AS550" i="1"/>
  <c r="AP550" i="1"/>
  <c r="BA550" i="1" s="1"/>
  <c r="AO550" i="1"/>
  <c r="AL550" i="1"/>
  <c r="AI550" i="1"/>
  <c r="AF550" i="1"/>
  <c r="AC550" i="1"/>
  <c r="Z550" i="1"/>
  <c r="W550" i="1"/>
  <c r="T550" i="1"/>
  <c r="Q550" i="1"/>
  <c r="N550" i="1"/>
  <c r="K550" i="1"/>
  <c r="H550" i="1"/>
  <c r="CJ549" i="1"/>
  <c r="BW549" i="1"/>
  <c r="BV549" i="1"/>
  <c r="BP549" i="1"/>
  <c r="BQ549" i="1" s="1"/>
  <c r="BN549" i="1"/>
  <c r="BO549" i="1" s="1"/>
  <c r="BL549" i="1"/>
  <c r="BM549" i="1" s="1"/>
  <c r="BJ549" i="1"/>
  <c r="BK549" i="1" s="1"/>
  <c r="BI549" i="1"/>
  <c r="AZ549" i="1"/>
  <c r="AV549" i="1"/>
  <c r="AS549" i="1"/>
  <c r="AP549" i="1"/>
  <c r="BA549" i="1" s="1"/>
  <c r="AO549" i="1"/>
  <c r="AL549" i="1"/>
  <c r="AI549" i="1"/>
  <c r="AF549" i="1"/>
  <c r="AC549" i="1"/>
  <c r="Z549" i="1"/>
  <c r="W549" i="1"/>
  <c r="T549" i="1"/>
  <c r="Q549" i="1"/>
  <c r="N549" i="1"/>
  <c r="K549" i="1"/>
  <c r="H549" i="1"/>
  <c r="CJ548" i="1"/>
  <c r="BW548" i="1"/>
  <c r="BX548" i="1" s="1"/>
  <c r="BV548" i="1"/>
  <c r="BP548" i="1"/>
  <c r="BQ548" i="1" s="1"/>
  <c r="BN548" i="1"/>
  <c r="BO548" i="1" s="1"/>
  <c r="BL548" i="1"/>
  <c r="BJ548" i="1"/>
  <c r="BK548" i="1" s="1"/>
  <c r="BI548" i="1"/>
  <c r="AZ548" i="1"/>
  <c r="AV548" i="1"/>
  <c r="AS548" i="1"/>
  <c r="AP548" i="1"/>
  <c r="BA548" i="1" s="1"/>
  <c r="AO548" i="1"/>
  <c r="AL548" i="1"/>
  <c r="AI548" i="1"/>
  <c r="AF548" i="1"/>
  <c r="AC548" i="1"/>
  <c r="Z548" i="1"/>
  <c r="W548" i="1"/>
  <c r="T548" i="1"/>
  <c r="Q548" i="1"/>
  <c r="N548" i="1"/>
  <c r="K548" i="1"/>
  <c r="H548" i="1"/>
  <c r="CJ547" i="1"/>
  <c r="BW547" i="1"/>
  <c r="CK547" i="1" s="1"/>
  <c r="BV547" i="1"/>
  <c r="BP547" i="1"/>
  <c r="BQ547" i="1" s="1"/>
  <c r="BN547" i="1"/>
  <c r="BO547" i="1" s="1"/>
  <c r="BL547" i="1"/>
  <c r="BM547" i="1" s="1"/>
  <c r="BJ547" i="1"/>
  <c r="BK547" i="1" s="1"/>
  <c r="BI547" i="1"/>
  <c r="AZ547" i="1"/>
  <c r="AV547" i="1"/>
  <c r="AS547" i="1"/>
  <c r="AP547" i="1"/>
  <c r="BA547" i="1" s="1"/>
  <c r="AO547" i="1"/>
  <c r="AL547" i="1"/>
  <c r="AI547" i="1"/>
  <c r="AF547" i="1"/>
  <c r="AC547" i="1"/>
  <c r="Z547" i="1"/>
  <c r="W547" i="1"/>
  <c r="T547" i="1"/>
  <c r="Q547" i="1"/>
  <c r="N547" i="1"/>
  <c r="K547" i="1"/>
  <c r="H547" i="1"/>
  <c r="CJ546" i="1"/>
  <c r="BW546" i="1"/>
  <c r="BV546" i="1"/>
  <c r="BP546" i="1"/>
  <c r="BQ546" i="1" s="1"/>
  <c r="BN546" i="1"/>
  <c r="BO546" i="1" s="1"/>
  <c r="BL546" i="1"/>
  <c r="BJ546" i="1"/>
  <c r="BK546" i="1" s="1"/>
  <c r="BI546" i="1"/>
  <c r="AZ546" i="1"/>
  <c r="AV546" i="1"/>
  <c r="AS546" i="1"/>
  <c r="AP546" i="1"/>
  <c r="BA546" i="1" s="1"/>
  <c r="AO546" i="1"/>
  <c r="AL546" i="1"/>
  <c r="AI546" i="1"/>
  <c r="AF546" i="1"/>
  <c r="AC546" i="1"/>
  <c r="Z546" i="1"/>
  <c r="W546" i="1"/>
  <c r="T546" i="1"/>
  <c r="Q546" i="1"/>
  <c r="N546" i="1"/>
  <c r="K546" i="1"/>
  <c r="H546" i="1"/>
  <c r="CJ545" i="1"/>
  <c r="BW545" i="1"/>
  <c r="CK545" i="1" s="1"/>
  <c r="BV545" i="1"/>
  <c r="BP545" i="1"/>
  <c r="BQ545" i="1" s="1"/>
  <c r="BN545" i="1"/>
  <c r="BO545" i="1" s="1"/>
  <c r="BL545" i="1"/>
  <c r="BJ545" i="1"/>
  <c r="BK545" i="1" s="1"/>
  <c r="BI545" i="1"/>
  <c r="AZ545" i="1"/>
  <c r="AV545" i="1"/>
  <c r="AS545" i="1"/>
  <c r="AP545" i="1"/>
  <c r="BA545" i="1" s="1"/>
  <c r="AO545" i="1"/>
  <c r="AL545" i="1"/>
  <c r="AI545" i="1"/>
  <c r="AF545" i="1"/>
  <c r="AC545" i="1"/>
  <c r="Z545" i="1"/>
  <c r="W545" i="1"/>
  <c r="T545" i="1"/>
  <c r="Q545" i="1"/>
  <c r="N545" i="1"/>
  <c r="K545" i="1"/>
  <c r="H545" i="1"/>
  <c r="CJ544" i="1"/>
  <c r="BW544" i="1"/>
  <c r="BV544" i="1"/>
  <c r="BP544" i="1"/>
  <c r="BQ544" i="1" s="1"/>
  <c r="BN544" i="1"/>
  <c r="BO544" i="1" s="1"/>
  <c r="BL544" i="1"/>
  <c r="BM544" i="1" s="1"/>
  <c r="BJ544" i="1"/>
  <c r="BK544" i="1" s="1"/>
  <c r="BI544" i="1"/>
  <c r="AZ544" i="1"/>
  <c r="AV544" i="1"/>
  <c r="AS544" i="1"/>
  <c r="AP544" i="1"/>
  <c r="BA544" i="1" s="1"/>
  <c r="AO544" i="1"/>
  <c r="AL544" i="1"/>
  <c r="AI544" i="1"/>
  <c r="AF544" i="1"/>
  <c r="AC544" i="1"/>
  <c r="Z544" i="1"/>
  <c r="W544" i="1"/>
  <c r="T544" i="1"/>
  <c r="Q544" i="1"/>
  <c r="N544" i="1"/>
  <c r="K544" i="1"/>
  <c r="H544" i="1"/>
  <c r="CJ543" i="1"/>
  <c r="BW543" i="1"/>
  <c r="BV543" i="1"/>
  <c r="BP543" i="1"/>
  <c r="BQ543" i="1" s="1"/>
  <c r="BN543" i="1"/>
  <c r="BO543" i="1" s="1"/>
  <c r="BL543" i="1"/>
  <c r="BJ543" i="1"/>
  <c r="BK543" i="1" s="1"/>
  <c r="BI543" i="1"/>
  <c r="AZ543" i="1"/>
  <c r="AV543" i="1"/>
  <c r="AS543" i="1"/>
  <c r="AP543" i="1"/>
  <c r="BA543" i="1" s="1"/>
  <c r="AO543" i="1"/>
  <c r="AL543" i="1"/>
  <c r="AI543" i="1"/>
  <c r="AF543" i="1"/>
  <c r="AC543" i="1"/>
  <c r="Z543" i="1"/>
  <c r="W543" i="1"/>
  <c r="T543" i="1"/>
  <c r="Q543" i="1"/>
  <c r="N543" i="1"/>
  <c r="K543" i="1"/>
  <c r="H543" i="1"/>
  <c r="CJ542" i="1"/>
  <c r="BW542" i="1"/>
  <c r="CK542" i="1" s="1"/>
  <c r="BV542" i="1"/>
  <c r="BP542" i="1"/>
  <c r="BQ542" i="1" s="1"/>
  <c r="BN542" i="1"/>
  <c r="BO542" i="1" s="1"/>
  <c r="BL542" i="1"/>
  <c r="BJ542" i="1"/>
  <c r="BK542" i="1" s="1"/>
  <c r="BI542" i="1"/>
  <c r="AZ542" i="1"/>
  <c r="AV542" i="1"/>
  <c r="AS542" i="1"/>
  <c r="AP542" i="1"/>
  <c r="BA542" i="1" s="1"/>
  <c r="AO542" i="1"/>
  <c r="AL542" i="1"/>
  <c r="AI542" i="1"/>
  <c r="AF542" i="1"/>
  <c r="AC542" i="1"/>
  <c r="Z542" i="1"/>
  <c r="W542" i="1"/>
  <c r="T542" i="1"/>
  <c r="Q542" i="1"/>
  <c r="N542" i="1"/>
  <c r="K542" i="1"/>
  <c r="H542" i="1"/>
  <c r="CJ541" i="1"/>
  <c r="BW541" i="1"/>
  <c r="CK541" i="1" s="1"/>
  <c r="BV541" i="1"/>
  <c r="BP541" i="1"/>
  <c r="BQ541" i="1" s="1"/>
  <c r="BN541" i="1"/>
  <c r="BO541" i="1" s="1"/>
  <c r="BL541" i="1"/>
  <c r="BJ541" i="1"/>
  <c r="BK541" i="1" s="1"/>
  <c r="BI541" i="1"/>
  <c r="AZ541" i="1"/>
  <c r="AV541" i="1"/>
  <c r="AS541" i="1"/>
  <c r="AP541" i="1"/>
  <c r="BA541" i="1" s="1"/>
  <c r="AO541" i="1"/>
  <c r="AL541" i="1"/>
  <c r="AI541" i="1"/>
  <c r="AF541" i="1"/>
  <c r="AC541" i="1"/>
  <c r="Z541" i="1"/>
  <c r="W541" i="1"/>
  <c r="T541" i="1"/>
  <c r="Q541" i="1"/>
  <c r="N541" i="1"/>
  <c r="K541" i="1"/>
  <c r="H541" i="1"/>
  <c r="CJ540" i="1"/>
  <c r="BW540" i="1"/>
  <c r="BV540" i="1"/>
  <c r="BP540" i="1"/>
  <c r="BQ540" i="1" s="1"/>
  <c r="BN540" i="1"/>
  <c r="BO540" i="1" s="1"/>
  <c r="BL540" i="1"/>
  <c r="BJ540" i="1"/>
  <c r="BK540" i="1" s="1"/>
  <c r="BI540" i="1"/>
  <c r="AZ540" i="1"/>
  <c r="AV540" i="1"/>
  <c r="AS540" i="1"/>
  <c r="AP540" i="1"/>
  <c r="BA540" i="1" s="1"/>
  <c r="AO540" i="1"/>
  <c r="AL540" i="1"/>
  <c r="AI540" i="1"/>
  <c r="AF540" i="1"/>
  <c r="AC540" i="1"/>
  <c r="Z540" i="1"/>
  <c r="W540" i="1"/>
  <c r="T540" i="1"/>
  <c r="Q540" i="1"/>
  <c r="N540" i="1"/>
  <c r="K540" i="1"/>
  <c r="H540" i="1"/>
  <c r="CJ539" i="1"/>
  <c r="BW539" i="1"/>
  <c r="CK539" i="1" s="1"/>
  <c r="BV539" i="1"/>
  <c r="BP539" i="1"/>
  <c r="BQ539" i="1" s="1"/>
  <c r="BN539" i="1"/>
  <c r="BO539" i="1" s="1"/>
  <c r="BL539" i="1"/>
  <c r="BJ539" i="1"/>
  <c r="BK539" i="1" s="1"/>
  <c r="BI539" i="1"/>
  <c r="AZ539" i="1"/>
  <c r="AV539" i="1"/>
  <c r="AS539" i="1"/>
  <c r="AP539" i="1"/>
  <c r="BA539" i="1" s="1"/>
  <c r="AO539" i="1"/>
  <c r="AL539" i="1"/>
  <c r="AI539" i="1"/>
  <c r="AF539" i="1"/>
  <c r="AC539" i="1"/>
  <c r="Z539" i="1"/>
  <c r="W539" i="1"/>
  <c r="T539" i="1"/>
  <c r="Q539" i="1"/>
  <c r="N539" i="1"/>
  <c r="K539" i="1"/>
  <c r="H539" i="1"/>
  <c r="CJ538" i="1"/>
  <c r="BW538" i="1"/>
  <c r="BV538" i="1"/>
  <c r="BP538" i="1"/>
  <c r="BQ538" i="1" s="1"/>
  <c r="BN538" i="1"/>
  <c r="BO538" i="1" s="1"/>
  <c r="BL538" i="1"/>
  <c r="BJ538" i="1"/>
  <c r="BK538" i="1" s="1"/>
  <c r="BI538" i="1"/>
  <c r="AZ538" i="1"/>
  <c r="AV538" i="1"/>
  <c r="AS538" i="1"/>
  <c r="AP538" i="1"/>
  <c r="BA538" i="1" s="1"/>
  <c r="AO538" i="1"/>
  <c r="AL538" i="1"/>
  <c r="AI538" i="1"/>
  <c r="AF538" i="1"/>
  <c r="AC538" i="1"/>
  <c r="Z538" i="1"/>
  <c r="W538" i="1"/>
  <c r="T538" i="1"/>
  <c r="Q538" i="1"/>
  <c r="N538" i="1"/>
  <c r="K538" i="1"/>
  <c r="H538" i="1"/>
  <c r="CJ537" i="1"/>
  <c r="BW537" i="1"/>
  <c r="CK537" i="1" s="1"/>
  <c r="BV537" i="1"/>
  <c r="BP537" i="1"/>
  <c r="BQ537" i="1" s="1"/>
  <c r="BN537" i="1"/>
  <c r="BO537" i="1" s="1"/>
  <c r="BL537" i="1"/>
  <c r="BJ537" i="1"/>
  <c r="BK537" i="1" s="1"/>
  <c r="BI537" i="1"/>
  <c r="AZ537" i="1"/>
  <c r="AV537" i="1"/>
  <c r="AS537" i="1"/>
  <c r="AP537" i="1"/>
  <c r="BA537" i="1" s="1"/>
  <c r="AO537" i="1"/>
  <c r="AL537" i="1"/>
  <c r="AI537" i="1"/>
  <c r="AF537" i="1"/>
  <c r="AC537" i="1"/>
  <c r="Z537" i="1"/>
  <c r="W537" i="1"/>
  <c r="T537" i="1"/>
  <c r="Q537" i="1"/>
  <c r="N537" i="1"/>
  <c r="K537" i="1"/>
  <c r="H537" i="1"/>
  <c r="CJ536" i="1"/>
  <c r="BW536" i="1"/>
  <c r="CK536" i="1" s="1"/>
  <c r="BV536" i="1"/>
  <c r="BP536" i="1"/>
  <c r="BQ536" i="1" s="1"/>
  <c r="BN536" i="1"/>
  <c r="BO536" i="1" s="1"/>
  <c r="BL536" i="1"/>
  <c r="BJ536" i="1"/>
  <c r="BK536" i="1" s="1"/>
  <c r="BI536" i="1"/>
  <c r="AZ536" i="1"/>
  <c r="AV536" i="1"/>
  <c r="AS536" i="1"/>
  <c r="AP536" i="1"/>
  <c r="BA536" i="1" s="1"/>
  <c r="AO536" i="1"/>
  <c r="AL536" i="1"/>
  <c r="AI536" i="1"/>
  <c r="AF536" i="1"/>
  <c r="AC536" i="1"/>
  <c r="Z536" i="1"/>
  <c r="W536" i="1"/>
  <c r="T536" i="1"/>
  <c r="Q536" i="1"/>
  <c r="N536" i="1"/>
  <c r="K536" i="1"/>
  <c r="H536" i="1"/>
  <c r="CJ535" i="1"/>
  <c r="BW535" i="1"/>
  <c r="BV535" i="1"/>
  <c r="BP535" i="1"/>
  <c r="BQ535" i="1" s="1"/>
  <c r="BN535" i="1"/>
  <c r="BO535" i="1" s="1"/>
  <c r="BL535" i="1"/>
  <c r="BJ535" i="1"/>
  <c r="BK535" i="1" s="1"/>
  <c r="BI535" i="1"/>
  <c r="AZ535" i="1"/>
  <c r="AV535" i="1"/>
  <c r="AS535" i="1"/>
  <c r="AP535" i="1"/>
  <c r="BA535" i="1" s="1"/>
  <c r="AO535" i="1"/>
  <c r="AL535" i="1"/>
  <c r="AI535" i="1"/>
  <c r="AF535" i="1"/>
  <c r="AC535" i="1"/>
  <c r="Z535" i="1"/>
  <c r="W535" i="1"/>
  <c r="T535" i="1"/>
  <c r="Q535" i="1"/>
  <c r="N535" i="1"/>
  <c r="K535" i="1"/>
  <c r="H535" i="1"/>
  <c r="CJ534" i="1"/>
  <c r="BW534" i="1"/>
  <c r="CK534" i="1" s="1"/>
  <c r="BV534" i="1"/>
  <c r="BP534" i="1"/>
  <c r="BQ534" i="1" s="1"/>
  <c r="BN534" i="1"/>
  <c r="BO534" i="1" s="1"/>
  <c r="BL534" i="1"/>
  <c r="BJ534" i="1"/>
  <c r="BK534" i="1" s="1"/>
  <c r="BI534" i="1"/>
  <c r="AZ534" i="1"/>
  <c r="AV534" i="1"/>
  <c r="AS534" i="1"/>
  <c r="AP534" i="1"/>
  <c r="BA534" i="1" s="1"/>
  <c r="AO534" i="1"/>
  <c r="AL534" i="1"/>
  <c r="AI534" i="1"/>
  <c r="AF534" i="1"/>
  <c r="AC534" i="1"/>
  <c r="Z534" i="1"/>
  <c r="W534" i="1"/>
  <c r="T534" i="1"/>
  <c r="Q534" i="1"/>
  <c r="N534" i="1"/>
  <c r="K534" i="1"/>
  <c r="H534" i="1"/>
  <c r="CJ533" i="1"/>
  <c r="BW533" i="1"/>
  <c r="CK533" i="1" s="1"/>
  <c r="BV533" i="1"/>
  <c r="BP533" i="1"/>
  <c r="BQ533" i="1" s="1"/>
  <c r="BN533" i="1"/>
  <c r="BO533" i="1" s="1"/>
  <c r="BL533" i="1"/>
  <c r="BJ533" i="1"/>
  <c r="BK533" i="1" s="1"/>
  <c r="BI533" i="1"/>
  <c r="AZ533" i="1"/>
  <c r="AV533" i="1"/>
  <c r="AS533" i="1"/>
  <c r="AP533" i="1"/>
  <c r="BA533" i="1" s="1"/>
  <c r="AO533" i="1"/>
  <c r="AL533" i="1"/>
  <c r="AI533" i="1"/>
  <c r="AF533" i="1"/>
  <c r="AC533" i="1"/>
  <c r="Z533" i="1"/>
  <c r="W533" i="1"/>
  <c r="T533" i="1"/>
  <c r="Q533" i="1"/>
  <c r="N533" i="1"/>
  <c r="K533" i="1"/>
  <c r="H533" i="1"/>
  <c r="CJ532" i="1"/>
  <c r="BW532" i="1"/>
  <c r="BV532" i="1"/>
  <c r="BP532" i="1"/>
  <c r="BQ532" i="1" s="1"/>
  <c r="BN532" i="1"/>
  <c r="BO532" i="1" s="1"/>
  <c r="BL532" i="1"/>
  <c r="BJ532" i="1"/>
  <c r="BK532" i="1" s="1"/>
  <c r="BI532" i="1"/>
  <c r="AZ532" i="1"/>
  <c r="AV532" i="1"/>
  <c r="AS532" i="1"/>
  <c r="AP532" i="1"/>
  <c r="BA532" i="1" s="1"/>
  <c r="AO532" i="1"/>
  <c r="AL532" i="1"/>
  <c r="AI532" i="1"/>
  <c r="AF532" i="1"/>
  <c r="AC532" i="1"/>
  <c r="Z532" i="1"/>
  <c r="W532" i="1"/>
  <c r="T532" i="1"/>
  <c r="Q532" i="1"/>
  <c r="N532" i="1"/>
  <c r="K532" i="1"/>
  <c r="H532" i="1"/>
  <c r="CJ531" i="1"/>
  <c r="BW531" i="1"/>
  <c r="CK531" i="1" s="1"/>
  <c r="BV531" i="1"/>
  <c r="BP531" i="1"/>
  <c r="BQ531" i="1" s="1"/>
  <c r="BN531" i="1"/>
  <c r="BO531" i="1" s="1"/>
  <c r="BL531" i="1"/>
  <c r="BJ531" i="1"/>
  <c r="BK531" i="1" s="1"/>
  <c r="BI531" i="1"/>
  <c r="AZ531" i="1"/>
  <c r="AV531" i="1"/>
  <c r="AS531" i="1"/>
  <c r="AP531" i="1"/>
  <c r="BA531" i="1" s="1"/>
  <c r="AO531" i="1"/>
  <c r="AL531" i="1"/>
  <c r="AI531" i="1"/>
  <c r="AF531" i="1"/>
  <c r="AC531" i="1"/>
  <c r="Z531" i="1"/>
  <c r="W531" i="1"/>
  <c r="T531" i="1"/>
  <c r="Q531" i="1"/>
  <c r="N531" i="1"/>
  <c r="K531" i="1"/>
  <c r="H531" i="1"/>
  <c r="CJ530" i="1"/>
  <c r="BW530" i="1"/>
  <c r="BV530" i="1"/>
  <c r="BP530" i="1"/>
  <c r="BQ530" i="1" s="1"/>
  <c r="BN530" i="1"/>
  <c r="BO530" i="1" s="1"/>
  <c r="BL530" i="1"/>
  <c r="BJ530" i="1"/>
  <c r="BK530" i="1" s="1"/>
  <c r="BI530" i="1"/>
  <c r="AZ530" i="1"/>
  <c r="AV530" i="1"/>
  <c r="AS530" i="1"/>
  <c r="AP530" i="1"/>
  <c r="BA530" i="1" s="1"/>
  <c r="AO530" i="1"/>
  <c r="AL530" i="1"/>
  <c r="AI530" i="1"/>
  <c r="AF530" i="1"/>
  <c r="AC530" i="1"/>
  <c r="Z530" i="1"/>
  <c r="W530" i="1"/>
  <c r="T530" i="1"/>
  <c r="Q530" i="1"/>
  <c r="N530" i="1"/>
  <c r="K530" i="1"/>
  <c r="H530" i="1"/>
  <c r="CJ529" i="1"/>
  <c r="BW529" i="1"/>
  <c r="CK529" i="1" s="1"/>
  <c r="BV529" i="1"/>
  <c r="BP529" i="1"/>
  <c r="BQ529" i="1" s="1"/>
  <c r="BN529" i="1"/>
  <c r="BO529" i="1" s="1"/>
  <c r="BL529" i="1"/>
  <c r="BM529" i="1" s="1"/>
  <c r="BJ529" i="1"/>
  <c r="BK529" i="1" s="1"/>
  <c r="BI529" i="1"/>
  <c r="AZ529" i="1"/>
  <c r="AV529" i="1"/>
  <c r="AS529" i="1"/>
  <c r="AP529" i="1"/>
  <c r="BA529" i="1" s="1"/>
  <c r="AO529" i="1"/>
  <c r="AL529" i="1"/>
  <c r="AI529" i="1"/>
  <c r="AF529" i="1"/>
  <c r="AC529" i="1"/>
  <c r="Z529" i="1"/>
  <c r="W529" i="1"/>
  <c r="T529" i="1"/>
  <c r="Q529" i="1"/>
  <c r="N529" i="1"/>
  <c r="K529" i="1"/>
  <c r="H529" i="1"/>
  <c r="CJ528" i="1"/>
  <c r="BW528" i="1"/>
  <c r="BV528" i="1"/>
  <c r="BP528" i="1"/>
  <c r="BQ528" i="1" s="1"/>
  <c r="BN528" i="1"/>
  <c r="BO528" i="1" s="1"/>
  <c r="BL528" i="1"/>
  <c r="BM528" i="1" s="1"/>
  <c r="BJ528" i="1"/>
  <c r="BK528" i="1" s="1"/>
  <c r="BI528" i="1"/>
  <c r="AZ528" i="1"/>
  <c r="AV528" i="1"/>
  <c r="AS528" i="1"/>
  <c r="AP528" i="1"/>
  <c r="BA528" i="1" s="1"/>
  <c r="AO528" i="1"/>
  <c r="AL528" i="1"/>
  <c r="AI528" i="1"/>
  <c r="AF528" i="1"/>
  <c r="AC528" i="1"/>
  <c r="Z528" i="1"/>
  <c r="W528" i="1"/>
  <c r="T528" i="1"/>
  <c r="Q528" i="1"/>
  <c r="N528" i="1"/>
  <c r="K528" i="1"/>
  <c r="H528" i="1"/>
  <c r="CJ527" i="1"/>
  <c r="BW527" i="1"/>
  <c r="CK527" i="1" s="1"/>
  <c r="BV527" i="1"/>
  <c r="BP527" i="1"/>
  <c r="BQ527" i="1" s="1"/>
  <c r="BN527" i="1"/>
  <c r="BO527" i="1" s="1"/>
  <c r="BL527" i="1"/>
  <c r="BJ527" i="1"/>
  <c r="BK527" i="1" s="1"/>
  <c r="BI527" i="1"/>
  <c r="AZ527" i="1"/>
  <c r="AV527" i="1"/>
  <c r="AS527" i="1"/>
  <c r="AP527" i="1"/>
  <c r="BA527" i="1" s="1"/>
  <c r="AO527" i="1"/>
  <c r="AL527" i="1"/>
  <c r="AI527" i="1"/>
  <c r="AF527" i="1"/>
  <c r="AC527" i="1"/>
  <c r="Z527" i="1"/>
  <c r="W527" i="1"/>
  <c r="T527" i="1"/>
  <c r="Q527" i="1"/>
  <c r="N527" i="1"/>
  <c r="K527" i="1"/>
  <c r="H527" i="1"/>
  <c r="CJ526" i="1"/>
  <c r="BW526" i="1"/>
  <c r="BX526" i="1" s="1"/>
  <c r="BV526" i="1"/>
  <c r="BP526" i="1"/>
  <c r="BQ526" i="1" s="1"/>
  <c r="BN526" i="1"/>
  <c r="BO526" i="1" s="1"/>
  <c r="BL526" i="1"/>
  <c r="BJ526" i="1"/>
  <c r="BK526" i="1" s="1"/>
  <c r="BI526" i="1"/>
  <c r="AZ526" i="1"/>
  <c r="AV526" i="1"/>
  <c r="AS526" i="1"/>
  <c r="AP526" i="1"/>
  <c r="BA526" i="1" s="1"/>
  <c r="AO526" i="1"/>
  <c r="AL526" i="1"/>
  <c r="AI526" i="1"/>
  <c r="AF526" i="1"/>
  <c r="AC526" i="1"/>
  <c r="Z526" i="1"/>
  <c r="W526" i="1"/>
  <c r="T526" i="1"/>
  <c r="Q526" i="1"/>
  <c r="N526" i="1"/>
  <c r="K526" i="1"/>
  <c r="H526" i="1"/>
  <c r="CJ525" i="1"/>
  <c r="BW525" i="1"/>
  <c r="CK525" i="1" s="1"/>
  <c r="BV525" i="1"/>
  <c r="BP525" i="1"/>
  <c r="BQ525" i="1" s="1"/>
  <c r="BN525" i="1"/>
  <c r="BO525" i="1" s="1"/>
  <c r="BL525" i="1"/>
  <c r="BJ525" i="1"/>
  <c r="BK525" i="1" s="1"/>
  <c r="BI525" i="1"/>
  <c r="AZ525" i="1"/>
  <c r="AV525" i="1"/>
  <c r="AS525" i="1"/>
  <c r="AP525" i="1"/>
  <c r="BA525" i="1" s="1"/>
  <c r="AO525" i="1"/>
  <c r="AL525" i="1"/>
  <c r="AI525" i="1"/>
  <c r="AF525" i="1"/>
  <c r="AC525" i="1"/>
  <c r="Z525" i="1"/>
  <c r="W525" i="1"/>
  <c r="T525" i="1"/>
  <c r="Q525" i="1"/>
  <c r="N525" i="1"/>
  <c r="K525" i="1"/>
  <c r="H525" i="1"/>
  <c r="CJ524" i="1"/>
  <c r="BW524" i="1"/>
  <c r="CK524" i="1" s="1"/>
  <c r="BV524" i="1"/>
  <c r="BP524" i="1"/>
  <c r="BQ524" i="1" s="1"/>
  <c r="BN524" i="1"/>
  <c r="BO524" i="1" s="1"/>
  <c r="BL524" i="1"/>
  <c r="BM524" i="1" s="1"/>
  <c r="BJ524" i="1"/>
  <c r="BK524" i="1" s="1"/>
  <c r="BI524" i="1"/>
  <c r="AZ524" i="1"/>
  <c r="AV524" i="1"/>
  <c r="AS524" i="1"/>
  <c r="AP524" i="1"/>
  <c r="BA524" i="1" s="1"/>
  <c r="AO524" i="1"/>
  <c r="AL524" i="1"/>
  <c r="AI524" i="1"/>
  <c r="AF524" i="1"/>
  <c r="AC524" i="1"/>
  <c r="Z524" i="1"/>
  <c r="W524" i="1"/>
  <c r="T524" i="1"/>
  <c r="Q524" i="1"/>
  <c r="N524" i="1"/>
  <c r="K524" i="1"/>
  <c r="H524" i="1"/>
  <c r="CJ523" i="1"/>
  <c r="BW523" i="1"/>
  <c r="BX523" i="1" s="1"/>
  <c r="BV523" i="1"/>
  <c r="BP523" i="1"/>
  <c r="BQ523" i="1" s="1"/>
  <c r="BN523" i="1"/>
  <c r="BO523" i="1" s="1"/>
  <c r="BL523" i="1"/>
  <c r="BJ523" i="1"/>
  <c r="BK523" i="1" s="1"/>
  <c r="BI523" i="1"/>
  <c r="AZ523" i="1"/>
  <c r="AV523" i="1"/>
  <c r="AS523" i="1"/>
  <c r="AP523" i="1"/>
  <c r="BA523" i="1" s="1"/>
  <c r="AO523" i="1"/>
  <c r="AL523" i="1"/>
  <c r="AI523" i="1"/>
  <c r="AF523" i="1"/>
  <c r="AC523" i="1"/>
  <c r="Z523" i="1"/>
  <c r="W523" i="1"/>
  <c r="T523" i="1"/>
  <c r="Q523" i="1"/>
  <c r="N523" i="1"/>
  <c r="K523" i="1"/>
  <c r="H523" i="1"/>
  <c r="CJ522" i="1"/>
  <c r="BW522" i="1"/>
  <c r="BV522" i="1"/>
  <c r="BP522" i="1"/>
  <c r="BN522" i="1"/>
  <c r="BO522" i="1" s="1"/>
  <c r="BL522" i="1"/>
  <c r="BM522" i="1" s="1"/>
  <c r="BJ522" i="1"/>
  <c r="BK522" i="1" s="1"/>
  <c r="BI522" i="1"/>
  <c r="AZ522" i="1"/>
  <c r="AV522" i="1"/>
  <c r="AS522" i="1"/>
  <c r="AP522" i="1"/>
  <c r="BA522" i="1" s="1"/>
  <c r="AO522" i="1"/>
  <c r="AL522" i="1"/>
  <c r="AI522" i="1"/>
  <c r="AF522" i="1"/>
  <c r="AC522" i="1"/>
  <c r="Z522" i="1"/>
  <c r="W522" i="1"/>
  <c r="T522" i="1"/>
  <c r="Q522" i="1"/>
  <c r="N522" i="1"/>
  <c r="K522" i="1"/>
  <c r="H522" i="1"/>
  <c r="CJ521" i="1"/>
  <c r="BW521" i="1"/>
  <c r="BV521" i="1"/>
  <c r="BP521" i="1"/>
  <c r="BQ521" i="1" s="1"/>
  <c r="BN521" i="1"/>
  <c r="BO521" i="1" s="1"/>
  <c r="BL521" i="1"/>
  <c r="BJ521" i="1"/>
  <c r="BK521" i="1" s="1"/>
  <c r="BI521" i="1"/>
  <c r="AZ521" i="1"/>
  <c r="AV521" i="1"/>
  <c r="AS521" i="1"/>
  <c r="AP521" i="1"/>
  <c r="BA521" i="1" s="1"/>
  <c r="AO521" i="1"/>
  <c r="AL521" i="1"/>
  <c r="AI521" i="1"/>
  <c r="AF521" i="1"/>
  <c r="AC521" i="1"/>
  <c r="Z521" i="1"/>
  <c r="W521" i="1"/>
  <c r="T521" i="1"/>
  <c r="Q521" i="1"/>
  <c r="N521" i="1"/>
  <c r="K521" i="1"/>
  <c r="H521" i="1"/>
  <c r="CJ520" i="1"/>
  <c r="BW520" i="1"/>
  <c r="BV520" i="1"/>
  <c r="BP520" i="1"/>
  <c r="BN520" i="1"/>
  <c r="BO520" i="1" s="1"/>
  <c r="BL520" i="1"/>
  <c r="BM520" i="1" s="1"/>
  <c r="BJ520" i="1"/>
  <c r="BK520" i="1" s="1"/>
  <c r="BI520" i="1"/>
  <c r="AZ520" i="1"/>
  <c r="AV520" i="1"/>
  <c r="AS520" i="1"/>
  <c r="AP520" i="1"/>
  <c r="BA520" i="1" s="1"/>
  <c r="AO520" i="1"/>
  <c r="AL520" i="1"/>
  <c r="AI520" i="1"/>
  <c r="AF520" i="1"/>
  <c r="AC520" i="1"/>
  <c r="Z520" i="1"/>
  <c r="W520" i="1"/>
  <c r="T520" i="1"/>
  <c r="Q520" i="1"/>
  <c r="N520" i="1"/>
  <c r="K520" i="1"/>
  <c r="H520" i="1"/>
  <c r="CJ519" i="1"/>
  <c r="BW519" i="1"/>
  <c r="CK519" i="1" s="1"/>
  <c r="BV519" i="1"/>
  <c r="BP519" i="1"/>
  <c r="BQ519" i="1" s="1"/>
  <c r="BN519" i="1"/>
  <c r="BO519" i="1" s="1"/>
  <c r="BL519" i="1"/>
  <c r="BM519" i="1" s="1"/>
  <c r="BJ519" i="1"/>
  <c r="BK519" i="1" s="1"/>
  <c r="BI519" i="1"/>
  <c r="AZ519" i="1"/>
  <c r="AV519" i="1"/>
  <c r="AS519" i="1"/>
  <c r="AP519" i="1"/>
  <c r="BA519" i="1" s="1"/>
  <c r="AO519" i="1"/>
  <c r="AL519" i="1"/>
  <c r="AI519" i="1"/>
  <c r="AF519" i="1"/>
  <c r="AC519" i="1"/>
  <c r="Z519" i="1"/>
  <c r="W519" i="1"/>
  <c r="T519" i="1"/>
  <c r="Q519" i="1"/>
  <c r="N519" i="1"/>
  <c r="K519" i="1"/>
  <c r="H519" i="1"/>
  <c r="CJ518" i="1"/>
  <c r="BW518" i="1"/>
  <c r="BV518" i="1"/>
  <c r="BP518" i="1"/>
  <c r="BN518" i="1"/>
  <c r="BO518" i="1" s="1"/>
  <c r="BL518" i="1"/>
  <c r="BM518" i="1" s="1"/>
  <c r="BJ518" i="1"/>
  <c r="BK518" i="1" s="1"/>
  <c r="BI518" i="1"/>
  <c r="AZ518" i="1"/>
  <c r="AY518" i="1"/>
  <c r="AW518" i="1"/>
  <c r="AV518" i="1"/>
  <c r="AS518" i="1"/>
  <c r="AP518" i="1"/>
  <c r="BA518" i="1" s="1"/>
  <c r="AO518" i="1"/>
  <c r="AL518" i="1"/>
  <c r="AI518" i="1"/>
  <c r="AF518" i="1"/>
  <c r="AC518" i="1"/>
  <c r="Z518" i="1"/>
  <c r="W518" i="1"/>
  <c r="T518" i="1"/>
  <c r="Q518" i="1"/>
  <c r="N518" i="1"/>
  <c r="K518" i="1"/>
  <c r="H518" i="1"/>
  <c r="CJ517" i="1"/>
  <c r="BW517" i="1"/>
  <c r="CK517" i="1" s="1"/>
  <c r="BV517" i="1"/>
  <c r="BP517" i="1"/>
  <c r="BQ517" i="1" s="1"/>
  <c r="BN517" i="1"/>
  <c r="BO517" i="1" s="1"/>
  <c r="BL517" i="1"/>
  <c r="BM517" i="1" s="1"/>
  <c r="BJ517" i="1"/>
  <c r="BK517" i="1" s="1"/>
  <c r="BI517" i="1"/>
  <c r="AZ517" i="1"/>
  <c r="AV517" i="1"/>
  <c r="AS517" i="1"/>
  <c r="AP517" i="1"/>
  <c r="BA517" i="1" s="1"/>
  <c r="AO517" i="1"/>
  <c r="AL517" i="1"/>
  <c r="AI517" i="1"/>
  <c r="AF517" i="1"/>
  <c r="AC517" i="1"/>
  <c r="Z517" i="1"/>
  <c r="W517" i="1"/>
  <c r="T517" i="1"/>
  <c r="Q517" i="1"/>
  <c r="N517" i="1"/>
  <c r="K517" i="1"/>
  <c r="H517" i="1"/>
  <c r="CJ516" i="1"/>
  <c r="BW516" i="1"/>
  <c r="BV516" i="1"/>
  <c r="BP516" i="1"/>
  <c r="BQ516" i="1" s="1"/>
  <c r="BN516" i="1"/>
  <c r="BO516" i="1" s="1"/>
  <c r="BL516" i="1"/>
  <c r="BJ516" i="1"/>
  <c r="BK516" i="1" s="1"/>
  <c r="BI516" i="1"/>
  <c r="AZ516" i="1"/>
  <c r="AV516" i="1"/>
  <c r="AS516" i="1"/>
  <c r="AP516" i="1"/>
  <c r="BA516" i="1" s="1"/>
  <c r="AO516" i="1"/>
  <c r="AL516" i="1"/>
  <c r="AI516" i="1"/>
  <c r="AF516" i="1"/>
  <c r="AC516" i="1"/>
  <c r="Z516" i="1"/>
  <c r="W516" i="1"/>
  <c r="T516" i="1"/>
  <c r="Q516" i="1"/>
  <c r="N516" i="1"/>
  <c r="K516" i="1"/>
  <c r="H516" i="1"/>
  <c r="CJ515" i="1"/>
  <c r="BW515" i="1"/>
  <c r="BV515" i="1"/>
  <c r="BP515" i="1"/>
  <c r="BQ515" i="1" s="1"/>
  <c r="BN515" i="1"/>
  <c r="BO515" i="1" s="1"/>
  <c r="BL515" i="1"/>
  <c r="BM515" i="1" s="1"/>
  <c r="BJ515" i="1"/>
  <c r="BK515" i="1" s="1"/>
  <c r="BI515" i="1"/>
  <c r="AZ515" i="1"/>
  <c r="AV515" i="1"/>
  <c r="AS515" i="1"/>
  <c r="AP515" i="1"/>
  <c r="BA515" i="1" s="1"/>
  <c r="AO515" i="1"/>
  <c r="AL515" i="1"/>
  <c r="AI515" i="1"/>
  <c r="AF515" i="1"/>
  <c r="AC515" i="1"/>
  <c r="Z515" i="1"/>
  <c r="W515" i="1"/>
  <c r="T515" i="1"/>
  <c r="Q515" i="1"/>
  <c r="N515" i="1"/>
  <c r="K515" i="1"/>
  <c r="H515" i="1"/>
  <c r="CJ514" i="1"/>
  <c r="BW514" i="1"/>
  <c r="BV514" i="1"/>
  <c r="BP514" i="1"/>
  <c r="BQ514" i="1" s="1"/>
  <c r="BN514" i="1"/>
  <c r="BO514" i="1" s="1"/>
  <c r="BL514" i="1"/>
  <c r="BM514" i="1" s="1"/>
  <c r="BJ514" i="1"/>
  <c r="BK514" i="1" s="1"/>
  <c r="BI514" i="1"/>
  <c r="AZ514" i="1"/>
  <c r="AV514" i="1"/>
  <c r="AS514" i="1"/>
  <c r="AP514" i="1"/>
  <c r="BA514" i="1" s="1"/>
  <c r="AO514" i="1"/>
  <c r="AL514" i="1"/>
  <c r="AI514" i="1"/>
  <c r="AF514" i="1"/>
  <c r="AC514" i="1"/>
  <c r="Z514" i="1"/>
  <c r="W514" i="1"/>
  <c r="T514" i="1"/>
  <c r="Q514" i="1"/>
  <c r="N514" i="1"/>
  <c r="K514" i="1"/>
  <c r="H514" i="1"/>
  <c r="CJ513" i="1"/>
  <c r="BW513" i="1"/>
  <c r="CK513" i="1" s="1"/>
  <c r="BV513" i="1"/>
  <c r="BP513" i="1"/>
  <c r="BQ513" i="1" s="1"/>
  <c r="BN513" i="1"/>
  <c r="BO513" i="1" s="1"/>
  <c r="BL513" i="1"/>
  <c r="BJ513" i="1"/>
  <c r="BK513" i="1" s="1"/>
  <c r="BI513" i="1"/>
  <c r="AZ513" i="1"/>
  <c r="AV513" i="1"/>
  <c r="AS513" i="1"/>
  <c r="AP513" i="1"/>
  <c r="BA513" i="1" s="1"/>
  <c r="AO513" i="1"/>
  <c r="AL513" i="1"/>
  <c r="AI513" i="1"/>
  <c r="AF513" i="1"/>
  <c r="AC513" i="1"/>
  <c r="Z513" i="1"/>
  <c r="W513" i="1"/>
  <c r="T513" i="1"/>
  <c r="Q513" i="1"/>
  <c r="N513" i="1"/>
  <c r="K513" i="1"/>
  <c r="H513" i="1"/>
  <c r="CJ512" i="1"/>
  <c r="BW512" i="1"/>
  <c r="BV512" i="1"/>
  <c r="BP512" i="1"/>
  <c r="BQ512" i="1" s="1"/>
  <c r="BN512" i="1"/>
  <c r="BO512" i="1" s="1"/>
  <c r="BL512" i="1"/>
  <c r="BJ512" i="1"/>
  <c r="BK512" i="1" s="1"/>
  <c r="BI512" i="1"/>
  <c r="AZ512" i="1"/>
  <c r="AV512" i="1"/>
  <c r="AS512" i="1"/>
  <c r="AP512" i="1"/>
  <c r="BA512" i="1" s="1"/>
  <c r="AO512" i="1"/>
  <c r="AL512" i="1"/>
  <c r="AI512" i="1"/>
  <c r="AF512" i="1"/>
  <c r="AC512" i="1"/>
  <c r="Z512" i="1"/>
  <c r="W512" i="1"/>
  <c r="T512" i="1"/>
  <c r="Q512" i="1"/>
  <c r="N512" i="1"/>
  <c r="K512" i="1"/>
  <c r="H512" i="1"/>
  <c r="CJ511" i="1"/>
  <c r="BW511" i="1"/>
  <c r="CK511" i="1" s="1"/>
  <c r="BV511" i="1"/>
  <c r="BP511" i="1"/>
  <c r="BQ511" i="1" s="1"/>
  <c r="BN511" i="1"/>
  <c r="BL511" i="1"/>
  <c r="BM511" i="1" s="1"/>
  <c r="BJ511" i="1"/>
  <c r="BK511" i="1" s="1"/>
  <c r="BI511" i="1"/>
  <c r="AZ511" i="1"/>
  <c r="AV511" i="1"/>
  <c r="AS511" i="1"/>
  <c r="AP511" i="1"/>
  <c r="BA511" i="1" s="1"/>
  <c r="AO511" i="1"/>
  <c r="AL511" i="1"/>
  <c r="AI511" i="1"/>
  <c r="AF511" i="1"/>
  <c r="AC511" i="1"/>
  <c r="Z511" i="1"/>
  <c r="W511" i="1"/>
  <c r="T511" i="1"/>
  <c r="Q511" i="1"/>
  <c r="N511" i="1"/>
  <c r="K511" i="1"/>
  <c r="H511" i="1"/>
  <c r="CJ510" i="1"/>
  <c r="BW510" i="1"/>
  <c r="BV510" i="1"/>
  <c r="BP510" i="1"/>
  <c r="BQ510" i="1" s="1"/>
  <c r="BN510" i="1"/>
  <c r="BO510" i="1" s="1"/>
  <c r="BL510" i="1"/>
  <c r="BJ510" i="1"/>
  <c r="BK510" i="1" s="1"/>
  <c r="BI510" i="1"/>
  <c r="AZ510" i="1"/>
  <c r="AV510" i="1"/>
  <c r="AS510" i="1"/>
  <c r="AP510" i="1"/>
  <c r="BA510" i="1" s="1"/>
  <c r="AO510" i="1"/>
  <c r="AL510" i="1"/>
  <c r="AI510" i="1"/>
  <c r="AF510" i="1"/>
  <c r="AC510" i="1"/>
  <c r="Z510" i="1"/>
  <c r="W510" i="1"/>
  <c r="T510" i="1"/>
  <c r="Q510" i="1"/>
  <c r="N510" i="1"/>
  <c r="K510" i="1"/>
  <c r="H510" i="1"/>
  <c r="CJ509" i="1"/>
  <c r="BW509" i="1"/>
  <c r="CK509" i="1" s="1"/>
  <c r="BV509" i="1"/>
  <c r="BP509" i="1"/>
  <c r="BQ509" i="1" s="1"/>
  <c r="BN509" i="1"/>
  <c r="BL509" i="1"/>
  <c r="BM509" i="1" s="1"/>
  <c r="BJ509" i="1"/>
  <c r="BK509" i="1" s="1"/>
  <c r="BI509" i="1"/>
  <c r="AZ509" i="1"/>
  <c r="AV509" i="1"/>
  <c r="AS509" i="1"/>
  <c r="AP509" i="1"/>
  <c r="BA509" i="1" s="1"/>
  <c r="AO509" i="1"/>
  <c r="AL509" i="1"/>
  <c r="AI509" i="1"/>
  <c r="AF509" i="1"/>
  <c r="AC509" i="1"/>
  <c r="Z509" i="1"/>
  <c r="W509" i="1"/>
  <c r="T509" i="1"/>
  <c r="Q509" i="1"/>
  <c r="N509" i="1"/>
  <c r="K509" i="1"/>
  <c r="H509" i="1"/>
  <c r="CJ508" i="1"/>
  <c r="BW508" i="1"/>
  <c r="BX508" i="1" s="1"/>
  <c r="BV508" i="1"/>
  <c r="BP508" i="1"/>
  <c r="BQ508" i="1" s="1"/>
  <c r="BN508" i="1"/>
  <c r="BO508" i="1" s="1"/>
  <c r="BL508" i="1"/>
  <c r="BJ508" i="1"/>
  <c r="BK508" i="1" s="1"/>
  <c r="BI508" i="1"/>
  <c r="AZ508" i="1"/>
  <c r="AV508" i="1"/>
  <c r="AS508" i="1"/>
  <c r="AP508" i="1"/>
  <c r="BA508" i="1" s="1"/>
  <c r="AO508" i="1"/>
  <c r="AL508" i="1"/>
  <c r="AI508" i="1"/>
  <c r="AF508" i="1"/>
  <c r="AC508" i="1"/>
  <c r="Z508" i="1"/>
  <c r="W508" i="1"/>
  <c r="T508" i="1"/>
  <c r="Q508" i="1"/>
  <c r="N508" i="1"/>
  <c r="K508" i="1"/>
  <c r="H508" i="1"/>
  <c r="CJ507" i="1"/>
  <c r="BW507" i="1"/>
  <c r="BV507" i="1"/>
  <c r="BP507" i="1"/>
  <c r="BQ507" i="1" s="1"/>
  <c r="BN507" i="1"/>
  <c r="BO507" i="1" s="1"/>
  <c r="BL507" i="1"/>
  <c r="BM507" i="1" s="1"/>
  <c r="BJ507" i="1"/>
  <c r="BK507" i="1" s="1"/>
  <c r="BI507" i="1"/>
  <c r="AZ507" i="1"/>
  <c r="AV507" i="1"/>
  <c r="AS507" i="1"/>
  <c r="AP507" i="1"/>
  <c r="BA507" i="1" s="1"/>
  <c r="AO507" i="1"/>
  <c r="AL507" i="1"/>
  <c r="AI507" i="1"/>
  <c r="AF507" i="1"/>
  <c r="AC507" i="1"/>
  <c r="Z507" i="1"/>
  <c r="W507" i="1"/>
  <c r="T507" i="1"/>
  <c r="Q507" i="1"/>
  <c r="N507" i="1"/>
  <c r="K507" i="1"/>
  <c r="H507" i="1"/>
  <c r="CJ506" i="1"/>
  <c r="BW506" i="1"/>
  <c r="BX506" i="1" s="1"/>
  <c r="BV506" i="1"/>
  <c r="BP506" i="1"/>
  <c r="BQ506" i="1" s="1"/>
  <c r="BN506" i="1"/>
  <c r="BO506" i="1" s="1"/>
  <c r="BL506" i="1"/>
  <c r="BJ506" i="1"/>
  <c r="BK506" i="1" s="1"/>
  <c r="BI506" i="1"/>
  <c r="AZ506" i="1"/>
  <c r="AV506" i="1"/>
  <c r="AS506" i="1"/>
  <c r="AP506" i="1"/>
  <c r="BA506" i="1" s="1"/>
  <c r="AO506" i="1"/>
  <c r="AL506" i="1"/>
  <c r="AI506" i="1"/>
  <c r="AF506" i="1"/>
  <c r="AC506" i="1"/>
  <c r="Z506" i="1"/>
  <c r="W506" i="1"/>
  <c r="T506" i="1"/>
  <c r="Q506" i="1"/>
  <c r="N506" i="1"/>
  <c r="K506" i="1"/>
  <c r="H506" i="1"/>
  <c r="CJ505" i="1"/>
  <c r="BW505" i="1"/>
  <c r="BV505" i="1"/>
  <c r="BP505" i="1"/>
  <c r="BQ505" i="1" s="1"/>
  <c r="BN505" i="1"/>
  <c r="BO505" i="1" s="1"/>
  <c r="BL505" i="1"/>
  <c r="BJ505" i="1"/>
  <c r="BK505" i="1" s="1"/>
  <c r="BI505" i="1"/>
  <c r="AZ505" i="1"/>
  <c r="AV505" i="1"/>
  <c r="AS505" i="1"/>
  <c r="AP505" i="1"/>
  <c r="BA505" i="1" s="1"/>
  <c r="AO505" i="1"/>
  <c r="AL505" i="1"/>
  <c r="AI505" i="1"/>
  <c r="AF505" i="1"/>
  <c r="AC505" i="1"/>
  <c r="Z505" i="1"/>
  <c r="W505" i="1"/>
  <c r="T505" i="1"/>
  <c r="Q505" i="1"/>
  <c r="N505" i="1"/>
  <c r="K505" i="1"/>
  <c r="H505" i="1"/>
  <c r="CJ504" i="1"/>
  <c r="BW504" i="1"/>
  <c r="BV504" i="1"/>
  <c r="BP504" i="1"/>
  <c r="BQ504" i="1" s="1"/>
  <c r="BN504" i="1"/>
  <c r="BO504" i="1" s="1"/>
  <c r="BL504" i="1"/>
  <c r="BM504" i="1" s="1"/>
  <c r="BJ504" i="1"/>
  <c r="BK504" i="1" s="1"/>
  <c r="BI504" i="1"/>
  <c r="AZ504" i="1"/>
  <c r="AV504" i="1"/>
  <c r="AS504" i="1"/>
  <c r="AP504" i="1"/>
  <c r="BA504" i="1" s="1"/>
  <c r="AO504" i="1"/>
  <c r="AL504" i="1"/>
  <c r="AI504" i="1"/>
  <c r="AF504" i="1"/>
  <c r="AC504" i="1"/>
  <c r="Z504" i="1"/>
  <c r="W504" i="1"/>
  <c r="T504" i="1"/>
  <c r="Q504" i="1"/>
  <c r="N504" i="1"/>
  <c r="K504" i="1"/>
  <c r="H504" i="1"/>
  <c r="CJ503" i="1"/>
  <c r="BW503" i="1"/>
  <c r="BV503" i="1"/>
  <c r="BP503" i="1"/>
  <c r="BQ503" i="1" s="1"/>
  <c r="BN503" i="1"/>
  <c r="BO503" i="1" s="1"/>
  <c r="BL503" i="1"/>
  <c r="BM503" i="1" s="1"/>
  <c r="BJ503" i="1"/>
  <c r="BK503" i="1" s="1"/>
  <c r="BI503" i="1"/>
  <c r="AZ503" i="1"/>
  <c r="AV503" i="1"/>
  <c r="AS503" i="1"/>
  <c r="AP503" i="1"/>
  <c r="BA503" i="1" s="1"/>
  <c r="AO503" i="1"/>
  <c r="AL503" i="1"/>
  <c r="AI503" i="1"/>
  <c r="AF503" i="1"/>
  <c r="AC503" i="1"/>
  <c r="Z503" i="1"/>
  <c r="W503" i="1"/>
  <c r="T503" i="1"/>
  <c r="Q503" i="1"/>
  <c r="N503" i="1"/>
  <c r="K503" i="1"/>
  <c r="H503" i="1"/>
  <c r="CJ502" i="1"/>
  <c r="BW502" i="1"/>
  <c r="BX502" i="1" s="1"/>
  <c r="BV502" i="1"/>
  <c r="BP502" i="1"/>
  <c r="BQ502" i="1" s="1"/>
  <c r="BN502" i="1"/>
  <c r="BO502" i="1" s="1"/>
  <c r="BL502" i="1"/>
  <c r="BJ502" i="1"/>
  <c r="BK502" i="1" s="1"/>
  <c r="BI502" i="1"/>
  <c r="AZ502" i="1"/>
  <c r="AV502" i="1"/>
  <c r="AS502" i="1"/>
  <c r="AP502" i="1"/>
  <c r="BA502" i="1" s="1"/>
  <c r="AO502" i="1"/>
  <c r="AL502" i="1"/>
  <c r="AI502" i="1"/>
  <c r="AF502" i="1"/>
  <c r="AC502" i="1"/>
  <c r="Z502" i="1"/>
  <c r="W502" i="1"/>
  <c r="T502" i="1"/>
  <c r="Q502" i="1"/>
  <c r="N502" i="1"/>
  <c r="K502" i="1"/>
  <c r="H502" i="1"/>
  <c r="CJ501" i="1"/>
  <c r="BW501" i="1"/>
  <c r="CK501" i="1" s="1"/>
  <c r="BV501" i="1"/>
  <c r="BP501" i="1"/>
  <c r="BQ501" i="1" s="1"/>
  <c r="BN501" i="1"/>
  <c r="BO501" i="1" s="1"/>
  <c r="BL501" i="1"/>
  <c r="BM501" i="1" s="1"/>
  <c r="BJ501" i="1"/>
  <c r="BK501" i="1" s="1"/>
  <c r="BI501" i="1"/>
  <c r="AZ501" i="1"/>
  <c r="AV501" i="1"/>
  <c r="AS501" i="1"/>
  <c r="AP501" i="1"/>
  <c r="BA501" i="1" s="1"/>
  <c r="AO501" i="1"/>
  <c r="AL501" i="1"/>
  <c r="AI501" i="1"/>
  <c r="AF501" i="1"/>
  <c r="AC501" i="1"/>
  <c r="Z501" i="1"/>
  <c r="W501" i="1"/>
  <c r="T501" i="1"/>
  <c r="Q501" i="1"/>
  <c r="N501" i="1"/>
  <c r="K501" i="1"/>
  <c r="H501" i="1"/>
  <c r="CJ500" i="1"/>
  <c r="BW500" i="1"/>
  <c r="BV500" i="1"/>
  <c r="BP500" i="1"/>
  <c r="BQ500" i="1" s="1"/>
  <c r="BN500" i="1"/>
  <c r="BO500" i="1" s="1"/>
  <c r="BL500" i="1"/>
  <c r="BJ500" i="1"/>
  <c r="BK500" i="1" s="1"/>
  <c r="BI500" i="1"/>
  <c r="AZ500" i="1"/>
  <c r="AV500" i="1"/>
  <c r="AS500" i="1"/>
  <c r="AP500" i="1"/>
  <c r="BA500" i="1" s="1"/>
  <c r="AO500" i="1"/>
  <c r="AL500" i="1"/>
  <c r="AI500" i="1"/>
  <c r="AF500" i="1"/>
  <c r="AC500" i="1"/>
  <c r="Z500" i="1"/>
  <c r="W500" i="1"/>
  <c r="T500" i="1"/>
  <c r="Q500" i="1"/>
  <c r="N500" i="1"/>
  <c r="K500" i="1"/>
  <c r="H500" i="1"/>
  <c r="CJ499" i="1"/>
  <c r="BW499" i="1"/>
  <c r="BX499" i="1" s="1"/>
  <c r="BV499" i="1"/>
  <c r="BP499" i="1"/>
  <c r="BQ499" i="1" s="1"/>
  <c r="BN499" i="1"/>
  <c r="BO499" i="1" s="1"/>
  <c r="BL499" i="1"/>
  <c r="BM499" i="1" s="1"/>
  <c r="BJ499" i="1"/>
  <c r="BK499" i="1" s="1"/>
  <c r="BI499" i="1"/>
  <c r="AZ499" i="1"/>
  <c r="AV499" i="1"/>
  <c r="AS499" i="1"/>
  <c r="AP499" i="1"/>
  <c r="BA499" i="1" s="1"/>
  <c r="AO499" i="1"/>
  <c r="AL499" i="1"/>
  <c r="AI499" i="1"/>
  <c r="AF499" i="1"/>
  <c r="AC499" i="1"/>
  <c r="Z499" i="1"/>
  <c r="W499" i="1"/>
  <c r="T499" i="1"/>
  <c r="Q499" i="1"/>
  <c r="N499" i="1"/>
  <c r="K499" i="1"/>
  <c r="H499" i="1"/>
  <c r="CJ498" i="1"/>
  <c r="BW498" i="1"/>
  <c r="BV498" i="1"/>
  <c r="BP498" i="1"/>
  <c r="BN498" i="1"/>
  <c r="BO498" i="1" s="1"/>
  <c r="BL498" i="1"/>
  <c r="BM498" i="1" s="1"/>
  <c r="BJ498" i="1"/>
  <c r="BK498" i="1" s="1"/>
  <c r="BI498" i="1"/>
  <c r="AZ498" i="1"/>
  <c r="AV498" i="1"/>
  <c r="AS498" i="1"/>
  <c r="AP498" i="1"/>
  <c r="BA498" i="1" s="1"/>
  <c r="AO498" i="1"/>
  <c r="AL498" i="1"/>
  <c r="AI498" i="1"/>
  <c r="AF498" i="1"/>
  <c r="AC498" i="1"/>
  <c r="Z498" i="1"/>
  <c r="W498" i="1"/>
  <c r="T498" i="1"/>
  <c r="Q498" i="1"/>
  <c r="N498" i="1"/>
  <c r="K498" i="1"/>
  <c r="H498" i="1"/>
  <c r="CJ497" i="1"/>
  <c r="BW497" i="1"/>
  <c r="CK497" i="1" s="1"/>
  <c r="BV497" i="1"/>
  <c r="BP497" i="1"/>
  <c r="BQ497" i="1" s="1"/>
  <c r="BN497" i="1"/>
  <c r="BO497" i="1" s="1"/>
  <c r="BL497" i="1"/>
  <c r="BJ497" i="1"/>
  <c r="BK497" i="1" s="1"/>
  <c r="BI497" i="1"/>
  <c r="AZ497" i="1"/>
  <c r="AV497" i="1"/>
  <c r="AS497" i="1"/>
  <c r="AP497" i="1"/>
  <c r="BA497" i="1" s="1"/>
  <c r="AO497" i="1"/>
  <c r="AL497" i="1"/>
  <c r="AI497" i="1"/>
  <c r="AF497" i="1"/>
  <c r="AC497" i="1"/>
  <c r="Z497" i="1"/>
  <c r="W497" i="1"/>
  <c r="T497" i="1"/>
  <c r="Q497" i="1"/>
  <c r="N497" i="1"/>
  <c r="K497" i="1"/>
  <c r="H497" i="1"/>
  <c r="CJ496" i="1"/>
  <c r="BW496" i="1"/>
  <c r="CK496" i="1" s="1"/>
  <c r="BV496" i="1"/>
  <c r="BP496" i="1"/>
  <c r="BQ496" i="1" s="1"/>
  <c r="BN496" i="1"/>
  <c r="BO496" i="1" s="1"/>
  <c r="BL496" i="1"/>
  <c r="BJ496" i="1"/>
  <c r="BK496" i="1" s="1"/>
  <c r="BI496" i="1"/>
  <c r="AZ496" i="1"/>
  <c r="AV496" i="1"/>
  <c r="AS496" i="1"/>
  <c r="AP496" i="1"/>
  <c r="BA496" i="1" s="1"/>
  <c r="AO496" i="1"/>
  <c r="AL496" i="1"/>
  <c r="AI496" i="1"/>
  <c r="AF496" i="1"/>
  <c r="AC496" i="1"/>
  <c r="Z496" i="1"/>
  <c r="W496" i="1"/>
  <c r="T496" i="1"/>
  <c r="Q496" i="1"/>
  <c r="N496" i="1"/>
  <c r="K496" i="1"/>
  <c r="H496" i="1"/>
  <c r="CJ495" i="1"/>
  <c r="BW495" i="1"/>
  <c r="CK495" i="1" s="1"/>
  <c r="BV495" i="1"/>
  <c r="BP495" i="1"/>
  <c r="BQ495" i="1" s="1"/>
  <c r="BN495" i="1"/>
  <c r="BO495" i="1" s="1"/>
  <c r="BL495" i="1"/>
  <c r="BM495" i="1" s="1"/>
  <c r="BJ495" i="1"/>
  <c r="BK495" i="1" s="1"/>
  <c r="BI495" i="1"/>
  <c r="AZ495" i="1"/>
  <c r="AV495" i="1"/>
  <c r="AS495" i="1"/>
  <c r="AP495" i="1"/>
  <c r="BA495" i="1" s="1"/>
  <c r="AO495" i="1"/>
  <c r="AL495" i="1"/>
  <c r="AI495" i="1"/>
  <c r="AF495" i="1"/>
  <c r="AC495" i="1"/>
  <c r="Z495" i="1"/>
  <c r="W495" i="1"/>
  <c r="T495" i="1"/>
  <c r="Q495" i="1"/>
  <c r="N495" i="1"/>
  <c r="K495" i="1"/>
  <c r="H495" i="1"/>
  <c r="CJ494" i="1"/>
  <c r="BW494" i="1"/>
  <c r="BV494" i="1"/>
  <c r="BP494" i="1"/>
  <c r="BQ494" i="1" s="1"/>
  <c r="BN494" i="1"/>
  <c r="BO494" i="1" s="1"/>
  <c r="BL494" i="1"/>
  <c r="BJ494" i="1"/>
  <c r="BK494" i="1" s="1"/>
  <c r="BI494" i="1"/>
  <c r="AZ494" i="1"/>
  <c r="AV494" i="1"/>
  <c r="AS494" i="1"/>
  <c r="AP494" i="1"/>
  <c r="BA494" i="1" s="1"/>
  <c r="AO494" i="1"/>
  <c r="AL494" i="1"/>
  <c r="AI494" i="1"/>
  <c r="AF494" i="1"/>
  <c r="AC494" i="1"/>
  <c r="Z494" i="1"/>
  <c r="W494" i="1"/>
  <c r="T494" i="1"/>
  <c r="Q494" i="1"/>
  <c r="N494" i="1"/>
  <c r="K494" i="1"/>
  <c r="H494" i="1"/>
  <c r="CJ493" i="1"/>
  <c r="BW493" i="1"/>
  <c r="BV493" i="1"/>
  <c r="BP493" i="1"/>
  <c r="BQ493" i="1" s="1"/>
  <c r="BN493" i="1"/>
  <c r="BO493" i="1" s="1"/>
  <c r="BL493" i="1"/>
  <c r="BJ493" i="1"/>
  <c r="BK493" i="1" s="1"/>
  <c r="BI493" i="1"/>
  <c r="AZ493" i="1"/>
  <c r="AV493" i="1"/>
  <c r="AS493" i="1"/>
  <c r="AP493" i="1"/>
  <c r="BA493" i="1" s="1"/>
  <c r="AO493" i="1"/>
  <c r="AL493" i="1"/>
  <c r="AI493" i="1"/>
  <c r="AF493" i="1"/>
  <c r="AC493" i="1"/>
  <c r="Z493" i="1"/>
  <c r="W493" i="1"/>
  <c r="T493" i="1"/>
  <c r="Q493" i="1"/>
  <c r="N493" i="1"/>
  <c r="K493" i="1"/>
  <c r="H493" i="1"/>
  <c r="CJ492" i="1"/>
  <c r="BW492" i="1"/>
  <c r="CK492" i="1" s="1"/>
  <c r="BV492" i="1"/>
  <c r="BP492" i="1"/>
  <c r="BQ492" i="1" s="1"/>
  <c r="BN492" i="1"/>
  <c r="BO492" i="1" s="1"/>
  <c r="BL492" i="1"/>
  <c r="BJ492" i="1"/>
  <c r="BK492" i="1" s="1"/>
  <c r="BI492" i="1"/>
  <c r="AZ492" i="1"/>
  <c r="AV492" i="1"/>
  <c r="AS492" i="1"/>
  <c r="AP492" i="1"/>
  <c r="BA492" i="1" s="1"/>
  <c r="AO492" i="1"/>
  <c r="AL492" i="1"/>
  <c r="AI492" i="1"/>
  <c r="AF492" i="1"/>
  <c r="AC492" i="1"/>
  <c r="Z492" i="1"/>
  <c r="W492" i="1"/>
  <c r="T492" i="1"/>
  <c r="Q492" i="1"/>
  <c r="N492" i="1"/>
  <c r="K492" i="1"/>
  <c r="H492" i="1"/>
  <c r="CJ491" i="1"/>
  <c r="BW491" i="1"/>
  <c r="CK491" i="1" s="1"/>
  <c r="BV491" i="1"/>
  <c r="BP491" i="1"/>
  <c r="BQ491" i="1" s="1"/>
  <c r="BN491" i="1"/>
  <c r="BO491" i="1" s="1"/>
  <c r="BL491" i="1"/>
  <c r="BJ491" i="1"/>
  <c r="BK491" i="1" s="1"/>
  <c r="BI491" i="1"/>
  <c r="AZ491" i="1"/>
  <c r="AV491" i="1"/>
  <c r="AS491" i="1"/>
  <c r="AP491" i="1"/>
  <c r="BA491" i="1" s="1"/>
  <c r="AO491" i="1"/>
  <c r="AL491" i="1"/>
  <c r="AI491" i="1"/>
  <c r="AF491" i="1"/>
  <c r="AC491" i="1"/>
  <c r="Z491" i="1"/>
  <c r="W491" i="1"/>
  <c r="T491" i="1"/>
  <c r="Q491" i="1"/>
  <c r="N491" i="1"/>
  <c r="K491" i="1"/>
  <c r="H491" i="1"/>
  <c r="CJ490" i="1"/>
  <c r="BW490" i="1"/>
  <c r="BV490" i="1"/>
  <c r="BP490" i="1"/>
  <c r="BQ490" i="1" s="1"/>
  <c r="BN490" i="1"/>
  <c r="BO490" i="1" s="1"/>
  <c r="BL490" i="1"/>
  <c r="BJ490" i="1"/>
  <c r="BK490" i="1" s="1"/>
  <c r="BI490" i="1"/>
  <c r="AZ490" i="1"/>
  <c r="AV490" i="1"/>
  <c r="AS490" i="1"/>
  <c r="AP490" i="1"/>
  <c r="BA490" i="1" s="1"/>
  <c r="AO490" i="1"/>
  <c r="AL490" i="1"/>
  <c r="AI490" i="1"/>
  <c r="AF490" i="1"/>
  <c r="AC490" i="1"/>
  <c r="Z490" i="1"/>
  <c r="W490" i="1"/>
  <c r="T490" i="1"/>
  <c r="Q490" i="1"/>
  <c r="N490" i="1"/>
  <c r="K490" i="1"/>
  <c r="H490" i="1"/>
  <c r="CJ489" i="1"/>
  <c r="BW489" i="1"/>
  <c r="BV489" i="1"/>
  <c r="BP489" i="1"/>
  <c r="BQ489" i="1" s="1"/>
  <c r="BN489" i="1"/>
  <c r="BO489" i="1" s="1"/>
  <c r="BL489" i="1"/>
  <c r="BJ489" i="1"/>
  <c r="BK489" i="1" s="1"/>
  <c r="BI489" i="1"/>
  <c r="AZ489" i="1"/>
  <c r="AV489" i="1"/>
  <c r="AS489" i="1"/>
  <c r="AP489" i="1"/>
  <c r="BA489" i="1" s="1"/>
  <c r="AO489" i="1"/>
  <c r="AL489" i="1"/>
  <c r="AI489" i="1"/>
  <c r="AF489" i="1"/>
  <c r="AC489" i="1"/>
  <c r="Z489" i="1"/>
  <c r="W489" i="1"/>
  <c r="T489" i="1"/>
  <c r="Q489" i="1"/>
  <c r="N489" i="1"/>
  <c r="K489" i="1"/>
  <c r="H489" i="1"/>
  <c r="CJ488" i="1"/>
  <c r="BW488" i="1"/>
  <c r="BV488" i="1"/>
  <c r="BP488" i="1"/>
  <c r="BQ488" i="1" s="1"/>
  <c r="BN488" i="1"/>
  <c r="BO488" i="1" s="1"/>
  <c r="BL488" i="1"/>
  <c r="BJ488" i="1"/>
  <c r="BK488" i="1" s="1"/>
  <c r="BI488" i="1"/>
  <c r="AZ488" i="1"/>
  <c r="AV488" i="1"/>
  <c r="AS488" i="1"/>
  <c r="AP488" i="1"/>
  <c r="BA488" i="1" s="1"/>
  <c r="AO488" i="1"/>
  <c r="AL488" i="1"/>
  <c r="AI488" i="1"/>
  <c r="AF488" i="1"/>
  <c r="AC488" i="1"/>
  <c r="Z488" i="1"/>
  <c r="W488" i="1"/>
  <c r="T488" i="1"/>
  <c r="Q488" i="1"/>
  <c r="N488" i="1"/>
  <c r="K488" i="1"/>
  <c r="H488" i="1"/>
  <c r="CJ487" i="1"/>
  <c r="BW487" i="1"/>
  <c r="BV487" i="1"/>
  <c r="BP487" i="1"/>
  <c r="BQ487" i="1" s="1"/>
  <c r="BN487" i="1"/>
  <c r="BO487" i="1" s="1"/>
  <c r="BL487" i="1"/>
  <c r="BM487" i="1" s="1"/>
  <c r="BJ487" i="1"/>
  <c r="BK487" i="1" s="1"/>
  <c r="BI487" i="1"/>
  <c r="AZ487" i="1"/>
  <c r="AV487" i="1"/>
  <c r="AS487" i="1"/>
  <c r="AP487" i="1"/>
  <c r="BA487" i="1" s="1"/>
  <c r="AO487" i="1"/>
  <c r="AL487" i="1"/>
  <c r="AI487" i="1"/>
  <c r="AF487" i="1"/>
  <c r="AC487" i="1"/>
  <c r="Z487" i="1"/>
  <c r="W487" i="1"/>
  <c r="T487" i="1"/>
  <c r="Q487" i="1"/>
  <c r="N487" i="1"/>
  <c r="K487" i="1"/>
  <c r="H487" i="1"/>
  <c r="CJ486" i="1"/>
  <c r="BW486" i="1"/>
  <c r="BV486" i="1"/>
  <c r="BP486" i="1"/>
  <c r="BQ486" i="1" s="1"/>
  <c r="BN486" i="1"/>
  <c r="BO486" i="1" s="1"/>
  <c r="BL486" i="1"/>
  <c r="BJ486" i="1"/>
  <c r="BK486" i="1" s="1"/>
  <c r="BI486" i="1"/>
  <c r="AZ486" i="1"/>
  <c r="AV486" i="1"/>
  <c r="AS486" i="1"/>
  <c r="AP486" i="1"/>
  <c r="BA486" i="1" s="1"/>
  <c r="AO486" i="1"/>
  <c r="AL486" i="1"/>
  <c r="AI486" i="1"/>
  <c r="AF486" i="1"/>
  <c r="AC486" i="1"/>
  <c r="Z486" i="1"/>
  <c r="W486" i="1"/>
  <c r="T486" i="1"/>
  <c r="Q486" i="1"/>
  <c r="N486" i="1"/>
  <c r="K486" i="1"/>
  <c r="H486" i="1"/>
  <c r="CJ485" i="1"/>
  <c r="BW485" i="1"/>
  <c r="BX485" i="1" s="1"/>
  <c r="BV485" i="1"/>
  <c r="BP485" i="1"/>
  <c r="BQ485" i="1" s="1"/>
  <c r="BN485" i="1"/>
  <c r="BO485" i="1" s="1"/>
  <c r="BL485" i="1"/>
  <c r="BM485" i="1" s="1"/>
  <c r="BJ485" i="1"/>
  <c r="BK485" i="1" s="1"/>
  <c r="BI485" i="1"/>
  <c r="AZ485" i="1"/>
  <c r="AV485" i="1"/>
  <c r="AS485" i="1"/>
  <c r="AP485" i="1"/>
  <c r="BA485" i="1" s="1"/>
  <c r="AO485" i="1"/>
  <c r="AL485" i="1"/>
  <c r="AI485" i="1"/>
  <c r="AF485" i="1"/>
  <c r="AC485" i="1"/>
  <c r="Z485" i="1"/>
  <c r="W485" i="1"/>
  <c r="T485" i="1"/>
  <c r="Q485" i="1"/>
  <c r="N485" i="1"/>
  <c r="K485" i="1"/>
  <c r="H485" i="1"/>
  <c r="CJ484" i="1"/>
  <c r="BW484" i="1"/>
  <c r="CK484" i="1" s="1"/>
  <c r="BV484" i="1"/>
  <c r="BP484" i="1"/>
  <c r="BN484" i="1"/>
  <c r="BO484" i="1" s="1"/>
  <c r="BL484" i="1"/>
  <c r="BM484" i="1" s="1"/>
  <c r="BJ484" i="1"/>
  <c r="BK484" i="1" s="1"/>
  <c r="BI484" i="1"/>
  <c r="AZ484" i="1"/>
  <c r="AV484" i="1"/>
  <c r="AS484" i="1"/>
  <c r="AP484" i="1"/>
  <c r="BA484" i="1" s="1"/>
  <c r="AO484" i="1"/>
  <c r="AL484" i="1"/>
  <c r="AI484" i="1"/>
  <c r="AF484" i="1"/>
  <c r="AC484" i="1"/>
  <c r="Z484" i="1"/>
  <c r="W484" i="1"/>
  <c r="T484" i="1"/>
  <c r="Q484" i="1"/>
  <c r="N484" i="1"/>
  <c r="K484" i="1"/>
  <c r="H484" i="1"/>
  <c r="CJ483" i="1"/>
  <c r="BW483" i="1"/>
  <c r="BV483" i="1"/>
  <c r="BP483" i="1"/>
  <c r="BQ483" i="1" s="1"/>
  <c r="BN483" i="1"/>
  <c r="BO483" i="1" s="1"/>
  <c r="BL483" i="1"/>
  <c r="BM483" i="1" s="1"/>
  <c r="BJ483" i="1"/>
  <c r="BK483" i="1" s="1"/>
  <c r="BI483" i="1"/>
  <c r="AZ483" i="1"/>
  <c r="AV483" i="1"/>
  <c r="AS483" i="1"/>
  <c r="AP483" i="1"/>
  <c r="BA483" i="1" s="1"/>
  <c r="AO483" i="1"/>
  <c r="AL483" i="1"/>
  <c r="AI483" i="1"/>
  <c r="AF483" i="1"/>
  <c r="AC483" i="1"/>
  <c r="Z483" i="1"/>
  <c r="W483" i="1"/>
  <c r="T483" i="1"/>
  <c r="Q483" i="1"/>
  <c r="N483" i="1"/>
  <c r="K483" i="1"/>
  <c r="H483" i="1"/>
  <c r="CJ482" i="1"/>
  <c r="BW482" i="1"/>
  <c r="BX482" i="1" s="1"/>
  <c r="BV482" i="1"/>
  <c r="BP482" i="1"/>
  <c r="BQ482" i="1" s="1"/>
  <c r="BN482" i="1"/>
  <c r="BL482" i="1"/>
  <c r="BM482" i="1" s="1"/>
  <c r="BJ482" i="1"/>
  <c r="BK482" i="1" s="1"/>
  <c r="BI482" i="1"/>
  <c r="AZ482" i="1"/>
  <c r="AV482" i="1"/>
  <c r="AS482" i="1"/>
  <c r="AP482" i="1"/>
  <c r="BA482" i="1" s="1"/>
  <c r="AO482" i="1"/>
  <c r="AL482" i="1"/>
  <c r="AI482" i="1"/>
  <c r="AF482" i="1"/>
  <c r="AC482" i="1"/>
  <c r="Z482" i="1"/>
  <c r="W482" i="1"/>
  <c r="T482" i="1"/>
  <c r="Q482" i="1"/>
  <c r="N482" i="1"/>
  <c r="K482" i="1"/>
  <c r="H482" i="1"/>
  <c r="CJ481" i="1"/>
  <c r="BW481" i="1"/>
  <c r="BV481" i="1"/>
  <c r="BP481" i="1"/>
  <c r="BQ481" i="1" s="1"/>
  <c r="BN481" i="1"/>
  <c r="BO481" i="1" s="1"/>
  <c r="BL481" i="1"/>
  <c r="BJ481" i="1"/>
  <c r="BK481" i="1" s="1"/>
  <c r="BI481" i="1"/>
  <c r="AZ481" i="1"/>
  <c r="AV481" i="1"/>
  <c r="AS481" i="1"/>
  <c r="AP481" i="1"/>
  <c r="BA481" i="1" s="1"/>
  <c r="AO481" i="1"/>
  <c r="AL481" i="1"/>
  <c r="AI481" i="1"/>
  <c r="AF481" i="1"/>
  <c r="AC481" i="1"/>
  <c r="Z481" i="1"/>
  <c r="W481" i="1"/>
  <c r="T481" i="1"/>
  <c r="Q481" i="1"/>
  <c r="N481" i="1"/>
  <c r="K481" i="1"/>
  <c r="H481" i="1"/>
  <c r="CJ480" i="1"/>
  <c r="BW480" i="1"/>
  <c r="BX480" i="1" s="1"/>
  <c r="BV480" i="1"/>
  <c r="BP480" i="1"/>
  <c r="BQ480" i="1" s="1"/>
  <c r="BN480" i="1"/>
  <c r="BO480" i="1" s="1"/>
  <c r="BL480" i="1"/>
  <c r="BJ480" i="1"/>
  <c r="BK480" i="1" s="1"/>
  <c r="BI480" i="1"/>
  <c r="AZ480" i="1"/>
  <c r="AV480" i="1"/>
  <c r="AS480" i="1"/>
  <c r="AP480" i="1"/>
  <c r="BA480" i="1" s="1"/>
  <c r="AO480" i="1"/>
  <c r="AL480" i="1"/>
  <c r="AI480" i="1"/>
  <c r="AF480" i="1"/>
  <c r="AC480" i="1"/>
  <c r="Z480" i="1"/>
  <c r="W480" i="1"/>
  <c r="T480" i="1"/>
  <c r="Q480" i="1"/>
  <c r="N480" i="1"/>
  <c r="K480" i="1"/>
  <c r="H480" i="1"/>
  <c r="CJ479" i="1"/>
  <c r="BW479" i="1"/>
  <c r="CK479" i="1" s="1"/>
  <c r="BV479" i="1"/>
  <c r="BP479" i="1"/>
  <c r="BQ479" i="1" s="1"/>
  <c r="BN479" i="1"/>
  <c r="BO479" i="1" s="1"/>
  <c r="BL479" i="1"/>
  <c r="BM479" i="1" s="1"/>
  <c r="BJ479" i="1"/>
  <c r="BK479" i="1" s="1"/>
  <c r="BI479" i="1"/>
  <c r="AZ479" i="1"/>
  <c r="AV479" i="1"/>
  <c r="AS479" i="1"/>
  <c r="AP479" i="1"/>
  <c r="BA479" i="1" s="1"/>
  <c r="AO479" i="1"/>
  <c r="AL479" i="1"/>
  <c r="AI479" i="1"/>
  <c r="AF479" i="1"/>
  <c r="AC479" i="1"/>
  <c r="Z479" i="1"/>
  <c r="W479" i="1"/>
  <c r="T479" i="1"/>
  <c r="Q479" i="1"/>
  <c r="N479" i="1"/>
  <c r="K479" i="1"/>
  <c r="H479" i="1"/>
  <c r="CJ478" i="1"/>
  <c r="BW478" i="1"/>
  <c r="BV478" i="1"/>
  <c r="BP478" i="1"/>
  <c r="BQ478" i="1" s="1"/>
  <c r="BN478" i="1"/>
  <c r="BO478" i="1" s="1"/>
  <c r="BL478" i="1"/>
  <c r="BJ478" i="1"/>
  <c r="BK478" i="1" s="1"/>
  <c r="BI478" i="1"/>
  <c r="AZ478" i="1"/>
  <c r="AV478" i="1"/>
  <c r="AS478" i="1"/>
  <c r="AP478" i="1"/>
  <c r="BA478" i="1" s="1"/>
  <c r="AO478" i="1"/>
  <c r="AL478" i="1"/>
  <c r="AI478" i="1"/>
  <c r="AF478" i="1"/>
  <c r="AC478" i="1"/>
  <c r="Z478" i="1"/>
  <c r="W478" i="1"/>
  <c r="T478" i="1"/>
  <c r="Q478" i="1"/>
  <c r="N478" i="1"/>
  <c r="K478" i="1"/>
  <c r="H478" i="1"/>
  <c r="CJ477" i="1"/>
  <c r="BW477" i="1"/>
  <c r="CK477" i="1" s="1"/>
  <c r="BV477" i="1"/>
  <c r="BP477" i="1"/>
  <c r="BQ477" i="1" s="1"/>
  <c r="BN477" i="1"/>
  <c r="BO477" i="1" s="1"/>
  <c r="BL477" i="1"/>
  <c r="BJ477" i="1"/>
  <c r="BK477" i="1" s="1"/>
  <c r="BI477" i="1"/>
  <c r="AZ477" i="1"/>
  <c r="AV477" i="1"/>
  <c r="AS477" i="1"/>
  <c r="AP477" i="1"/>
  <c r="BA477" i="1" s="1"/>
  <c r="AO477" i="1"/>
  <c r="AL477" i="1"/>
  <c r="AI477" i="1"/>
  <c r="AF477" i="1"/>
  <c r="AC477" i="1"/>
  <c r="Z477" i="1"/>
  <c r="W477" i="1"/>
  <c r="T477" i="1"/>
  <c r="Q477" i="1"/>
  <c r="N477" i="1"/>
  <c r="K477" i="1"/>
  <c r="H477" i="1"/>
  <c r="CJ476" i="1"/>
  <c r="BW476" i="1"/>
  <c r="BV476" i="1"/>
  <c r="BP476" i="1"/>
  <c r="BQ476" i="1" s="1"/>
  <c r="BN476" i="1"/>
  <c r="BO476" i="1" s="1"/>
  <c r="BL476" i="1"/>
  <c r="BJ476" i="1"/>
  <c r="BK476" i="1" s="1"/>
  <c r="BI476" i="1"/>
  <c r="AZ476" i="1"/>
  <c r="AV476" i="1"/>
  <c r="AS476" i="1"/>
  <c r="AP476" i="1"/>
  <c r="BA476" i="1" s="1"/>
  <c r="AO476" i="1"/>
  <c r="AL476" i="1"/>
  <c r="AI476" i="1"/>
  <c r="AF476" i="1"/>
  <c r="AC476" i="1"/>
  <c r="Z476" i="1"/>
  <c r="W476" i="1"/>
  <c r="T476" i="1"/>
  <c r="Q476" i="1"/>
  <c r="N476" i="1"/>
  <c r="K476" i="1"/>
  <c r="H476" i="1"/>
  <c r="CJ475" i="1"/>
  <c r="BW475" i="1"/>
  <c r="CK475" i="1" s="1"/>
  <c r="BV475" i="1"/>
  <c r="BP475" i="1"/>
  <c r="BN475" i="1"/>
  <c r="BO475" i="1" s="1"/>
  <c r="BL475" i="1"/>
  <c r="BM475" i="1" s="1"/>
  <c r="BJ475" i="1"/>
  <c r="BK475" i="1" s="1"/>
  <c r="BI475" i="1"/>
  <c r="AZ475" i="1"/>
  <c r="AV475" i="1"/>
  <c r="AS475" i="1"/>
  <c r="AP475" i="1"/>
  <c r="BA475" i="1" s="1"/>
  <c r="AO475" i="1"/>
  <c r="AL475" i="1"/>
  <c r="AI475" i="1"/>
  <c r="AF475" i="1"/>
  <c r="AC475" i="1"/>
  <c r="Z475" i="1"/>
  <c r="W475" i="1"/>
  <c r="T475" i="1"/>
  <c r="Q475" i="1"/>
  <c r="N475" i="1"/>
  <c r="K475" i="1"/>
  <c r="H475" i="1"/>
  <c r="CJ474" i="1"/>
  <c r="BW474" i="1"/>
  <c r="BV474" i="1"/>
  <c r="BP474" i="1"/>
  <c r="BQ474" i="1" s="1"/>
  <c r="BN474" i="1"/>
  <c r="BO474" i="1" s="1"/>
  <c r="BL474" i="1"/>
  <c r="BM474" i="1" s="1"/>
  <c r="BJ474" i="1"/>
  <c r="BK474" i="1" s="1"/>
  <c r="BI474" i="1"/>
  <c r="AZ474" i="1"/>
  <c r="AV474" i="1"/>
  <c r="AS474" i="1"/>
  <c r="AP474" i="1"/>
  <c r="BA474" i="1" s="1"/>
  <c r="AO474" i="1"/>
  <c r="AL474" i="1"/>
  <c r="AI474" i="1"/>
  <c r="AF474" i="1"/>
  <c r="AC474" i="1"/>
  <c r="Z474" i="1"/>
  <c r="W474" i="1"/>
  <c r="T474" i="1"/>
  <c r="Q474" i="1"/>
  <c r="N474" i="1"/>
  <c r="K474" i="1"/>
  <c r="H474" i="1"/>
  <c r="CJ473" i="1"/>
  <c r="BW473" i="1"/>
  <c r="CK473" i="1" s="1"/>
  <c r="BV473" i="1"/>
  <c r="BP473" i="1"/>
  <c r="BQ473" i="1" s="1"/>
  <c r="BN473" i="1"/>
  <c r="BO473" i="1" s="1"/>
  <c r="BL473" i="1"/>
  <c r="BM473" i="1" s="1"/>
  <c r="BJ473" i="1"/>
  <c r="BK473" i="1" s="1"/>
  <c r="BI473" i="1"/>
  <c r="AZ473" i="1"/>
  <c r="AV473" i="1"/>
  <c r="AS473" i="1"/>
  <c r="AP473" i="1"/>
  <c r="BA473" i="1" s="1"/>
  <c r="AO473" i="1"/>
  <c r="AL473" i="1"/>
  <c r="AI473" i="1"/>
  <c r="AF473" i="1"/>
  <c r="AC473" i="1"/>
  <c r="Z473" i="1"/>
  <c r="W473" i="1"/>
  <c r="T473" i="1"/>
  <c r="Q473" i="1"/>
  <c r="N473" i="1"/>
  <c r="K473" i="1"/>
  <c r="H473" i="1"/>
  <c r="CJ472" i="1"/>
  <c r="BW472" i="1"/>
  <c r="BX472" i="1" s="1"/>
  <c r="BV472" i="1"/>
  <c r="BP472" i="1"/>
  <c r="BQ472" i="1" s="1"/>
  <c r="BN472" i="1"/>
  <c r="BO472" i="1" s="1"/>
  <c r="BL472" i="1"/>
  <c r="BM472" i="1" s="1"/>
  <c r="BJ472" i="1"/>
  <c r="BK472" i="1" s="1"/>
  <c r="BI472" i="1"/>
  <c r="AZ472" i="1"/>
  <c r="AV472" i="1"/>
  <c r="AS472" i="1"/>
  <c r="AP472" i="1"/>
  <c r="BA472" i="1" s="1"/>
  <c r="AO472" i="1"/>
  <c r="AL472" i="1"/>
  <c r="AI472" i="1"/>
  <c r="AF472" i="1"/>
  <c r="AC472" i="1"/>
  <c r="Z472" i="1"/>
  <c r="W472" i="1"/>
  <c r="T472" i="1"/>
  <c r="Q472" i="1"/>
  <c r="N472" i="1"/>
  <c r="K472" i="1"/>
  <c r="H472" i="1"/>
  <c r="CJ471" i="1"/>
  <c r="BW471" i="1"/>
  <c r="CK471" i="1" s="1"/>
  <c r="BV471" i="1"/>
  <c r="BP471" i="1"/>
  <c r="BQ471" i="1" s="1"/>
  <c r="BN471" i="1"/>
  <c r="BO471" i="1" s="1"/>
  <c r="BL471" i="1"/>
  <c r="BJ471" i="1"/>
  <c r="BK471" i="1" s="1"/>
  <c r="BI471" i="1"/>
  <c r="AZ471" i="1"/>
  <c r="AV471" i="1"/>
  <c r="AS471" i="1"/>
  <c r="AP471" i="1"/>
  <c r="BA471" i="1" s="1"/>
  <c r="AO471" i="1"/>
  <c r="AL471" i="1"/>
  <c r="AI471" i="1"/>
  <c r="AF471" i="1"/>
  <c r="AC471" i="1"/>
  <c r="Z471" i="1"/>
  <c r="W471" i="1"/>
  <c r="T471" i="1"/>
  <c r="Q471" i="1"/>
  <c r="N471" i="1"/>
  <c r="K471" i="1"/>
  <c r="H471" i="1"/>
  <c r="CJ470" i="1"/>
  <c r="BW470" i="1"/>
  <c r="CK470" i="1" s="1"/>
  <c r="BV470" i="1"/>
  <c r="BP470" i="1"/>
  <c r="BQ470" i="1" s="1"/>
  <c r="BN470" i="1"/>
  <c r="BO470" i="1" s="1"/>
  <c r="BL470" i="1"/>
  <c r="BJ470" i="1"/>
  <c r="BK470" i="1" s="1"/>
  <c r="BI470" i="1"/>
  <c r="AZ470" i="1"/>
  <c r="AV470" i="1"/>
  <c r="AS470" i="1"/>
  <c r="AP470" i="1"/>
  <c r="BA470" i="1" s="1"/>
  <c r="AO470" i="1"/>
  <c r="AL470" i="1"/>
  <c r="AI470" i="1"/>
  <c r="AF470" i="1"/>
  <c r="AC470" i="1"/>
  <c r="Z470" i="1"/>
  <c r="W470" i="1"/>
  <c r="T470" i="1"/>
  <c r="Q470" i="1"/>
  <c r="N470" i="1"/>
  <c r="K470" i="1"/>
  <c r="H470" i="1"/>
  <c r="CJ469" i="1"/>
  <c r="BW469" i="1"/>
  <c r="CK469" i="1" s="1"/>
  <c r="BV469" i="1"/>
  <c r="BP469" i="1"/>
  <c r="BQ469" i="1" s="1"/>
  <c r="BN469" i="1"/>
  <c r="BO469" i="1" s="1"/>
  <c r="BL469" i="1"/>
  <c r="BM469" i="1" s="1"/>
  <c r="BJ469" i="1"/>
  <c r="BK469" i="1" s="1"/>
  <c r="BI469" i="1"/>
  <c r="AZ469" i="1"/>
  <c r="AV469" i="1"/>
  <c r="AS469" i="1"/>
  <c r="AP469" i="1"/>
  <c r="BA469" i="1" s="1"/>
  <c r="AO469" i="1"/>
  <c r="AL469" i="1"/>
  <c r="AI469" i="1"/>
  <c r="AF469" i="1"/>
  <c r="AC469" i="1"/>
  <c r="Z469" i="1"/>
  <c r="W469" i="1"/>
  <c r="T469" i="1"/>
  <c r="Q469" i="1"/>
  <c r="N469" i="1"/>
  <c r="K469" i="1"/>
  <c r="H469" i="1"/>
  <c r="CJ468" i="1"/>
  <c r="BW468" i="1"/>
  <c r="CK468" i="1" s="1"/>
  <c r="BV468" i="1"/>
  <c r="BP468" i="1"/>
  <c r="BQ468" i="1" s="1"/>
  <c r="BN468" i="1"/>
  <c r="BO468" i="1" s="1"/>
  <c r="BL468" i="1"/>
  <c r="BJ468" i="1"/>
  <c r="BK468" i="1" s="1"/>
  <c r="BI468" i="1"/>
  <c r="AZ468" i="1"/>
  <c r="AV468" i="1"/>
  <c r="AS468" i="1"/>
  <c r="AP468" i="1"/>
  <c r="BA468" i="1" s="1"/>
  <c r="AO468" i="1"/>
  <c r="AL468" i="1"/>
  <c r="AI468" i="1"/>
  <c r="AF468" i="1"/>
  <c r="AC468" i="1"/>
  <c r="Z468" i="1"/>
  <c r="W468" i="1"/>
  <c r="T468" i="1"/>
  <c r="Q468" i="1"/>
  <c r="N468" i="1"/>
  <c r="K468" i="1"/>
  <c r="H468" i="1"/>
  <c r="CJ467" i="1"/>
  <c r="BW467" i="1"/>
  <c r="CK467" i="1" s="1"/>
  <c r="BV467" i="1"/>
  <c r="BP467" i="1"/>
  <c r="BN467" i="1"/>
  <c r="BO467" i="1" s="1"/>
  <c r="BL467" i="1"/>
  <c r="BM467" i="1" s="1"/>
  <c r="BJ467" i="1"/>
  <c r="BK467" i="1" s="1"/>
  <c r="BI467" i="1"/>
  <c r="AZ467" i="1"/>
  <c r="AV467" i="1"/>
  <c r="AS467" i="1"/>
  <c r="AP467" i="1"/>
  <c r="BA467" i="1" s="1"/>
  <c r="AO467" i="1"/>
  <c r="AL467" i="1"/>
  <c r="AI467" i="1"/>
  <c r="AF467" i="1"/>
  <c r="AC467" i="1"/>
  <c r="Z467" i="1"/>
  <c r="W467" i="1"/>
  <c r="T467" i="1"/>
  <c r="Q467" i="1"/>
  <c r="N467" i="1"/>
  <c r="K467" i="1"/>
  <c r="H467" i="1"/>
  <c r="CJ466" i="1"/>
  <c r="BW466" i="1"/>
  <c r="BV466" i="1"/>
  <c r="BP466" i="1"/>
  <c r="BQ466" i="1" s="1"/>
  <c r="BN466" i="1"/>
  <c r="BO466" i="1" s="1"/>
  <c r="BL466" i="1"/>
  <c r="BJ466" i="1"/>
  <c r="BK466" i="1" s="1"/>
  <c r="BI466" i="1"/>
  <c r="AZ466" i="1"/>
  <c r="AV466" i="1"/>
  <c r="AS466" i="1"/>
  <c r="AP466" i="1"/>
  <c r="BA466" i="1" s="1"/>
  <c r="AO466" i="1"/>
  <c r="AL466" i="1"/>
  <c r="AI466" i="1"/>
  <c r="AF466" i="1"/>
  <c r="AC466" i="1"/>
  <c r="Z466" i="1"/>
  <c r="W466" i="1"/>
  <c r="T466" i="1"/>
  <c r="Q466" i="1"/>
  <c r="N466" i="1"/>
  <c r="K466" i="1"/>
  <c r="H466" i="1"/>
  <c r="CJ465" i="1"/>
  <c r="BW465" i="1"/>
  <c r="CK465" i="1" s="1"/>
  <c r="BV465" i="1"/>
  <c r="BP465" i="1"/>
  <c r="BN465" i="1"/>
  <c r="BO465" i="1" s="1"/>
  <c r="BL465" i="1"/>
  <c r="BM465" i="1" s="1"/>
  <c r="BJ465" i="1"/>
  <c r="BK465" i="1" s="1"/>
  <c r="BI465" i="1"/>
  <c r="AZ465" i="1"/>
  <c r="AV465" i="1"/>
  <c r="AS465" i="1"/>
  <c r="AP465" i="1"/>
  <c r="BA465" i="1" s="1"/>
  <c r="AO465" i="1"/>
  <c r="AL465" i="1"/>
  <c r="AI465" i="1"/>
  <c r="AF465" i="1"/>
  <c r="AC465" i="1"/>
  <c r="Z465" i="1"/>
  <c r="W465" i="1"/>
  <c r="T465" i="1"/>
  <c r="Q465" i="1"/>
  <c r="N465" i="1"/>
  <c r="K465" i="1"/>
  <c r="H465" i="1"/>
  <c r="CJ464" i="1"/>
  <c r="BW464" i="1"/>
  <c r="BV464" i="1"/>
  <c r="BP464" i="1"/>
  <c r="BQ464" i="1" s="1"/>
  <c r="BN464" i="1"/>
  <c r="BO464" i="1" s="1"/>
  <c r="BL464" i="1"/>
  <c r="BM464" i="1" s="1"/>
  <c r="BJ464" i="1"/>
  <c r="BK464" i="1" s="1"/>
  <c r="BI464" i="1"/>
  <c r="AZ464" i="1"/>
  <c r="AV464" i="1"/>
  <c r="AS464" i="1"/>
  <c r="AP464" i="1"/>
  <c r="BA464" i="1" s="1"/>
  <c r="AO464" i="1"/>
  <c r="AL464" i="1"/>
  <c r="AI464" i="1"/>
  <c r="AF464" i="1"/>
  <c r="AC464" i="1"/>
  <c r="Z464" i="1"/>
  <c r="W464" i="1"/>
  <c r="T464" i="1"/>
  <c r="Q464" i="1"/>
  <c r="N464" i="1"/>
  <c r="K464" i="1"/>
  <c r="H464" i="1"/>
  <c r="CJ463" i="1"/>
  <c r="BW463" i="1"/>
  <c r="CK463" i="1" s="1"/>
  <c r="BV463" i="1"/>
  <c r="BP463" i="1"/>
  <c r="BN463" i="1"/>
  <c r="BO463" i="1" s="1"/>
  <c r="BL463" i="1"/>
  <c r="BM463" i="1" s="1"/>
  <c r="BJ463" i="1"/>
  <c r="BK463" i="1" s="1"/>
  <c r="BI463" i="1"/>
  <c r="AZ463" i="1"/>
  <c r="AV463" i="1"/>
  <c r="AS463" i="1"/>
  <c r="AP463" i="1"/>
  <c r="BA463" i="1" s="1"/>
  <c r="AO463" i="1"/>
  <c r="AL463" i="1"/>
  <c r="AI463" i="1"/>
  <c r="AF463" i="1"/>
  <c r="AC463" i="1"/>
  <c r="Z463" i="1"/>
  <c r="W463" i="1"/>
  <c r="T463" i="1"/>
  <c r="Q463" i="1"/>
  <c r="N463" i="1"/>
  <c r="K463" i="1"/>
  <c r="H463" i="1"/>
  <c r="CJ462" i="1"/>
  <c r="BW462" i="1"/>
  <c r="BV462" i="1"/>
  <c r="BP462" i="1"/>
  <c r="BQ462" i="1" s="1"/>
  <c r="BN462" i="1"/>
  <c r="BO462" i="1" s="1"/>
  <c r="BL462" i="1"/>
  <c r="BJ462" i="1"/>
  <c r="BK462" i="1" s="1"/>
  <c r="BI462" i="1"/>
  <c r="AZ462" i="1"/>
  <c r="AV462" i="1"/>
  <c r="AS462" i="1"/>
  <c r="AP462" i="1"/>
  <c r="BA462" i="1" s="1"/>
  <c r="AO462" i="1"/>
  <c r="AL462" i="1"/>
  <c r="AI462" i="1"/>
  <c r="AF462" i="1"/>
  <c r="AC462" i="1"/>
  <c r="Z462" i="1"/>
  <c r="W462" i="1"/>
  <c r="T462" i="1"/>
  <c r="Q462" i="1"/>
  <c r="N462" i="1"/>
  <c r="K462" i="1"/>
  <c r="H462" i="1"/>
  <c r="CJ461" i="1"/>
  <c r="BW461" i="1"/>
  <c r="CK461" i="1" s="1"/>
  <c r="BV461" i="1"/>
  <c r="BP461" i="1"/>
  <c r="BQ461" i="1" s="1"/>
  <c r="BN461" i="1"/>
  <c r="BO461" i="1" s="1"/>
  <c r="BL461" i="1"/>
  <c r="BJ461" i="1"/>
  <c r="BK461" i="1" s="1"/>
  <c r="BI461" i="1"/>
  <c r="AZ461" i="1"/>
  <c r="AY461" i="1"/>
  <c r="AW461" i="1"/>
  <c r="AV461" i="1"/>
  <c r="AS461" i="1"/>
  <c r="AP461" i="1"/>
  <c r="BA461" i="1" s="1"/>
  <c r="AO461" i="1"/>
  <c r="AL461" i="1"/>
  <c r="AI461" i="1"/>
  <c r="AF461" i="1"/>
  <c r="AC461" i="1"/>
  <c r="Z461" i="1"/>
  <c r="W461" i="1"/>
  <c r="T461" i="1"/>
  <c r="Q461" i="1"/>
  <c r="N461" i="1"/>
  <c r="K461" i="1"/>
  <c r="H461" i="1"/>
  <c r="CJ460" i="1"/>
  <c r="BW460" i="1"/>
  <c r="CK460" i="1" s="1"/>
  <c r="BV460" i="1"/>
  <c r="BP460" i="1"/>
  <c r="BQ460" i="1" s="1"/>
  <c r="BN460" i="1"/>
  <c r="BL460" i="1"/>
  <c r="BM460" i="1" s="1"/>
  <c r="BJ460" i="1"/>
  <c r="BK460" i="1" s="1"/>
  <c r="BI460" i="1"/>
  <c r="AZ460" i="1"/>
  <c r="AV460" i="1"/>
  <c r="AS460" i="1"/>
  <c r="AP460" i="1"/>
  <c r="BA460" i="1" s="1"/>
  <c r="AO460" i="1"/>
  <c r="AL460" i="1"/>
  <c r="AI460" i="1"/>
  <c r="AF460" i="1"/>
  <c r="AC460" i="1"/>
  <c r="Z460" i="1"/>
  <c r="W460" i="1"/>
  <c r="T460" i="1"/>
  <c r="Q460" i="1"/>
  <c r="N460" i="1"/>
  <c r="K460" i="1"/>
  <c r="H460" i="1"/>
  <c r="CJ459" i="1"/>
  <c r="BW459" i="1"/>
  <c r="BV459" i="1"/>
  <c r="BP459" i="1"/>
  <c r="BQ459" i="1" s="1"/>
  <c r="BN459" i="1"/>
  <c r="BO459" i="1" s="1"/>
  <c r="BL459" i="1"/>
  <c r="BM459" i="1" s="1"/>
  <c r="BJ459" i="1"/>
  <c r="BK459" i="1" s="1"/>
  <c r="BI459" i="1"/>
  <c r="AZ459" i="1"/>
  <c r="AV459" i="1"/>
  <c r="AS459" i="1"/>
  <c r="AP459" i="1"/>
  <c r="BA459" i="1" s="1"/>
  <c r="AO459" i="1"/>
  <c r="AL459" i="1"/>
  <c r="AI459" i="1"/>
  <c r="AF459" i="1"/>
  <c r="AC459" i="1"/>
  <c r="Z459" i="1"/>
  <c r="W459" i="1"/>
  <c r="T459" i="1"/>
  <c r="Q459" i="1"/>
  <c r="N459" i="1"/>
  <c r="K459" i="1"/>
  <c r="H459" i="1"/>
  <c r="CJ458" i="1"/>
  <c r="BW458" i="1"/>
  <c r="CK458" i="1" s="1"/>
  <c r="BV458" i="1"/>
  <c r="BP458" i="1"/>
  <c r="BQ458" i="1" s="1"/>
  <c r="BN458" i="1"/>
  <c r="BO458" i="1" s="1"/>
  <c r="BL458" i="1"/>
  <c r="BM458" i="1" s="1"/>
  <c r="BJ458" i="1"/>
  <c r="BK458" i="1" s="1"/>
  <c r="BI458" i="1"/>
  <c r="AZ458" i="1"/>
  <c r="AV458" i="1"/>
  <c r="AS458" i="1"/>
  <c r="AP458" i="1"/>
  <c r="BA458" i="1" s="1"/>
  <c r="AO458" i="1"/>
  <c r="AL458" i="1"/>
  <c r="AI458" i="1"/>
  <c r="AF458" i="1"/>
  <c r="AC458" i="1"/>
  <c r="Z458" i="1"/>
  <c r="W458" i="1"/>
  <c r="T458" i="1"/>
  <c r="Q458" i="1"/>
  <c r="N458" i="1"/>
  <c r="K458" i="1"/>
  <c r="H458" i="1"/>
  <c r="CJ457" i="1"/>
  <c r="BW457" i="1"/>
  <c r="BX457" i="1" s="1"/>
  <c r="BV457" i="1"/>
  <c r="BP457" i="1"/>
  <c r="BQ457" i="1" s="1"/>
  <c r="BN457" i="1"/>
  <c r="BO457" i="1" s="1"/>
  <c r="BL457" i="1"/>
  <c r="BJ457" i="1"/>
  <c r="BK457" i="1" s="1"/>
  <c r="BI457" i="1"/>
  <c r="AZ457" i="1"/>
  <c r="AV457" i="1"/>
  <c r="AS457" i="1"/>
  <c r="AP457" i="1"/>
  <c r="BA457" i="1" s="1"/>
  <c r="AO457" i="1"/>
  <c r="AL457" i="1"/>
  <c r="AI457" i="1"/>
  <c r="AF457" i="1"/>
  <c r="AC457" i="1"/>
  <c r="Z457" i="1"/>
  <c r="W457" i="1"/>
  <c r="T457" i="1"/>
  <c r="Q457" i="1"/>
  <c r="N457" i="1"/>
  <c r="K457" i="1"/>
  <c r="H457" i="1"/>
  <c r="CJ456" i="1"/>
  <c r="BW456" i="1"/>
  <c r="BX456" i="1" s="1"/>
  <c r="BV456" i="1"/>
  <c r="BP456" i="1"/>
  <c r="BQ456" i="1" s="1"/>
  <c r="BN456" i="1"/>
  <c r="BO456" i="1" s="1"/>
  <c r="BL456" i="1"/>
  <c r="BJ456" i="1"/>
  <c r="BK456" i="1" s="1"/>
  <c r="BI456" i="1"/>
  <c r="AZ456" i="1"/>
  <c r="AV456" i="1"/>
  <c r="AS456" i="1"/>
  <c r="AP456" i="1"/>
  <c r="BA456" i="1" s="1"/>
  <c r="AO456" i="1"/>
  <c r="AL456" i="1"/>
  <c r="AI456" i="1"/>
  <c r="AF456" i="1"/>
  <c r="AC456" i="1"/>
  <c r="Z456" i="1"/>
  <c r="W456" i="1"/>
  <c r="T456" i="1"/>
  <c r="Q456" i="1"/>
  <c r="N456" i="1"/>
  <c r="K456" i="1"/>
  <c r="H456" i="1"/>
  <c r="CJ455" i="1"/>
  <c r="BW455" i="1"/>
  <c r="BV455" i="1"/>
  <c r="BP455" i="1"/>
  <c r="BN455" i="1"/>
  <c r="BO455" i="1" s="1"/>
  <c r="BL455" i="1"/>
  <c r="BM455" i="1" s="1"/>
  <c r="BJ455" i="1"/>
  <c r="BK455" i="1" s="1"/>
  <c r="BI455" i="1"/>
  <c r="AZ455" i="1"/>
  <c r="AV455" i="1"/>
  <c r="AS455" i="1"/>
  <c r="AP455" i="1"/>
  <c r="BA455" i="1" s="1"/>
  <c r="AO455" i="1"/>
  <c r="AL455" i="1"/>
  <c r="AI455" i="1"/>
  <c r="AF455" i="1"/>
  <c r="AC455" i="1"/>
  <c r="Z455" i="1"/>
  <c r="W455" i="1"/>
  <c r="T455" i="1"/>
  <c r="Q455" i="1"/>
  <c r="N455" i="1"/>
  <c r="K455" i="1"/>
  <c r="H455" i="1"/>
  <c r="CJ454" i="1"/>
  <c r="BW454" i="1"/>
  <c r="BV454" i="1"/>
  <c r="BP454" i="1"/>
  <c r="BQ454" i="1" s="1"/>
  <c r="BN454" i="1"/>
  <c r="BO454" i="1" s="1"/>
  <c r="BL454" i="1"/>
  <c r="BM454" i="1" s="1"/>
  <c r="BJ454" i="1"/>
  <c r="BK454" i="1" s="1"/>
  <c r="BI454" i="1"/>
  <c r="AZ454" i="1"/>
  <c r="AW454" i="1"/>
  <c r="AV454" i="1"/>
  <c r="AS454" i="1"/>
  <c r="AP454" i="1"/>
  <c r="BA454" i="1" s="1"/>
  <c r="AO454" i="1"/>
  <c r="AL454" i="1"/>
  <c r="AI454" i="1"/>
  <c r="AF454" i="1"/>
  <c r="AC454" i="1"/>
  <c r="Z454" i="1"/>
  <c r="W454" i="1"/>
  <c r="T454" i="1"/>
  <c r="Q454" i="1"/>
  <c r="N454" i="1"/>
  <c r="K454" i="1"/>
  <c r="H454" i="1"/>
  <c r="CJ453" i="1"/>
  <c r="BW453" i="1"/>
  <c r="BV453" i="1"/>
  <c r="BP453" i="1"/>
  <c r="BQ453" i="1" s="1"/>
  <c r="BN453" i="1"/>
  <c r="BL453" i="1"/>
  <c r="BM453" i="1" s="1"/>
  <c r="BJ453" i="1"/>
  <c r="BK453" i="1" s="1"/>
  <c r="BI453" i="1"/>
  <c r="AZ453" i="1"/>
  <c r="AV453" i="1"/>
  <c r="AS453" i="1"/>
  <c r="AP453" i="1"/>
  <c r="BA453" i="1" s="1"/>
  <c r="AO453" i="1"/>
  <c r="AL453" i="1"/>
  <c r="AI453" i="1"/>
  <c r="AF453" i="1"/>
  <c r="AC453" i="1"/>
  <c r="Z453" i="1"/>
  <c r="W453" i="1"/>
  <c r="T453" i="1"/>
  <c r="Q453" i="1"/>
  <c r="N453" i="1"/>
  <c r="K453" i="1"/>
  <c r="H453" i="1"/>
  <c r="CJ452" i="1"/>
  <c r="BW452" i="1"/>
  <c r="CK452" i="1" s="1"/>
  <c r="BV452" i="1"/>
  <c r="BP452" i="1"/>
  <c r="BQ452" i="1" s="1"/>
  <c r="BN452" i="1"/>
  <c r="BO452" i="1" s="1"/>
  <c r="BL452" i="1"/>
  <c r="BM452" i="1" s="1"/>
  <c r="BJ452" i="1"/>
  <c r="BK452" i="1" s="1"/>
  <c r="BI452" i="1"/>
  <c r="AZ452" i="1"/>
  <c r="AV452" i="1"/>
  <c r="AS452" i="1"/>
  <c r="AP452" i="1"/>
  <c r="BA452" i="1" s="1"/>
  <c r="AO452" i="1"/>
  <c r="AL452" i="1"/>
  <c r="AI452" i="1"/>
  <c r="AF452" i="1"/>
  <c r="AC452" i="1"/>
  <c r="Z452" i="1"/>
  <c r="W452" i="1"/>
  <c r="T452" i="1"/>
  <c r="Q452" i="1"/>
  <c r="N452" i="1"/>
  <c r="K452" i="1"/>
  <c r="H452" i="1"/>
  <c r="CJ451" i="1"/>
  <c r="BW451" i="1"/>
  <c r="BX451" i="1" s="1"/>
  <c r="BV451" i="1"/>
  <c r="BP451" i="1"/>
  <c r="BQ451" i="1" s="1"/>
  <c r="BN451" i="1"/>
  <c r="BO451" i="1" s="1"/>
  <c r="BL451" i="1"/>
  <c r="BJ451" i="1"/>
  <c r="BK451" i="1" s="1"/>
  <c r="BI451" i="1"/>
  <c r="AZ451" i="1"/>
  <c r="AV451" i="1"/>
  <c r="AS451" i="1"/>
  <c r="AP451" i="1"/>
  <c r="BA451" i="1" s="1"/>
  <c r="AO451" i="1"/>
  <c r="AL451" i="1"/>
  <c r="AI451" i="1"/>
  <c r="AF451" i="1"/>
  <c r="AC451" i="1"/>
  <c r="Z451" i="1"/>
  <c r="W451" i="1"/>
  <c r="T451" i="1"/>
  <c r="Q451" i="1"/>
  <c r="N451" i="1"/>
  <c r="K451" i="1"/>
  <c r="H451" i="1"/>
  <c r="CJ450" i="1"/>
  <c r="BW450" i="1"/>
  <c r="CK450" i="1" s="1"/>
  <c r="BV450" i="1"/>
  <c r="BP450" i="1"/>
  <c r="BQ450" i="1" s="1"/>
  <c r="BN450" i="1"/>
  <c r="BL450" i="1"/>
  <c r="BM450" i="1" s="1"/>
  <c r="BJ450" i="1"/>
  <c r="BK450" i="1" s="1"/>
  <c r="BI450" i="1"/>
  <c r="AZ450" i="1"/>
  <c r="AV450" i="1"/>
  <c r="AS450" i="1"/>
  <c r="AP450" i="1"/>
  <c r="BA450" i="1" s="1"/>
  <c r="AO450" i="1"/>
  <c r="AL450" i="1"/>
  <c r="AI450" i="1"/>
  <c r="AF450" i="1"/>
  <c r="AC450" i="1"/>
  <c r="Z450" i="1"/>
  <c r="W450" i="1"/>
  <c r="T450" i="1"/>
  <c r="Q450" i="1"/>
  <c r="N450" i="1"/>
  <c r="K450" i="1"/>
  <c r="H450" i="1"/>
  <c r="CJ449" i="1"/>
  <c r="BW449" i="1"/>
  <c r="BV449" i="1"/>
  <c r="BP449" i="1"/>
  <c r="BQ449" i="1" s="1"/>
  <c r="BN449" i="1"/>
  <c r="BO449" i="1" s="1"/>
  <c r="BL449" i="1"/>
  <c r="BM449" i="1" s="1"/>
  <c r="BJ449" i="1"/>
  <c r="BK449" i="1" s="1"/>
  <c r="BI449" i="1"/>
  <c r="AZ449" i="1"/>
  <c r="AV449" i="1"/>
  <c r="AS449" i="1"/>
  <c r="AP449" i="1"/>
  <c r="BA449" i="1" s="1"/>
  <c r="AO449" i="1"/>
  <c r="AL449" i="1"/>
  <c r="AI449" i="1"/>
  <c r="AF449" i="1"/>
  <c r="AC449" i="1"/>
  <c r="Z449" i="1"/>
  <c r="W449" i="1"/>
  <c r="T449" i="1"/>
  <c r="Q449" i="1"/>
  <c r="N449" i="1"/>
  <c r="K449" i="1"/>
  <c r="H449" i="1"/>
  <c r="CJ448" i="1"/>
  <c r="BW448" i="1"/>
  <c r="CK448" i="1" s="1"/>
  <c r="BV448" i="1"/>
  <c r="BP448" i="1"/>
  <c r="BQ448" i="1" s="1"/>
  <c r="BN448" i="1"/>
  <c r="BO448" i="1" s="1"/>
  <c r="BL448" i="1"/>
  <c r="BM448" i="1" s="1"/>
  <c r="BJ448" i="1"/>
  <c r="BK448" i="1" s="1"/>
  <c r="BI448" i="1"/>
  <c r="AZ448" i="1"/>
  <c r="AV448" i="1"/>
  <c r="AS448" i="1"/>
  <c r="AP448" i="1"/>
  <c r="BA448" i="1" s="1"/>
  <c r="AO448" i="1"/>
  <c r="AL448" i="1"/>
  <c r="AI448" i="1"/>
  <c r="AF448" i="1"/>
  <c r="AC448" i="1"/>
  <c r="Z448" i="1"/>
  <c r="W448" i="1"/>
  <c r="T448" i="1"/>
  <c r="Q448" i="1"/>
  <c r="N448" i="1"/>
  <c r="K448" i="1"/>
  <c r="H448" i="1"/>
  <c r="CJ447" i="1"/>
  <c r="BW447" i="1"/>
  <c r="BV447" i="1"/>
  <c r="BP447" i="1"/>
  <c r="BQ447" i="1" s="1"/>
  <c r="BN447" i="1"/>
  <c r="BO447" i="1" s="1"/>
  <c r="BL447" i="1"/>
  <c r="BJ447" i="1"/>
  <c r="BK447" i="1" s="1"/>
  <c r="BI447" i="1"/>
  <c r="AZ447" i="1"/>
  <c r="AV447" i="1"/>
  <c r="AS447" i="1"/>
  <c r="AP447" i="1"/>
  <c r="BA447" i="1" s="1"/>
  <c r="AO447" i="1"/>
  <c r="AL447" i="1"/>
  <c r="AI447" i="1"/>
  <c r="AF447" i="1"/>
  <c r="AC447" i="1"/>
  <c r="Z447" i="1"/>
  <c r="W447" i="1"/>
  <c r="T447" i="1"/>
  <c r="Q447" i="1"/>
  <c r="N447" i="1"/>
  <c r="K447" i="1"/>
  <c r="H447" i="1"/>
  <c r="CJ446" i="1"/>
  <c r="BW446" i="1"/>
  <c r="BV446" i="1"/>
  <c r="BP446" i="1"/>
  <c r="BQ446" i="1" s="1"/>
  <c r="BN446" i="1"/>
  <c r="BL446" i="1"/>
  <c r="BM446" i="1" s="1"/>
  <c r="BJ446" i="1"/>
  <c r="BK446" i="1" s="1"/>
  <c r="BI446" i="1"/>
  <c r="AZ446" i="1"/>
  <c r="AV446" i="1"/>
  <c r="AS446" i="1"/>
  <c r="AP446" i="1"/>
  <c r="BA446" i="1" s="1"/>
  <c r="AO446" i="1"/>
  <c r="AL446" i="1"/>
  <c r="AI446" i="1"/>
  <c r="AF446" i="1"/>
  <c r="AC446" i="1"/>
  <c r="Z446" i="1"/>
  <c r="W446" i="1"/>
  <c r="T446" i="1"/>
  <c r="Q446" i="1"/>
  <c r="N446" i="1"/>
  <c r="K446" i="1"/>
  <c r="H446" i="1"/>
  <c r="CJ445" i="1"/>
  <c r="BW445" i="1"/>
  <c r="BX445" i="1" s="1"/>
  <c r="BV445" i="1"/>
  <c r="BP445" i="1"/>
  <c r="BQ445" i="1" s="1"/>
  <c r="BN445" i="1"/>
  <c r="BO445" i="1" s="1"/>
  <c r="BL445" i="1"/>
  <c r="BM445" i="1" s="1"/>
  <c r="BJ445" i="1"/>
  <c r="BK445" i="1" s="1"/>
  <c r="BI445" i="1"/>
  <c r="AZ445" i="1"/>
  <c r="AV445" i="1"/>
  <c r="AS445" i="1"/>
  <c r="AP445" i="1"/>
  <c r="BA445" i="1" s="1"/>
  <c r="AO445" i="1"/>
  <c r="AL445" i="1"/>
  <c r="AI445" i="1"/>
  <c r="AF445" i="1"/>
  <c r="AC445" i="1"/>
  <c r="Z445" i="1"/>
  <c r="W445" i="1"/>
  <c r="T445" i="1"/>
  <c r="Q445" i="1"/>
  <c r="N445" i="1"/>
  <c r="K445" i="1"/>
  <c r="H445" i="1"/>
  <c r="CJ444" i="1"/>
  <c r="BW444" i="1"/>
  <c r="BV444" i="1"/>
  <c r="BP444" i="1"/>
  <c r="BN444" i="1"/>
  <c r="BO444" i="1" s="1"/>
  <c r="BL444" i="1"/>
  <c r="BM444" i="1" s="1"/>
  <c r="BJ444" i="1"/>
  <c r="BK444" i="1" s="1"/>
  <c r="BI444" i="1"/>
  <c r="AZ444" i="1"/>
  <c r="AV444" i="1"/>
  <c r="AS444" i="1"/>
  <c r="AP444" i="1"/>
  <c r="BA444" i="1" s="1"/>
  <c r="AO444" i="1"/>
  <c r="AL444" i="1"/>
  <c r="AI444" i="1"/>
  <c r="AF444" i="1"/>
  <c r="AC444" i="1"/>
  <c r="Z444" i="1"/>
  <c r="W444" i="1"/>
  <c r="T444" i="1"/>
  <c r="Q444" i="1"/>
  <c r="N444" i="1"/>
  <c r="K444" i="1"/>
  <c r="H444" i="1"/>
  <c r="CJ443" i="1"/>
  <c r="BW443" i="1"/>
  <c r="BV443" i="1"/>
  <c r="BP443" i="1"/>
  <c r="BQ443" i="1" s="1"/>
  <c r="BN443" i="1"/>
  <c r="BO443" i="1" s="1"/>
  <c r="BL443" i="1"/>
  <c r="BJ443" i="1"/>
  <c r="BK443" i="1" s="1"/>
  <c r="BI443" i="1"/>
  <c r="AZ443" i="1"/>
  <c r="AV443" i="1"/>
  <c r="AS443" i="1"/>
  <c r="AP443" i="1"/>
  <c r="BA443" i="1" s="1"/>
  <c r="AO443" i="1"/>
  <c r="AL443" i="1"/>
  <c r="AI443" i="1"/>
  <c r="AF443" i="1"/>
  <c r="AC443" i="1"/>
  <c r="Z443" i="1"/>
  <c r="W443" i="1"/>
  <c r="T443" i="1"/>
  <c r="Q443" i="1"/>
  <c r="N443" i="1"/>
  <c r="K443" i="1"/>
  <c r="H443" i="1"/>
  <c r="CJ442" i="1"/>
  <c r="BW442" i="1"/>
  <c r="CK442" i="1" s="1"/>
  <c r="BV442" i="1"/>
  <c r="BP442" i="1"/>
  <c r="BQ442" i="1" s="1"/>
  <c r="BN442" i="1"/>
  <c r="BL442" i="1"/>
  <c r="BM442" i="1" s="1"/>
  <c r="BJ442" i="1"/>
  <c r="BK442" i="1" s="1"/>
  <c r="BI442" i="1"/>
  <c r="AZ442" i="1"/>
  <c r="AV442" i="1"/>
  <c r="AS442" i="1"/>
  <c r="AP442" i="1"/>
  <c r="BA442" i="1" s="1"/>
  <c r="AO442" i="1"/>
  <c r="AL442" i="1"/>
  <c r="AI442" i="1"/>
  <c r="AF442" i="1"/>
  <c r="AC442" i="1"/>
  <c r="Z442" i="1"/>
  <c r="W442" i="1"/>
  <c r="T442" i="1"/>
  <c r="Q442" i="1"/>
  <c r="N442" i="1"/>
  <c r="K442" i="1"/>
  <c r="H442" i="1"/>
  <c r="CJ441" i="1"/>
  <c r="BW441" i="1"/>
  <c r="BV441" i="1"/>
  <c r="BP441" i="1"/>
  <c r="BQ441" i="1" s="1"/>
  <c r="BN441" i="1"/>
  <c r="BO441" i="1" s="1"/>
  <c r="BL441" i="1"/>
  <c r="BM441" i="1" s="1"/>
  <c r="BJ441" i="1"/>
  <c r="BK441" i="1" s="1"/>
  <c r="BI441" i="1"/>
  <c r="AZ441" i="1"/>
  <c r="AV441" i="1"/>
  <c r="AS441" i="1"/>
  <c r="AP441" i="1"/>
  <c r="BA441" i="1" s="1"/>
  <c r="AO441" i="1"/>
  <c r="AL441" i="1"/>
  <c r="AI441" i="1"/>
  <c r="AF441" i="1"/>
  <c r="AC441" i="1"/>
  <c r="Z441" i="1"/>
  <c r="W441" i="1"/>
  <c r="T441" i="1"/>
  <c r="Q441" i="1"/>
  <c r="N441" i="1"/>
  <c r="K441" i="1"/>
  <c r="H441" i="1"/>
  <c r="CJ440" i="1"/>
  <c r="BW440" i="1"/>
  <c r="BV440" i="1"/>
  <c r="BP440" i="1"/>
  <c r="BQ440" i="1" s="1"/>
  <c r="BN440" i="1"/>
  <c r="BO440" i="1" s="1"/>
  <c r="BL440" i="1"/>
  <c r="BJ440" i="1"/>
  <c r="BK440" i="1" s="1"/>
  <c r="BI440" i="1"/>
  <c r="AZ440" i="1"/>
  <c r="AV440" i="1"/>
  <c r="AS440" i="1"/>
  <c r="AP440" i="1"/>
  <c r="BA440" i="1" s="1"/>
  <c r="AO440" i="1"/>
  <c r="AL440" i="1"/>
  <c r="AI440" i="1"/>
  <c r="AF440" i="1"/>
  <c r="AC440" i="1"/>
  <c r="Z440" i="1"/>
  <c r="W440" i="1"/>
  <c r="T440" i="1"/>
  <c r="Q440" i="1"/>
  <c r="N440" i="1"/>
  <c r="K440" i="1"/>
  <c r="H440" i="1"/>
  <c r="CJ439" i="1"/>
  <c r="BW439" i="1"/>
  <c r="BX439" i="1" s="1"/>
  <c r="BV439" i="1"/>
  <c r="BP439" i="1"/>
  <c r="BQ439" i="1" s="1"/>
  <c r="BN439" i="1"/>
  <c r="BO439" i="1" s="1"/>
  <c r="BL439" i="1"/>
  <c r="BJ439" i="1"/>
  <c r="BK439" i="1" s="1"/>
  <c r="BI439" i="1"/>
  <c r="AZ439" i="1"/>
  <c r="AV439" i="1"/>
  <c r="AS439" i="1"/>
  <c r="AP439" i="1"/>
  <c r="BA439" i="1" s="1"/>
  <c r="AO439" i="1"/>
  <c r="AL439" i="1"/>
  <c r="AI439" i="1"/>
  <c r="AF439" i="1"/>
  <c r="AC439" i="1"/>
  <c r="Z439" i="1"/>
  <c r="W439" i="1"/>
  <c r="T439" i="1"/>
  <c r="Q439" i="1"/>
  <c r="N439" i="1"/>
  <c r="K439" i="1"/>
  <c r="H439" i="1"/>
  <c r="CJ438" i="1"/>
  <c r="BW438" i="1"/>
  <c r="BV438" i="1"/>
  <c r="BP438" i="1"/>
  <c r="BQ438" i="1" s="1"/>
  <c r="BN438" i="1"/>
  <c r="BL438" i="1"/>
  <c r="BM438" i="1" s="1"/>
  <c r="BJ438" i="1"/>
  <c r="BK438" i="1" s="1"/>
  <c r="BI438" i="1"/>
  <c r="AZ438" i="1"/>
  <c r="AV438" i="1"/>
  <c r="AS438" i="1"/>
  <c r="AP438" i="1"/>
  <c r="BA438" i="1" s="1"/>
  <c r="AO438" i="1"/>
  <c r="AL438" i="1"/>
  <c r="AI438" i="1"/>
  <c r="AF438" i="1"/>
  <c r="AC438" i="1"/>
  <c r="Z438" i="1"/>
  <c r="W438" i="1"/>
  <c r="T438" i="1"/>
  <c r="Q438" i="1"/>
  <c r="N438" i="1"/>
  <c r="K438" i="1"/>
  <c r="H438" i="1"/>
  <c r="CJ437" i="1"/>
  <c r="BW437" i="1"/>
  <c r="BX437" i="1" s="1"/>
  <c r="BV437" i="1"/>
  <c r="BP437" i="1"/>
  <c r="BQ437" i="1" s="1"/>
  <c r="BN437" i="1"/>
  <c r="BO437" i="1" s="1"/>
  <c r="BL437" i="1"/>
  <c r="BM437" i="1" s="1"/>
  <c r="BJ437" i="1"/>
  <c r="BK437" i="1" s="1"/>
  <c r="BI437" i="1"/>
  <c r="AZ437" i="1"/>
  <c r="AV437" i="1"/>
  <c r="AS437" i="1"/>
  <c r="AP437" i="1"/>
  <c r="BA437" i="1" s="1"/>
  <c r="AO437" i="1"/>
  <c r="AL437" i="1"/>
  <c r="AI437" i="1"/>
  <c r="AF437" i="1"/>
  <c r="AC437" i="1"/>
  <c r="Z437" i="1"/>
  <c r="W437" i="1"/>
  <c r="T437" i="1"/>
  <c r="Q437" i="1"/>
  <c r="N437" i="1"/>
  <c r="K437" i="1"/>
  <c r="H437" i="1"/>
  <c r="CJ436" i="1"/>
  <c r="BW436" i="1"/>
  <c r="BV436" i="1"/>
  <c r="BP436" i="1"/>
  <c r="BQ436" i="1" s="1"/>
  <c r="BN436" i="1"/>
  <c r="BO436" i="1" s="1"/>
  <c r="BL436" i="1"/>
  <c r="BM436" i="1" s="1"/>
  <c r="BJ436" i="1"/>
  <c r="BK436" i="1" s="1"/>
  <c r="BI436" i="1"/>
  <c r="AZ436" i="1"/>
  <c r="AV436" i="1"/>
  <c r="AS436" i="1"/>
  <c r="AP436" i="1"/>
  <c r="BA436" i="1" s="1"/>
  <c r="AO436" i="1"/>
  <c r="AL436" i="1"/>
  <c r="AI436" i="1"/>
  <c r="AF436" i="1"/>
  <c r="AC436" i="1"/>
  <c r="Z436" i="1"/>
  <c r="W436" i="1"/>
  <c r="T436" i="1"/>
  <c r="Q436" i="1"/>
  <c r="N436" i="1"/>
  <c r="K436" i="1"/>
  <c r="H436" i="1"/>
  <c r="CJ435" i="1"/>
  <c r="BW435" i="1"/>
  <c r="BV435" i="1"/>
  <c r="BP435" i="1"/>
  <c r="BQ435" i="1" s="1"/>
  <c r="BN435" i="1"/>
  <c r="BO435" i="1" s="1"/>
  <c r="BL435" i="1"/>
  <c r="BJ435" i="1"/>
  <c r="BK435" i="1" s="1"/>
  <c r="BI435" i="1"/>
  <c r="AZ435" i="1"/>
  <c r="AV435" i="1"/>
  <c r="AS435" i="1"/>
  <c r="AP435" i="1"/>
  <c r="BA435" i="1" s="1"/>
  <c r="AO435" i="1"/>
  <c r="AL435" i="1"/>
  <c r="AI435" i="1"/>
  <c r="AF435" i="1"/>
  <c r="AC435" i="1"/>
  <c r="Z435" i="1"/>
  <c r="W435" i="1"/>
  <c r="T435" i="1"/>
  <c r="Q435" i="1"/>
  <c r="N435" i="1"/>
  <c r="K435" i="1"/>
  <c r="H435" i="1"/>
  <c r="CJ434" i="1"/>
  <c r="BW434" i="1"/>
  <c r="BV434" i="1"/>
  <c r="BP434" i="1"/>
  <c r="BQ434" i="1" s="1"/>
  <c r="BN434" i="1"/>
  <c r="BL434" i="1"/>
  <c r="BM434" i="1" s="1"/>
  <c r="BJ434" i="1"/>
  <c r="BK434" i="1" s="1"/>
  <c r="BI434" i="1"/>
  <c r="AZ434" i="1"/>
  <c r="AV434" i="1"/>
  <c r="AS434" i="1"/>
  <c r="AP434" i="1"/>
  <c r="BA434" i="1" s="1"/>
  <c r="AO434" i="1"/>
  <c r="AL434" i="1"/>
  <c r="AI434" i="1"/>
  <c r="AF434" i="1"/>
  <c r="AC434" i="1"/>
  <c r="Z434" i="1"/>
  <c r="W434" i="1"/>
  <c r="T434" i="1"/>
  <c r="Q434" i="1"/>
  <c r="N434" i="1"/>
  <c r="K434" i="1"/>
  <c r="H434" i="1"/>
  <c r="CJ433" i="1"/>
  <c r="BW433" i="1"/>
  <c r="BV433" i="1"/>
  <c r="BP433" i="1"/>
  <c r="BQ433" i="1" s="1"/>
  <c r="BN433" i="1"/>
  <c r="BO433" i="1" s="1"/>
  <c r="BL433" i="1"/>
  <c r="BM433" i="1" s="1"/>
  <c r="BJ433" i="1"/>
  <c r="BK433" i="1" s="1"/>
  <c r="BI433" i="1"/>
  <c r="AZ433" i="1"/>
  <c r="AV433" i="1"/>
  <c r="AS433" i="1"/>
  <c r="AP433" i="1"/>
  <c r="BA433" i="1" s="1"/>
  <c r="AO433" i="1"/>
  <c r="AL433" i="1"/>
  <c r="AI433" i="1"/>
  <c r="AF433" i="1"/>
  <c r="AC433" i="1"/>
  <c r="Z433" i="1"/>
  <c r="W433" i="1"/>
  <c r="T433" i="1"/>
  <c r="Q433" i="1"/>
  <c r="N433" i="1"/>
  <c r="K433" i="1"/>
  <c r="H433" i="1"/>
  <c r="CJ432" i="1"/>
  <c r="BW432" i="1"/>
  <c r="BV432" i="1"/>
  <c r="BP432" i="1"/>
  <c r="BQ432" i="1" s="1"/>
  <c r="BN432" i="1"/>
  <c r="BO432" i="1" s="1"/>
  <c r="BL432" i="1"/>
  <c r="BJ432" i="1"/>
  <c r="BK432" i="1" s="1"/>
  <c r="BI432" i="1"/>
  <c r="AZ432" i="1"/>
  <c r="AV432" i="1"/>
  <c r="AS432" i="1"/>
  <c r="AP432" i="1"/>
  <c r="BA432" i="1" s="1"/>
  <c r="AO432" i="1"/>
  <c r="AL432" i="1"/>
  <c r="AI432" i="1"/>
  <c r="AF432" i="1"/>
  <c r="AC432" i="1"/>
  <c r="Z432" i="1"/>
  <c r="W432" i="1"/>
  <c r="T432" i="1"/>
  <c r="Q432" i="1"/>
  <c r="N432" i="1"/>
  <c r="K432" i="1"/>
  <c r="H432" i="1"/>
  <c r="CJ431" i="1"/>
  <c r="BW431" i="1"/>
  <c r="BX431" i="1" s="1"/>
  <c r="BV431" i="1"/>
  <c r="BP431" i="1"/>
  <c r="BQ431" i="1" s="1"/>
  <c r="BN431" i="1"/>
  <c r="BO431" i="1" s="1"/>
  <c r="BL431" i="1"/>
  <c r="BJ431" i="1"/>
  <c r="BK431" i="1" s="1"/>
  <c r="BI431" i="1"/>
  <c r="AZ431" i="1"/>
  <c r="AV431" i="1"/>
  <c r="AS431" i="1"/>
  <c r="AP431" i="1"/>
  <c r="BA431" i="1" s="1"/>
  <c r="AO431" i="1"/>
  <c r="AL431" i="1"/>
  <c r="AI431" i="1"/>
  <c r="AF431" i="1"/>
  <c r="AC431" i="1"/>
  <c r="Z431" i="1"/>
  <c r="W431" i="1"/>
  <c r="T431" i="1"/>
  <c r="Q431" i="1"/>
  <c r="N431" i="1"/>
  <c r="K431" i="1"/>
  <c r="H431" i="1"/>
  <c r="CJ430" i="1"/>
  <c r="BW430" i="1"/>
  <c r="CK430" i="1" s="1"/>
  <c r="BV430" i="1"/>
  <c r="BP430" i="1"/>
  <c r="BQ430" i="1" s="1"/>
  <c r="BN430" i="1"/>
  <c r="BL430" i="1"/>
  <c r="BM430" i="1" s="1"/>
  <c r="BJ430" i="1"/>
  <c r="BK430" i="1" s="1"/>
  <c r="BI430" i="1"/>
  <c r="AZ430" i="1"/>
  <c r="AV430" i="1"/>
  <c r="AS430" i="1"/>
  <c r="AP430" i="1"/>
  <c r="BA430" i="1" s="1"/>
  <c r="AO430" i="1"/>
  <c r="AL430" i="1"/>
  <c r="AI430" i="1"/>
  <c r="AF430" i="1"/>
  <c r="AC430" i="1"/>
  <c r="Z430" i="1"/>
  <c r="W430" i="1"/>
  <c r="T430" i="1"/>
  <c r="Q430" i="1"/>
  <c r="N430" i="1"/>
  <c r="K430" i="1"/>
  <c r="H430" i="1"/>
  <c r="CJ429" i="1"/>
  <c r="BW429" i="1"/>
  <c r="BV429" i="1"/>
  <c r="BP429" i="1"/>
  <c r="BQ429" i="1" s="1"/>
  <c r="BN429" i="1"/>
  <c r="BO429" i="1" s="1"/>
  <c r="BL429" i="1"/>
  <c r="BM429" i="1" s="1"/>
  <c r="BJ429" i="1"/>
  <c r="BK429" i="1" s="1"/>
  <c r="BI429" i="1"/>
  <c r="AZ429" i="1"/>
  <c r="AV429" i="1"/>
  <c r="AS429" i="1"/>
  <c r="AP429" i="1"/>
  <c r="BA429" i="1" s="1"/>
  <c r="AO429" i="1"/>
  <c r="AL429" i="1"/>
  <c r="AI429" i="1"/>
  <c r="AF429" i="1"/>
  <c r="AC429" i="1"/>
  <c r="Z429" i="1"/>
  <c r="W429" i="1"/>
  <c r="T429" i="1"/>
  <c r="Q429" i="1"/>
  <c r="N429" i="1"/>
  <c r="K429" i="1"/>
  <c r="H429" i="1"/>
  <c r="CJ428" i="1"/>
  <c r="BW428" i="1"/>
  <c r="CK428" i="1" s="1"/>
  <c r="BV428" i="1"/>
  <c r="BP428" i="1"/>
  <c r="BQ428" i="1" s="1"/>
  <c r="BN428" i="1"/>
  <c r="BO428" i="1" s="1"/>
  <c r="BL428" i="1"/>
  <c r="BJ428" i="1"/>
  <c r="BK428" i="1" s="1"/>
  <c r="BI428" i="1"/>
  <c r="AZ428" i="1"/>
  <c r="AV428" i="1"/>
  <c r="AS428" i="1"/>
  <c r="AP428" i="1"/>
  <c r="BA428" i="1" s="1"/>
  <c r="AO428" i="1"/>
  <c r="AL428" i="1"/>
  <c r="AI428" i="1"/>
  <c r="AF428" i="1"/>
  <c r="AC428" i="1"/>
  <c r="Z428" i="1"/>
  <c r="W428" i="1"/>
  <c r="T428" i="1"/>
  <c r="Q428" i="1"/>
  <c r="N428" i="1"/>
  <c r="K428" i="1"/>
  <c r="H428" i="1"/>
  <c r="CJ427" i="1"/>
  <c r="BW427" i="1"/>
  <c r="BV427" i="1"/>
  <c r="BP427" i="1"/>
  <c r="BQ427" i="1" s="1"/>
  <c r="BN427" i="1"/>
  <c r="BO427" i="1" s="1"/>
  <c r="BL427" i="1"/>
  <c r="BJ427" i="1"/>
  <c r="BK427" i="1" s="1"/>
  <c r="BI427" i="1"/>
  <c r="AZ427" i="1"/>
  <c r="AV427" i="1"/>
  <c r="AS427" i="1"/>
  <c r="AP427" i="1"/>
  <c r="BA427" i="1" s="1"/>
  <c r="AO427" i="1"/>
  <c r="AL427" i="1"/>
  <c r="AI427" i="1"/>
  <c r="AF427" i="1"/>
  <c r="AC427" i="1"/>
  <c r="Z427" i="1"/>
  <c r="W427" i="1"/>
  <c r="T427" i="1"/>
  <c r="Q427" i="1"/>
  <c r="N427" i="1"/>
  <c r="K427" i="1"/>
  <c r="H427" i="1"/>
  <c r="CJ426" i="1"/>
  <c r="BW426" i="1"/>
  <c r="CK426" i="1" s="1"/>
  <c r="BV426" i="1"/>
  <c r="BP426" i="1"/>
  <c r="BQ426" i="1" s="1"/>
  <c r="BN426" i="1"/>
  <c r="BL426" i="1"/>
  <c r="BM426" i="1" s="1"/>
  <c r="BJ426" i="1"/>
  <c r="BK426" i="1" s="1"/>
  <c r="BI426" i="1"/>
  <c r="AZ426" i="1"/>
  <c r="AY426" i="1"/>
  <c r="AW426" i="1"/>
  <c r="AV426" i="1"/>
  <c r="AS426" i="1"/>
  <c r="AP426" i="1"/>
  <c r="BA426" i="1" s="1"/>
  <c r="AO426" i="1"/>
  <c r="AL426" i="1"/>
  <c r="AI426" i="1"/>
  <c r="AF426" i="1"/>
  <c r="AC426" i="1"/>
  <c r="Z426" i="1"/>
  <c r="W426" i="1"/>
  <c r="T426" i="1"/>
  <c r="Q426" i="1"/>
  <c r="N426" i="1"/>
  <c r="K426" i="1"/>
  <c r="H426" i="1"/>
  <c r="CJ425" i="1"/>
  <c r="BW425" i="1"/>
  <c r="BV425" i="1"/>
  <c r="BP425" i="1"/>
  <c r="BQ425" i="1" s="1"/>
  <c r="BN425" i="1"/>
  <c r="BO425" i="1" s="1"/>
  <c r="BL425" i="1"/>
  <c r="BM425" i="1" s="1"/>
  <c r="BJ425" i="1"/>
  <c r="BK425" i="1" s="1"/>
  <c r="BI425" i="1"/>
  <c r="AZ425" i="1"/>
  <c r="AV425" i="1"/>
  <c r="AS425" i="1"/>
  <c r="AP425" i="1"/>
  <c r="BA425" i="1" s="1"/>
  <c r="AO425" i="1"/>
  <c r="AL425" i="1"/>
  <c r="AI425" i="1"/>
  <c r="AF425" i="1"/>
  <c r="AC425" i="1"/>
  <c r="Z425" i="1"/>
  <c r="W425" i="1"/>
  <c r="T425" i="1"/>
  <c r="Q425" i="1"/>
  <c r="N425" i="1"/>
  <c r="K425" i="1"/>
  <c r="H425" i="1"/>
  <c r="CJ424" i="1"/>
  <c r="BW424" i="1"/>
  <c r="BV424" i="1"/>
  <c r="BP424" i="1"/>
  <c r="BQ424" i="1" s="1"/>
  <c r="BN424" i="1"/>
  <c r="BO424" i="1" s="1"/>
  <c r="BL424" i="1"/>
  <c r="BJ424" i="1"/>
  <c r="BK424" i="1" s="1"/>
  <c r="BI424" i="1"/>
  <c r="AZ424" i="1"/>
  <c r="AV424" i="1"/>
  <c r="AS424" i="1"/>
  <c r="AP424" i="1"/>
  <c r="BA424" i="1" s="1"/>
  <c r="AO424" i="1"/>
  <c r="AL424" i="1"/>
  <c r="AI424" i="1"/>
  <c r="AF424" i="1"/>
  <c r="AC424" i="1"/>
  <c r="Z424" i="1"/>
  <c r="W424" i="1"/>
  <c r="T424" i="1"/>
  <c r="Q424" i="1"/>
  <c r="N424" i="1"/>
  <c r="K424" i="1"/>
  <c r="H424" i="1"/>
  <c r="CJ423" i="1"/>
  <c r="BW423" i="1"/>
  <c r="BX423" i="1" s="1"/>
  <c r="BV423" i="1"/>
  <c r="BP423" i="1"/>
  <c r="BQ423" i="1" s="1"/>
  <c r="BN423" i="1"/>
  <c r="BO423" i="1" s="1"/>
  <c r="BL423" i="1"/>
  <c r="BJ423" i="1"/>
  <c r="BK423" i="1" s="1"/>
  <c r="BI423" i="1"/>
  <c r="AZ423" i="1"/>
  <c r="AV423" i="1"/>
  <c r="AS423" i="1"/>
  <c r="AP423" i="1"/>
  <c r="BA423" i="1" s="1"/>
  <c r="AO423" i="1"/>
  <c r="AL423" i="1"/>
  <c r="AI423" i="1"/>
  <c r="AF423" i="1"/>
  <c r="AC423" i="1"/>
  <c r="Z423" i="1"/>
  <c r="W423" i="1"/>
  <c r="T423" i="1"/>
  <c r="Q423" i="1"/>
  <c r="N423" i="1"/>
  <c r="K423" i="1"/>
  <c r="H423" i="1"/>
  <c r="CJ422" i="1"/>
  <c r="BW422" i="1"/>
  <c r="BV422" i="1"/>
  <c r="BP422" i="1"/>
  <c r="BQ422" i="1" s="1"/>
  <c r="BN422" i="1"/>
  <c r="BO422" i="1" s="1"/>
  <c r="BL422" i="1"/>
  <c r="BM422" i="1" s="1"/>
  <c r="BJ422" i="1"/>
  <c r="BK422" i="1" s="1"/>
  <c r="BI422" i="1"/>
  <c r="AZ422" i="1"/>
  <c r="AV422" i="1"/>
  <c r="AS422" i="1"/>
  <c r="AP422" i="1"/>
  <c r="BA422" i="1" s="1"/>
  <c r="AO422" i="1"/>
  <c r="AL422" i="1"/>
  <c r="AI422" i="1"/>
  <c r="AF422" i="1"/>
  <c r="AC422" i="1"/>
  <c r="Z422" i="1"/>
  <c r="W422" i="1"/>
  <c r="T422" i="1"/>
  <c r="Q422" i="1"/>
  <c r="N422" i="1"/>
  <c r="K422" i="1"/>
  <c r="H422" i="1"/>
  <c r="CJ421" i="1"/>
  <c r="BW421" i="1"/>
  <c r="BV421" i="1"/>
  <c r="BP421" i="1"/>
  <c r="BQ421" i="1" s="1"/>
  <c r="BN421" i="1"/>
  <c r="BO421" i="1" s="1"/>
  <c r="BL421" i="1"/>
  <c r="BM421" i="1" s="1"/>
  <c r="BJ421" i="1"/>
  <c r="BK421" i="1" s="1"/>
  <c r="BI421" i="1"/>
  <c r="AZ421" i="1"/>
  <c r="AV421" i="1"/>
  <c r="AS421" i="1"/>
  <c r="AP421" i="1"/>
  <c r="BA421" i="1" s="1"/>
  <c r="AO421" i="1"/>
  <c r="AL421" i="1"/>
  <c r="AI421" i="1"/>
  <c r="AF421" i="1"/>
  <c r="AC421" i="1"/>
  <c r="Z421" i="1"/>
  <c r="W421" i="1"/>
  <c r="T421" i="1"/>
  <c r="Q421" i="1"/>
  <c r="N421" i="1"/>
  <c r="K421" i="1"/>
  <c r="H421" i="1"/>
  <c r="CJ420" i="1"/>
  <c r="BW420" i="1"/>
  <c r="BV420" i="1"/>
  <c r="BP420" i="1"/>
  <c r="BN420" i="1"/>
  <c r="BO420" i="1" s="1"/>
  <c r="BL420" i="1"/>
  <c r="BM420" i="1" s="1"/>
  <c r="BJ420" i="1"/>
  <c r="BK420" i="1" s="1"/>
  <c r="BI420" i="1"/>
  <c r="AZ420" i="1"/>
  <c r="AV420" i="1"/>
  <c r="AS420" i="1"/>
  <c r="AP420" i="1"/>
  <c r="BA420" i="1" s="1"/>
  <c r="AO420" i="1"/>
  <c r="AL420" i="1"/>
  <c r="AI420" i="1"/>
  <c r="AF420" i="1"/>
  <c r="AC420" i="1"/>
  <c r="Z420" i="1"/>
  <c r="W420" i="1"/>
  <c r="T420" i="1"/>
  <c r="Q420" i="1"/>
  <c r="N420" i="1"/>
  <c r="K420" i="1"/>
  <c r="H420" i="1"/>
  <c r="CJ419" i="1"/>
  <c r="BW419" i="1"/>
  <c r="BV419" i="1"/>
  <c r="BP419" i="1"/>
  <c r="BQ419" i="1" s="1"/>
  <c r="BN419" i="1"/>
  <c r="BO419" i="1" s="1"/>
  <c r="BL419" i="1"/>
  <c r="BM419" i="1" s="1"/>
  <c r="BJ419" i="1"/>
  <c r="BK419" i="1" s="1"/>
  <c r="BI419" i="1"/>
  <c r="AZ419" i="1"/>
  <c r="AV419" i="1"/>
  <c r="AS419" i="1"/>
  <c r="AP419" i="1"/>
  <c r="BA419" i="1" s="1"/>
  <c r="AO419" i="1"/>
  <c r="AL419" i="1"/>
  <c r="AI419" i="1"/>
  <c r="AF419" i="1"/>
  <c r="AC419" i="1"/>
  <c r="Z419" i="1"/>
  <c r="W419" i="1"/>
  <c r="T419" i="1"/>
  <c r="Q419" i="1"/>
  <c r="N419" i="1"/>
  <c r="K419" i="1"/>
  <c r="H419" i="1"/>
  <c r="CJ418" i="1"/>
  <c r="BW418" i="1"/>
  <c r="BV418" i="1"/>
  <c r="BP418" i="1"/>
  <c r="BQ418" i="1" s="1"/>
  <c r="BN418" i="1"/>
  <c r="BO418" i="1" s="1"/>
  <c r="BL418" i="1"/>
  <c r="BM418" i="1" s="1"/>
  <c r="BJ418" i="1"/>
  <c r="BK418" i="1" s="1"/>
  <c r="BI418" i="1"/>
  <c r="AZ418" i="1"/>
  <c r="AV418" i="1"/>
  <c r="AS418" i="1"/>
  <c r="AP418" i="1"/>
  <c r="BA418" i="1" s="1"/>
  <c r="AO418" i="1"/>
  <c r="AL418" i="1"/>
  <c r="AI418" i="1"/>
  <c r="AF418" i="1"/>
  <c r="AC418" i="1"/>
  <c r="Z418" i="1"/>
  <c r="W418" i="1"/>
  <c r="T418" i="1"/>
  <c r="Q418" i="1"/>
  <c r="N418" i="1"/>
  <c r="K418" i="1"/>
  <c r="H418" i="1"/>
  <c r="CJ417" i="1"/>
  <c r="BW417" i="1"/>
  <c r="BX417" i="1" s="1"/>
  <c r="BV417" i="1"/>
  <c r="BP417" i="1"/>
  <c r="BQ417" i="1" s="1"/>
  <c r="BN417" i="1"/>
  <c r="BO417" i="1" s="1"/>
  <c r="BL417" i="1"/>
  <c r="BM417" i="1" s="1"/>
  <c r="BJ417" i="1"/>
  <c r="BK417" i="1" s="1"/>
  <c r="BI417" i="1"/>
  <c r="AZ417" i="1"/>
  <c r="AV417" i="1"/>
  <c r="AS417" i="1"/>
  <c r="AP417" i="1"/>
  <c r="BA417" i="1" s="1"/>
  <c r="AO417" i="1"/>
  <c r="AL417" i="1"/>
  <c r="AI417" i="1"/>
  <c r="AF417" i="1"/>
  <c r="AC417" i="1"/>
  <c r="Z417" i="1"/>
  <c r="W417" i="1"/>
  <c r="T417" i="1"/>
  <c r="Q417" i="1"/>
  <c r="N417" i="1"/>
  <c r="K417" i="1"/>
  <c r="H417" i="1"/>
  <c r="CJ416" i="1"/>
  <c r="BW416" i="1"/>
  <c r="BV416" i="1"/>
  <c r="BP416" i="1"/>
  <c r="BQ416" i="1" s="1"/>
  <c r="BN416" i="1"/>
  <c r="BO416" i="1" s="1"/>
  <c r="BL416" i="1"/>
  <c r="BJ416" i="1"/>
  <c r="BK416" i="1" s="1"/>
  <c r="BI416" i="1"/>
  <c r="AZ416" i="1"/>
  <c r="AY416" i="1"/>
  <c r="AW416" i="1"/>
  <c r="AV416" i="1"/>
  <c r="AS416" i="1"/>
  <c r="AP416" i="1"/>
  <c r="BA416" i="1" s="1"/>
  <c r="AO416" i="1"/>
  <c r="AL416" i="1"/>
  <c r="AI416" i="1"/>
  <c r="AF416" i="1"/>
  <c r="AC416" i="1"/>
  <c r="Z416" i="1"/>
  <c r="W416" i="1"/>
  <c r="T416" i="1"/>
  <c r="Q416" i="1"/>
  <c r="N416" i="1"/>
  <c r="K416" i="1"/>
  <c r="H416" i="1"/>
  <c r="CJ415" i="1"/>
  <c r="BW415" i="1"/>
  <c r="BV415" i="1"/>
  <c r="BP415" i="1"/>
  <c r="BQ415" i="1" s="1"/>
  <c r="BN415" i="1"/>
  <c r="BO415" i="1" s="1"/>
  <c r="BL415" i="1"/>
  <c r="BM415" i="1" s="1"/>
  <c r="BJ415" i="1"/>
  <c r="BK415" i="1" s="1"/>
  <c r="BI415" i="1"/>
  <c r="AZ415" i="1"/>
  <c r="AW415" i="1"/>
  <c r="AV415" i="1"/>
  <c r="AS415" i="1"/>
  <c r="AP415" i="1"/>
  <c r="BA415" i="1" s="1"/>
  <c r="AO415" i="1"/>
  <c r="AL415" i="1"/>
  <c r="AI415" i="1"/>
  <c r="AF415" i="1"/>
  <c r="AC415" i="1"/>
  <c r="Z415" i="1"/>
  <c r="W415" i="1"/>
  <c r="T415" i="1"/>
  <c r="Q415" i="1"/>
  <c r="N415" i="1"/>
  <c r="K415" i="1"/>
  <c r="H415" i="1"/>
  <c r="CJ414" i="1"/>
  <c r="BW414" i="1"/>
  <c r="BX414" i="1" s="1"/>
  <c r="BV414" i="1"/>
  <c r="BP414" i="1"/>
  <c r="BQ414" i="1" s="1"/>
  <c r="BN414" i="1"/>
  <c r="BO414" i="1" s="1"/>
  <c r="BL414" i="1"/>
  <c r="BM414" i="1" s="1"/>
  <c r="BJ414" i="1"/>
  <c r="BK414" i="1" s="1"/>
  <c r="BI414" i="1"/>
  <c r="AZ414" i="1"/>
  <c r="AV414" i="1"/>
  <c r="AS414" i="1"/>
  <c r="AP414" i="1"/>
  <c r="BA414" i="1" s="1"/>
  <c r="AO414" i="1"/>
  <c r="AL414" i="1"/>
  <c r="AI414" i="1"/>
  <c r="AF414" i="1"/>
  <c r="AC414" i="1"/>
  <c r="Z414" i="1"/>
  <c r="W414" i="1"/>
  <c r="T414" i="1"/>
  <c r="Q414" i="1"/>
  <c r="N414" i="1"/>
  <c r="K414" i="1"/>
  <c r="H414" i="1"/>
  <c r="CJ413" i="1"/>
  <c r="BW413" i="1"/>
  <c r="BV413" i="1"/>
  <c r="BP413" i="1"/>
  <c r="BQ413" i="1" s="1"/>
  <c r="BN413" i="1"/>
  <c r="BO413" i="1" s="1"/>
  <c r="BL413" i="1"/>
  <c r="BM413" i="1" s="1"/>
  <c r="BJ413" i="1"/>
  <c r="BK413" i="1" s="1"/>
  <c r="BI413" i="1"/>
  <c r="AZ413" i="1"/>
  <c r="AV413" i="1"/>
  <c r="AS413" i="1"/>
  <c r="AP413" i="1"/>
  <c r="BA413" i="1" s="1"/>
  <c r="AO413" i="1"/>
  <c r="AL413" i="1"/>
  <c r="AI413" i="1"/>
  <c r="AF413" i="1"/>
  <c r="AC413" i="1"/>
  <c r="Z413" i="1"/>
  <c r="W413" i="1"/>
  <c r="T413" i="1"/>
  <c r="Q413" i="1"/>
  <c r="N413" i="1"/>
  <c r="K413" i="1"/>
  <c r="H413" i="1"/>
  <c r="CJ412" i="1"/>
  <c r="BW412" i="1"/>
  <c r="CK412" i="1" s="1"/>
  <c r="BV412" i="1"/>
  <c r="BP412" i="1"/>
  <c r="BQ412" i="1" s="1"/>
  <c r="BN412" i="1"/>
  <c r="BO412" i="1" s="1"/>
  <c r="BL412" i="1"/>
  <c r="BM412" i="1" s="1"/>
  <c r="BJ412" i="1"/>
  <c r="BK412" i="1" s="1"/>
  <c r="BI412" i="1"/>
  <c r="AZ412" i="1"/>
  <c r="AV412" i="1"/>
  <c r="AS412" i="1"/>
  <c r="AP412" i="1"/>
  <c r="BA412" i="1" s="1"/>
  <c r="AO412" i="1"/>
  <c r="AL412" i="1"/>
  <c r="AI412" i="1"/>
  <c r="AF412" i="1"/>
  <c r="AC412" i="1"/>
  <c r="Z412" i="1"/>
  <c r="W412" i="1"/>
  <c r="T412" i="1"/>
  <c r="Q412" i="1"/>
  <c r="N412" i="1"/>
  <c r="K412" i="1"/>
  <c r="H412" i="1"/>
  <c r="CJ411" i="1"/>
  <c r="BW411" i="1"/>
  <c r="CK411" i="1" s="1"/>
  <c r="BV411" i="1"/>
  <c r="BP411" i="1"/>
  <c r="BN411" i="1"/>
  <c r="BO411" i="1" s="1"/>
  <c r="BL411" i="1"/>
  <c r="BM411" i="1" s="1"/>
  <c r="BJ411" i="1"/>
  <c r="BK411" i="1" s="1"/>
  <c r="BI411" i="1"/>
  <c r="AZ411" i="1"/>
  <c r="AV411" i="1"/>
  <c r="AS411" i="1"/>
  <c r="AP411" i="1"/>
  <c r="BA411" i="1" s="1"/>
  <c r="AO411" i="1"/>
  <c r="AL411" i="1"/>
  <c r="AI411" i="1"/>
  <c r="AF411" i="1"/>
  <c r="AC411" i="1"/>
  <c r="Z411" i="1"/>
  <c r="W411" i="1"/>
  <c r="T411" i="1"/>
  <c r="Q411" i="1"/>
  <c r="N411" i="1"/>
  <c r="K411" i="1"/>
  <c r="H411" i="1"/>
  <c r="CJ410" i="1"/>
  <c r="BW410" i="1"/>
  <c r="CK410" i="1" s="1"/>
  <c r="BV410" i="1"/>
  <c r="BP410" i="1"/>
  <c r="BQ410" i="1" s="1"/>
  <c r="BN410" i="1"/>
  <c r="BO410" i="1" s="1"/>
  <c r="BL410" i="1"/>
  <c r="BJ410" i="1"/>
  <c r="BK410" i="1" s="1"/>
  <c r="BI410" i="1"/>
  <c r="AZ410" i="1"/>
  <c r="AV410" i="1"/>
  <c r="AS410" i="1"/>
  <c r="AP410" i="1"/>
  <c r="BA410" i="1" s="1"/>
  <c r="AO410" i="1"/>
  <c r="AL410" i="1"/>
  <c r="AI410" i="1"/>
  <c r="AF410" i="1"/>
  <c r="AC410" i="1"/>
  <c r="Z410" i="1"/>
  <c r="W410" i="1"/>
  <c r="T410" i="1"/>
  <c r="Q410" i="1"/>
  <c r="N410" i="1"/>
  <c r="K410" i="1"/>
  <c r="H410" i="1"/>
  <c r="CJ409" i="1"/>
  <c r="BW409" i="1"/>
  <c r="BV409" i="1"/>
  <c r="BP409" i="1"/>
  <c r="BQ409" i="1" s="1"/>
  <c r="BN409" i="1"/>
  <c r="BO409" i="1" s="1"/>
  <c r="BL409" i="1"/>
  <c r="BM409" i="1" s="1"/>
  <c r="BJ409" i="1"/>
  <c r="BK409" i="1" s="1"/>
  <c r="BI409" i="1"/>
  <c r="AZ409" i="1"/>
  <c r="AV409" i="1"/>
  <c r="AS409" i="1"/>
  <c r="AP409" i="1"/>
  <c r="BA409" i="1" s="1"/>
  <c r="AO409" i="1"/>
  <c r="AL409" i="1"/>
  <c r="AI409" i="1"/>
  <c r="AF409" i="1"/>
  <c r="AC409" i="1"/>
  <c r="Z409" i="1"/>
  <c r="W409" i="1"/>
  <c r="T409" i="1"/>
  <c r="Q409" i="1"/>
  <c r="N409" i="1"/>
  <c r="K409" i="1"/>
  <c r="H409" i="1"/>
  <c r="CJ408" i="1"/>
  <c r="BW408" i="1"/>
  <c r="CK408" i="1" s="1"/>
  <c r="BV408" i="1"/>
  <c r="BP408" i="1"/>
  <c r="BQ408" i="1" s="1"/>
  <c r="BN408" i="1"/>
  <c r="BL408" i="1"/>
  <c r="BM408" i="1" s="1"/>
  <c r="BJ408" i="1"/>
  <c r="BK408" i="1" s="1"/>
  <c r="BI408" i="1"/>
  <c r="AZ408" i="1"/>
  <c r="AV408" i="1"/>
  <c r="AS408" i="1"/>
  <c r="AP408" i="1"/>
  <c r="BA408" i="1" s="1"/>
  <c r="AO408" i="1"/>
  <c r="AL408" i="1"/>
  <c r="AI408" i="1"/>
  <c r="AF408" i="1"/>
  <c r="AC408" i="1"/>
  <c r="Z408" i="1"/>
  <c r="W408" i="1"/>
  <c r="T408" i="1"/>
  <c r="Q408" i="1"/>
  <c r="N408" i="1"/>
  <c r="K408" i="1"/>
  <c r="H408" i="1"/>
  <c r="CJ407" i="1"/>
  <c r="BW407" i="1"/>
  <c r="CK407" i="1" s="1"/>
  <c r="BV407" i="1"/>
  <c r="BP407" i="1"/>
  <c r="BN407" i="1"/>
  <c r="BO407" i="1" s="1"/>
  <c r="BL407" i="1"/>
  <c r="BM407" i="1" s="1"/>
  <c r="BJ407" i="1"/>
  <c r="BK407" i="1" s="1"/>
  <c r="BI407" i="1"/>
  <c r="AZ407" i="1"/>
  <c r="AV407" i="1"/>
  <c r="AS407" i="1"/>
  <c r="AP407" i="1"/>
  <c r="BA407" i="1" s="1"/>
  <c r="AO407" i="1"/>
  <c r="AL407" i="1"/>
  <c r="AI407" i="1"/>
  <c r="AF407" i="1"/>
  <c r="AC407" i="1"/>
  <c r="Z407" i="1"/>
  <c r="W407" i="1"/>
  <c r="T407" i="1"/>
  <c r="Q407" i="1"/>
  <c r="N407" i="1"/>
  <c r="K407" i="1"/>
  <c r="H407" i="1"/>
  <c r="CJ406" i="1"/>
  <c r="BW406" i="1"/>
  <c r="BX406" i="1" s="1"/>
  <c r="BV406" i="1"/>
  <c r="BP406" i="1"/>
  <c r="BQ406" i="1" s="1"/>
  <c r="BN406" i="1"/>
  <c r="BO406" i="1" s="1"/>
  <c r="BL406" i="1"/>
  <c r="BJ406" i="1"/>
  <c r="BK406" i="1" s="1"/>
  <c r="BI406" i="1"/>
  <c r="AZ406" i="1"/>
  <c r="AV406" i="1"/>
  <c r="AS406" i="1"/>
  <c r="AP406" i="1"/>
  <c r="BA406" i="1" s="1"/>
  <c r="AO406" i="1"/>
  <c r="AL406" i="1"/>
  <c r="AI406" i="1"/>
  <c r="AF406" i="1"/>
  <c r="AC406" i="1"/>
  <c r="Z406" i="1"/>
  <c r="W406" i="1"/>
  <c r="T406" i="1"/>
  <c r="Q406" i="1"/>
  <c r="N406" i="1"/>
  <c r="K406" i="1"/>
  <c r="H406" i="1"/>
  <c r="CJ405" i="1"/>
  <c r="BW405" i="1"/>
  <c r="BV405" i="1"/>
  <c r="BP405" i="1"/>
  <c r="BQ405" i="1" s="1"/>
  <c r="BN405" i="1"/>
  <c r="BO405" i="1" s="1"/>
  <c r="BL405" i="1"/>
  <c r="BM405" i="1" s="1"/>
  <c r="BJ405" i="1"/>
  <c r="BK405" i="1" s="1"/>
  <c r="BI405" i="1"/>
  <c r="AZ405" i="1"/>
  <c r="AV405" i="1"/>
  <c r="AS405" i="1"/>
  <c r="AP405" i="1"/>
  <c r="BA405" i="1" s="1"/>
  <c r="AO405" i="1"/>
  <c r="AL405" i="1"/>
  <c r="AI405" i="1"/>
  <c r="AF405" i="1"/>
  <c r="AC405" i="1"/>
  <c r="Z405" i="1"/>
  <c r="W405" i="1"/>
  <c r="T405" i="1"/>
  <c r="Q405" i="1"/>
  <c r="N405" i="1"/>
  <c r="K405" i="1"/>
  <c r="H405" i="1"/>
  <c r="CJ404" i="1"/>
  <c r="BW404" i="1"/>
  <c r="BX404" i="1" s="1"/>
  <c r="BV404" i="1"/>
  <c r="BP404" i="1"/>
  <c r="BQ404" i="1" s="1"/>
  <c r="BN404" i="1"/>
  <c r="BO404" i="1" s="1"/>
  <c r="BL404" i="1"/>
  <c r="BJ404" i="1"/>
  <c r="BK404" i="1" s="1"/>
  <c r="BI404" i="1"/>
  <c r="AZ404" i="1"/>
  <c r="AV404" i="1"/>
  <c r="AS404" i="1"/>
  <c r="AP404" i="1"/>
  <c r="BA404" i="1" s="1"/>
  <c r="AO404" i="1"/>
  <c r="AL404" i="1"/>
  <c r="AI404" i="1"/>
  <c r="AF404" i="1"/>
  <c r="AC404" i="1"/>
  <c r="Z404" i="1"/>
  <c r="W404" i="1"/>
  <c r="T404" i="1"/>
  <c r="Q404" i="1"/>
  <c r="N404" i="1"/>
  <c r="K404" i="1"/>
  <c r="H404" i="1"/>
  <c r="CJ403" i="1"/>
  <c r="BW403" i="1"/>
  <c r="CK403" i="1" s="1"/>
  <c r="BV403" i="1"/>
  <c r="BP403" i="1"/>
  <c r="BQ403" i="1" s="1"/>
  <c r="BN403" i="1"/>
  <c r="BL403" i="1"/>
  <c r="BM403" i="1" s="1"/>
  <c r="BJ403" i="1"/>
  <c r="BK403" i="1" s="1"/>
  <c r="BI403" i="1"/>
  <c r="AZ403" i="1"/>
  <c r="AV403" i="1"/>
  <c r="AS403" i="1"/>
  <c r="AP403" i="1"/>
  <c r="BA403" i="1" s="1"/>
  <c r="AO403" i="1"/>
  <c r="AL403" i="1"/>
  <c r="AI403" i="1"/>
  <c r="AF403" i="1"/>
  <c r="AC403" i="1"/>
  <c r="Z403" i="1"/>
  <c r="W403" i="1"/>
  <c r="T403" i="1"/>
  <c r="Q403" i="1"/>
  <c r="N403" i="1"/>
  <c r="K403" i="1"/>
  <c r="H403" i="1"/>
  <c r="CJ402" i="1"/>
  <c r="BW402" i="1"/>
  <c r="BV402" i="1"/>
  <c r="BP402" i="1"/>
  <c r="BQ402" i="1" s="1"/>
  <c r="BN402" i="1"/>
  <c r="BL402" i="1"/>
  <c r="BM402" i="1" s="1"/>
  <c r="BJ402" i="1"/>
  <c r="BK402" i="1" s="1"/>
  <c r="BI402" i="1"/>
  <c r="AZ402" i="1"/>
  <c r="AV402" i="1"/>
  <c r="AS402" i="1"/>
  <c r="AP402" i="1"/>
  <c r="BA402" i="1" s="1"/>
  <c r="AO402" i="1"/>
  <c r="AL402" i="1"/>
  <c r="AI402" i="1"/>
  <c r="AF402" i="1"/>
  <c r="AC402" i="1"/>
  <c r="Z402" i="1"/>
  <c r="W402" i="1"/>
  <c r="T402" i="1"/>
  <c r="Q402" i="1"/>
  <c r="N402" i="1"/>
  <c r="K402" i="1"/>
  <c r="H402" i="1"/>
  <c r="CJ401" i="1"/>
  <c r="BW401" i="1"/>
  <c r="BX401" i="1" s="1"/>
  <c r="BV401" i="1"/>
  <c r="BP401" i="1"/>
  <c r="BQ401" i="1" s="1"/>
  <c r="BN401" i="1"/>
  <c r="BO401" i="1" s="1"/>
  <c r="BL401" i="1"/>
  <c r="BJ401" i="1"/>
  <c r="BK401" i="1" s="1"/>
  <c r="BI401" i="1"/>
  <c r="AZ401" i="1"/>
  <c r="AV401" i="1"/>
  <c r="AS401" i="1"/>
  <c r="AP401" i="1"/>
  <c r="BA401" i="1" s="1"/>
  <c r="AO401" i="1"/>
  <c r="AL401" i="1"/>
  <c r="AI401" i="1"/>
  <c r="AF401" i="1"/>
  <c r="AC401" i="1"/>
  <c r="Z401" i="1"/>
  <c r="W401" i="1"/>
  <c r="T401" i="1"/>
  <c r="Q401" i="1"/>
  <c r="N401" i="1"/>
  <c r="K401" i="1"/>
  <c r="H401" i="1"/>
  <c r="CJ400" i="1"/>
  <c r="BW400" i="1"/>
  <c r="BV400" i="1"/>
  <c r="BP400" i="1"/>
  <c r="BQ400" i="1" s="1"/>
  <c r="BN400" i="1"/>
  <c r="BO400" i="1" s="1"/>
  <c r="BL400" i="1"/>
  <c r="BM400" i="1" s="1"/>
  <c r="BJ400" i="1"/>
  <c r="BK400" i="1" s="1"/>
  <c r="BI400" i="1"/>
  <c r="AZ400" i="1"/>
  <c r="AV400" i="1"/>
  <c r="AS400" i="1"/>
  <c r="AP400" i="1"/>
  <c r="BA400" i="1" s="1"/>
  <c r="AO400" i="1"/>
  <c r="AL400" i="1"/>
  <c r="AI400" i="1"/>
  <c r="AF400" i="1"/>
  <c r="AC400" i="1"/>
  <c r="Z400" i="1"/>
  <c r="W400" i="1"/>
  <c r="T400" i="1"/>
  <c r="Q400" i="1"/>
  <c r="N400" i="1"/>
  <c r="K400" i="1"/>
  <c r="H400" i="1"/>
  <c r="CJ399" i="1"/>
  <c r="BW399" i="1"/>
  <c r="CK399" i="1" s="1"/>
  <c r="BV399" i="1"/>
  <c r="BP399" i="1"/>
  <c r="BQ399" i="1" s="1"/>
  <c r="BN399" i="1"/>
  <c r="BO399" i="1" s="1"/>
  <c r="BL399" i="1"/>
  <c r="BM399" i="1" s="1"/>
  <c r="BJ399" i="1"/>
  <c r="BK399" i="1" s="1"/>
  <c r="BI399" i="1"/>
  <c r="AZ399" i="1"/>
  <c r="AV399" i="1"/>
  <c r="AS399" i="1"/>
  <c r="AP399" i="1"/>
  <c r="BA399" i="1" s="1"/>
  <c r="AO399" i="1"/>
  <c r="AL399" i="1"/>
  <c r="AI399" i="1"/>
  <c r="AF399" i="1"/>
  <c r="AC399" i="1"/>
  <c r="Z399" i="1"/>
  <c r="W399" i="1"/>
  <c r="T399" i="1"/>
  <c r="Q399" i="1"/>
  <c r="N399" i="1"/>
  <c r="K399" i="1"/>
  <c r="H399" i="1"/>
  <c r="CJ398" i="1"/>
  <c r="BW398" i="1"/>
  <c r="CK398" i="1" s="1"/>
  <c r="BV398" i="1"/>
  <c r="BP398" i="1"/>
  <c r="BQ398" i="1" s="1"/>
  <c r="BN398" i="1"/>
  <c r="BO398" i="1" s="1"/>
  <c r="BL398" i="1"/>
  <c r="BM398" i="1" s="1"/>
  <c r="BJ398" i="1"/>
  <c r="BK398" i="1" s="1"/>
  <c r="BI398" i="1"/>
  <c r="AZ398" i="1"/>
  <c r="AV398" i="1"/>
  <c r="AS398" i="1"/>
  <c r="AP398" i="1"/>
  <c r="BA398" i="1" s="1"/>
  <c r="AO398" i="1"/>
  <c r="AL398" i="1"/>
  <c r="AI398" i="1"/>
  <c r="AF398" i="1"/>
  <c r="AC398" i="1"/>
  <c r="Z398" i="1"/>
  <c r="W398" i="1"/>
  <c r="T398" i="1"/>
  <c r="Q398" i="1"/>
  <c r="N398" i="1"/>
  <c r="K398" i="1"/>
  <c r="H398" i="1"/>
  <c r="CJ397" i="1"/>
  <c r="BW397" i="1"/>
  <c r="BX397" i="1" s="1"/>
  <c r="BV397" i="1"/>
  <c r="BP397" i="1"/>
  <c r="BQ397" i="1" s="1"/>
  <c r="BN397" i="1"/>
  <c r="BL397" i="1"/>
  <c r="BM397" i="1" s="1"/>
  <c r="BJ397" i="1"/>
  <c r="BK397" i="1" s="1"/>
  <c r="BI397" i="1"/>
  <c r="AZ397" i="1"/>
  <c r="AV397" i="1"/>
  <c r="AS397" i="1"/>
  <c r="AP397" i="1"/>
  <c r="BA397" i="1" s="1"/>
  <c r="AO397" i="1"/>
  <c r="AL397" i="1"/>
  <c r="AI397" i="1"/>
  <c r="AF397" i="1"/>
  <c r="AC397" i="1"/>
  <c r="Z397" i="1"/>
  <c r="W397" i="1"/>
  <c r="T397" i="1"/>
  <c r="Q397" i="1"/>
  <c r="N397" i="1"/>
  <c r="K397" i="1"/>
  <c r="H397" i="1"/>
  <c r="CJ396" i="1"/>
  <c r="BW396" i="1"/>
  <c r="BV396" i="1"/>
  <c r="BP396" i="1"/>
  <c r="BQ396" i="1" s="1"/>
  <c r="BN396" i="1"/>
  <c r="BL396" i="1"/>
  <c r="BM396" i="1" s="1"/>
  <c r="BJ396" i="1"/>
  <c r="BK396" i="1" s="1"/>
  <c r="BI396" i="1"/>
  <c r="AZ396" i="1"/>
  <c r="AV396" i="1"/>
  <c r="AS396" i="1"/>
  <c r="AP396" i="1"/>
  <c r="BA396" i="1" s="1"/>
  <c r="AO396" i="1"/>
  <c r="AL396" i="1"/>
  <c r="AI396" i="1"/>
  <c r="AF396" i="1"/>
  <c r="AC396" i="1"/>
  <c r="Z396" i="1"/>
  <c r="W396" i="1"/>
  <c r="T396" i="1"/>
  <c r="Q396" i="1"/>
  <c r="N396" i="1"/>
  <c r="K396" i="1"/>
  <c r="H396" i="1"/>
  <c r="CJ395" i="1"/>
  <c r="BW395" i="1"/>
  <c r="CK395" i="1" s="1"/>
  <c r="BV395" i="1"/>
  <c r="BP395" i="1"/>
  <c r="BQ395" i="1" s="1"/>
  <c r="BN395" i="1"/>
  <c r="BL395" i="1"/>
  <c r="BM395" i="1" s="1"/>
  <c r="BJ395" i="1"/>
  <c r="BK395" i="1" s="1"/>
  <c r="BI395" i="1"/>
  <c r="AZ395" i="1"/>
  <c r="AV395" i="1"/>
  <c r="AS395" i="1"/>
  <c r="AP395" i="1"/>
  <c r="BA395" i="1" s="1"/>
  <c r="AO395" i="1"/>
  <c r="AL395" i="1"/>
  <c r="AI395" i="1"/>
  <c r="AF395" i="1"/>
  <c r="AC395" i="1"/>
  <c r="Z395" i="1"/>
  <c r="W395" i="1"/>
  <c r="T395" i="1"/>
  <c r="Q395" i="1"/>
  <c r="N395" i="1"/>
  <c r="K395" i="1"/>
  <c r="H395" i="1"/>
  <c r="CJ394" i="1"/>
  <c r="BW394" i="1"/>
  <c r="BV394" i="1"/>
  <c r="BP394" i="1"/>
  <c r="BQ394" i="1" s="1"/>
  <c r="BN394" i="1"/>
  <c r="BO394" i="1" s="1"/>
  <c r="BL394" i="1"/>
  <c r="BM394" i="1" s="1"/>
  <c r="BJ394" i="1"/>
  <c r="BK394" i="1" s="1"/>
  <c r="BI394" i="1"/>
  <c r="AZ394" i="1"/>
  <c r="AV394" i="1"/>
  <c r="AS394" i="1"/>
  <c r="AP394" i="1"/>
  <c r="BA394" i="1" s="1"/>
  <c r="AO394" i="1"/>
  <c r="AL394" i="1"/>
  <c r="AI394" i="1"/>
  <c r="AF394" i="1"/>
  <c r="AC394" i="1"/>
  <c r="Z394" i="1"/>
  <c r="W394" i="1"/>
  <c r="T394" i="1"/>
  <c r="Q394" i="1"/>
  <c r="N394" i="1"/>
  <c r="K394" i="1"/>
  <c r="H394" i="1"/>
  <c r="CJ393" i="1"/>
  <c r="BW393" i="1"/>
  <c r="BV393" i="1"/>
  <c r="BP393" i="1"/>
  <c r="BQ393" i="1" s="1"/>
  <c r="BN393" i="1"/>
  <c r="BL393" i="1"/>
  <c r="BM393" i="1" s="1"/>
  <c r="BJ393" i="1"/>
  <c r="BK393" i="1" s="1"/>
  <c r="BI393" i="1"/>
  <c r="AZ393" i="1"/>
  <c r="AV393" i="1"/>
  <c r="AS393" i="1"/>
  <c r="AP393" i="1"/>
  <c r="BA393" i="1" s="1"/>
  <c r="AO393" i="1"/>
  <c r="AL393" i="1"/>
  <c r="AI393" i="1"/>
  <c r="AF393" i="1"/>
  <c r="AC393" i="1"/>
  <c r="Z393" i="1"/>
  <c r="W393" i="1"/>
  <c r="T393" i="1"/>
  <c r="Q393" i="1"/>
  <c r="N393" i="1"/>
  <c r="K393" i="1"/>
  <c r="H393" i="1"/>
  <c r="CJ392" i="1"/>
  <c r="BW392" i="1"/>
  <c r="BV392" i="1"/>
  <c r="BP392" i="1"/>
  <c r="BQ392" i="1" s="1"/>
  <c r="BN392" i="1"/>
  <c r="BO392" i="1" s="1"/>
  <c r="BL392" i="1"/>
  <c r="BJ392" i="1"/>
  <c r="BK392" i="1" s="1"/>
  <c r="BI392" i="1"/>
  <c r="AZ392" i="1"/>
  <c r="AV392" i="1"/>
  <c r="AS392" i="1"/>
  <c r="AP392" i="1"/>
  <c r="BA392" i="1" s="1"/>
  <c r="AO392" i="1"/>
  <c r="AL392" i="1"/>
  <c r="AI392" i="1"/>
  <c r="AF392" i="1"/>
  <c r="AC392" i="1"/>
  <c r="Z392" i="1"/>
  <c r="W392" i="1"/>
  <c r="T392" i="1"/>
  <c r="Q392" i="1"/>
  <c r="N392" i="1"/>
  <c r="K392" i="1"/>
  <c r="H392" i="1"/>
  <c r="CJ391" i="1"/>
  <c r="BW391" i="1"/>
  <c r="CK391" i="1" s="1"/>
  <c r="BV391" i="1"/>
  <c r="BP391" i="1"/>
  <c r="BQ391" i="1" s="1"/>
  <c r="BN391" i="1"/>
  <c r="BO391" i="1" s="1"/>
  <c r="BL391" i="1"/>
  <c r="BM391" i="1" s="1"/>
  <c r="BJ391" i="1"/>
  <c r="BK391" i="1" s="1"/>
  <c r="BI391" i="1"/>
  <c r="AZ391" i="1"/>
  <c r="AV391" i="1"/>
  <c r="AS391" i="1"/>
  <c r="AP391" i="1"/>
  <c r="BA391" i="1" s="1"/>
  <c r="AO391" i="1"/>
  <c r="AL391" i="1"/>
  <c r="AI391" i="1"/>
  <c r="AF391" i="1"/>
  <c r="AC391" i="1"/>
  <c r="Z391" i="1"/>
  <c r="W391" i="1"/>
  <c r="T391" i="1"/>
  <c r="Q391" i="1"/>
  <c r="N391" i="1"/>
  <c r="K391" i="1"/>
  <c r="H391" i="1"/>
  <c r="CJ390" i="1"/>
  <c r="BW390" i="1"/>
  <c r="BV390" i="1"/>
  <c r="BP390" i="1"/>
  <c r="BQ390" i="1" s="1"/>
  <c r="BN390" i="1"/>
  <c r="BO390" i="1" s="1"/>
  <c r="BL390" i="1"/>
  <c r="BM390" i="1" s="1"/>
  <c r="BJ390" i="1"/>
  <c r="BK390" i="1" s="1"/>
  <c r="BI390" i="1"/>
  <c r="AZ390" i="1"/>
  <c r="AV390" i="1"/>
  <c r="AS390" i="1"/>
  <c r="AP390" i="1"/>
  <c r="BA390" i="1" s="1"/>
  <c r="AO390" i="1"/>
  <c r="AL390" i="1"/>
  <c r="AI390" i="1"/>
  <c r="AF390" i="1"/>
  <c r="AC390" i="1"/>
  <c r="Z390" i="1"/>
  <c r="W390" i="1"/>
  <c r="T390" i="1"/>
  <c r="Q390" i="1"/>
  <c r="N390" i="1"/>
  <c r="K390" i="1"/>
  <c r="H390" i="1"/>
  <c r="CJ389" i="1"/>
  <c r="BW389" i="1"/>
  <c r="CK389" i="1" s="1"/>
  <c r="BV389" i="1"/>
  <c r="BP389" i="1"/>
  <c r="BQ389" i="1" s="1"/>
  <c r="BN389" i="1"/>
  <c r="BL389" i="1"/>
  <c r="BM389" i="1" s="1"/>
  <c r="BJ389" i="1"/>
  <c r="BK389" i="1" s="1"/>
  <c r="BI389" i="1"/>
  <c r="AZ389" i="1"/>
  <c r="AV389" i="1"/>
  <c r="AS389" i="1"/>
  <c r="AP389" i="1"/>
  <c r="BA389" i="1" s="1"/>
  <c r="AO389" i="1"/>
  <c r="AL389" i="1"/>
  <c r="AI389" i="1"/>
  <c r="AF389" i="1"/>
  <c r="AC389" i="1"/>
  <c r="Z389" i="1"/>
  <c r="W389" i="1"/>
  <c r="T389" i="1"/>
  <c r="Q389" i="1"/>
  <c r="N389" i="1"/>
  <c r="K389" i="1"/>
  <c r="H389" i="1"/>
  <c r="CJ388" i="1"/>
  <c r="BW388" i="1"/>
  <c r="BV388" i="1"/>
  <c r="BP388" i="1"/>
  <c r="BQ388" i="1" s="1"/>
  <c r="BN388" i="1"/>
  <c r="BO388" i="1" s="1"/>
  <c r="BL388" i="1"/>
  <c r="BJ388" i="1"/>
  <c r="BK388" i="1" s="1"/>
  <c r="BI388" i="1"/>
  <c r="AZ388" i="1"/>
  <c r="AV388" i="1"/>
  <c r="AS388" i="1"/>
  <c r="AP388" i="1"/>
  <c r="BA388" i="1" s="1"/>
  <c r="AO388" i="1"/>
  <c r="AL388" i="1"/>
  <c r="AI388" i="1"/>
  <c r="AF388" i="1"/>
  <c r="AC388" i="1"/>
  <c r="Z388" i="1"/>
  <c r="W388" i="1"/>
  <c r="T388" i="1"/>
  <c r="Q388" i="1"/>
  <c r="N388" i="1"/>
  <c r="K388" i="1"/>
  <c r="H388" i="1"/>
  <c r="CJ387" i="1"/>
  <c r="BW387" i="1"/>
  <c r="BV387" i="1"/>
  <c r="BP387" i="1"/>
  <c r="BQ387" i="1" s="1"/>
  <c r="BN387" i="1"/>
  <c r="BO387" i="1" s="1"/>
  <c r="BL387" i="1"/>
  <c r="BM387" i="1" s="1"/>
  <c r="BJ387" i="1"/>
  <c r="BK387" i="1" s="1"/>
  <c r="BI387" i="1"/>
  <c r="AZ387" i="1"/>
  <c r="AV387" i="1"/>
  <c r="AS387" i="1"/>
  <c r="AP387" i="1"/>
  <c r="BA387" i="1" s="1"/>
  <c r="AO387" i="1"/>
  <c r="AL387" i="1"/>
  <c r="AI387" i="1"/>
  <c r="AF387" i="1"/>
  <c r="AC387" i="1"/>
  <c r="Z387" i="1"/>
  <c r="W387" i="1"/>
  <c r="T387" i="1"/>
  <c r="Q387" i="1"/>
  <c r="N387" i="1"/>
  <c r="K387" i="1"/>
  <c r="H387" i="1"/>
  <c r="CJ386" i="1"/>
  <c r="BW386" i="1"/>
  <c r="BV386" i="1"/>
  <c r="BP386" i="1"/>
  <c r="BQ386" i="1" s="1"/>
  <c r="BN386" i="1"/>
  <c r="BO386" i="1" s="1"/>
  <c r="BL386" i="1"/>
  <c r="BJ386" i="1"/>
  <c r="BK386" i="1" s="1"/>
  <c r="BI386" i="1"/>
  <c r="AZ386" i="1"/>
  <c r="AV386" i="1"/>
  <c r="AS386" i="1"/>
  <c r="AP386" i="1"/>
  <c r="BA386" i="1" s="1"/>
  <c r="AO386" i="1"/>
  <c r="AL386" i="1"/>
  <c r="AI386" i="1"/>
  <c r="AF386" i="1"/>
  <c r="AC386" i="1"/>
  <c r="Z386" i="1"/>
  <c r="W386" i="1"/>
  <c r="T386" i="1"/>
  <c r="Q386" i="1"/>
  <c r="N386" i="1"/>
  <c r="K386" i="1"/>
  <c r="H386" i="1"/>
  <c r="CJ385" i="1"/>
  <c r="BW385" i="1"/>
  <c r="BV385" i="1"/>
  <c r="BP385" i="1"/>
  <c r="BQ385" i="1" s="1"/>
  <c r="BN385" i="1"/>
  <c r="BL385" i="1"/>
  <c r="BM385" i="1" s="1"/>
  <c r="BJ385" i="1"/>
  <c r="BK385" i="1" s="1"/>
  <c r="BI385" i="1"/>
  <c r="AZ385" i="1"/>
  <c r="AV385" i="1"/>
  <c r="AS385" i="1"/>
  <c r="AP385" i="1"/>
  <c r="BA385" i="1" s="1"/>
  <c r="AO385" i="1"/>
  <c r="AL385" i="1"/>
  <c r="AI385" i="1"/>
  <c r="AF385" i="1"/>
  <c r="AC385" i="1"/>
  <c r="Z385" i="1"/>
  <c r="W385" i="1"/>
  <c r="T385" i="1"/>
  <c r="Q385" i="1"/>
  <c r="N385" i="1"/>
  <c r="K385" i="1"/>
  <c r="H385" i="1"/>
  <c r="CJ384" i="1"/>
  <c r="BW384" i="1"/>
  <c r="BX384" i="1" s="1"/>
  <c r="BV384" i="1"/>
  <c r="BP384" i="1"/>
  <c r="BQ384" i="1" s="1"/>
  <c r="BN384" i="1"/>
  <c r="BO384" i="1" s="1"/>
  <c r="BL384" i="1"/>
  <c r="BM384" i="1" s="1"/>
  <c r="BJ384" i="1"/>
  <c r="BK384" i="1" s="1"/>
  <c r="BI384" i="1"/>
  <c r="AZ384" i="1"/>
  <c r="AV384" i="1"/>
  <c r="AS384" i="1"/>
  <c r="AP384" i="1"/>
  <c r="BA384" i="1" s="1"/>
  <c r="AO384" i="1"/>
  <c r="AL384" i="1"/>
  <c r="AI384" i="1"/>
  <c r="AF384" i="1"/>
  <c r="AC384" i="1"/>
  <c r="Z384" i="1"/>
  <c r="W384" i="1"/>
  <c r="T384" i="1"/>
  <c r="Q384" i="1"/>
  <c r="N384" i="1"/>
  <c r="K384" i="1"/>
  <c r="H384" i="1"/>
  <c r="CJ383" i="1"/>
  <c r="BW383" i="1"/>
  <c r="CK383" i="1" s="1"/>
  <c r="BV383" i="1"/>
  <c r="BP383" i="1"/>
  <c r="BQ383" i="1" s="1"/>
  <c r="BN383" i="1"/>
  <c r="BL383" i="1"/>
  <c r="BM383" i="1" s="1"/>
  <c r="BJ383" i="1"/>
  <c r="BK383" i="1" s="1"/>
  <c r="BI383" i="1"/>
  <c r="AZ383" i="1"/>
  <c r="AV383" i="1"/>
  <c r="AS383" i="1"/>
  <c r="AP383" i="1"/>
  <c r="BA383" i="1" s="1"/>
  <c r="AO383" i="1"/>
  <c r="AL383" i="1"/>
  <c r="AI383" i="1"/>
  <c r="AF383" i="1"/>
  <c r="AC383" i="1"/>
  <c r="Z383" i="1"/>
  <c r="W383" i="1"/>
  <c r="T383" i="1"/>
  <c r="Q383" i="1"/>
  <c r="N383" i="1"/>
  <c r="K383" i="1"/>
  <c r="H383" i="1"/>
  <c r="CJ382" i="1"/>
  <c r="BW382" i="1"/>
  <c r="BX382" i="1" s="1"/>
  <c r="BV382" i="1"/>
  <c r="BP382" i="1"/>
  <c r="BQ382" i="1" s="1"/>
  <c r="BN382" i="1"/>
  <c r="BL382" i="1"/>
  <c r="BM382" i="1" s="1"/>
  <c r="BJ382" i="1"/>
  <c r="BK382" i="1" s="1"/>
  <c r="BI382" i="1"/>
  <c r="AZ382" i="1"/>
  <c r="AV382" i="1"/>
  <c r="AS382" i="1"/>
  <c r="AP382" i="1"/>
  <c r="BA382" i="1" s="1"/>
  <c r="AO382" i="1"/>
  <c r="AL382" i="1"/>
  <c r="AI382" i="1"/>
  <c r="AF382" i="1"/>
  <c r="AC382" i="1"/>
  <c r="Z382" i="1"/>
  <c r="W382" i="1"/>
  <c r="T382" i="1"/>
  <c r="Q382" i="1"/>
  <c r="N382" i="1"/>
  <c r="K382" i="1"/>
  <c r="H382" i="1"/>
  <c r="CJ381" i="1"/>
  <c r="BW381" i="1"/>
  <c r="BX381" i="1" s="1"/>
  <c r="BV381" i="1"/>
  <c r="BP381" i="1"/>
  <c r="BQ381" i="1" s="1"/>
  <c r="BN381" i="1"/>
  <c r="BO381" i="1" s="1"/>
  <c r="BL381" i="1"/>
  <c r="BM381" i="1" s="1"/>
  <c r="BJ381" i="1"/>
  <c r="BK381" i="1" s="1"/>
  <c r="BI381" i="1"/>
  <c r="AZ381" i="1"/>
  <c r="AV381" i="1"/>
  <c r="AS381" i="1"/>
  <c r="AP381" i="1"/>
  <c r="BA381" i="1" s="1"/>
  <c r="AO381" i="1"/>
  <c r="AL381" i="1"/>
  <c r="AI381" i="1"/>
  <c r="AF381" i="1"/>
  <c r="AC381" i="1"/>
  <c r="Z381" i="1"/>
  <c r="W381" i="1"/>
  <c r="T381" i="1"/>
  <c r="Q381" i="1"/>
  <c r="N381" i="1"/>
  <c r="K381" i="1"/>
  <c r="H381" i="1"/>
  <c r="CJ380" i="1"/>
  <c r="BW380" i="1"/>
  <c r="BV380" i="1"/>
  <c r="BP380" i="1"/>
  <c r="BQ380" i="1" s="1"/>
  <c r="BN380" i="1"/>
  <c r="BO380" i="1" s="1"/>
  <c r="BL380" i="1"/>
  <c r="BJ380" i="1"/>
  <c r="BK380" i="1" s="1"/>
  <c r="BI380" i="1"/>
  <c r="AZ380" i="1"/>
  <c r="AV380" i="1"/>
  <c r="AS380" i="1"/>
  <c r="AP380" i="1"/>
  <c r="BA380" i="1" s="1"/>
  <c r="AO380" i="1"/>
  <c r="AL380" i="1"/>
  <c r="AI380" i="1"/>
  <c r="AF380" i="1"/>
  <c r="AC380" i="1"/>
  <c r="Z380" i="1"/>
  <c r="W380" i="1"/>
  <c r="T380" i="1"/>
  <c r="Q380" i="1"/>
  <c r="N380" i="1"/>
  <c r="K380" i="1"/>
  <c r="H380" i="1"/>
  <c r="CJ379" i="1"/>
  <c r="BW379" i="1"/>
  <c r="BV379" i="1"/>
  <c r="BP379" i="1"/>
  <c r="BQ379" i="1" s="1"/>
  <c r="BN379" i="1"/>
  <c r="BL379" i="1"/>
  <c r="BM379" i="1" s="1"/>
  <c r="BJ379" i="1"/>
  <c r="BK379" i="1" s="1"/>
  <c r="BI379" i="1"/>
  <c r="AZ379" i="1"/>
  <c r="AV379" i="1"/>
  <c r="AS379" i="1"/>
  <c r="AP379" i="1"/>
  <c r="BA379" i="1" s="1"/>
  <c r="AO379" i="1"/>
  <c r="AL379" i="1"/>
  <c r="AI379" i="1"/>
  <c r="AF379" i="1"/>
  <c r="AC379" i="1"/>
  <c r="Z379" i="1"/>
  <c r="W379" i="1"/>
  <c r="T379" i="1"/>
  <c r="Q379" i="1"/>
  <c r="N379" i="1"/>
  <c r="K379" i="1"/>
  <c r="H379" i="1"/>
  <c r="CJ378" i="1"/>
  <c r="BW378" i="1"/>
  <c r="BX378" i="1" s="1"/>
  <c r="BV378" i="1"/>
  <c r="BP378" i="1"/>
  <c r="BQ378" i="1" s="1"/>
  <c r="BN378" i="1"/>
  <c r="BO378" i="1" s="1"/>
  <c r="BL378" i="1"/>
  <c r="BM378" i="1" s="1"/>
  <c r="BJ378" i="1"/>
  <c r="BK378" i="1" s="1"/>
  <c r="BI378" i="1"/>
  <c r="AZ378" i="1"/>
  <c r="AV378" i="1"/>
  <c r="AS378" i="1"/>
  <c r="AP378" i="1"/>
  <c r="BA378" i="1" s="1"/>
  <c r="AO378" i="1"/>
  <c r="AL378" i="1"/>
  <c r="AI378" i="1"/>
  <c r="AF378" i="1"/>
  <c r="AC378" i="1"/>
  <c r="Z378" i="1"/>
  <c r="W378" i="1"/>
  <c r="T378" i="1"/>
  <c r="Q378" i="1"/>
  <c r="N378" i="1"/>
  <c r="K378" i="1"/>
  <c r="H378" i="1"/>
  <c r="CJ377" i="1"/>
  <c r="BW377" i="1"/>
  <c r="CK377" i="1" s="1"/>
  <c r="BV377" i="1"/>
  <c r="BP377" i="1"/>
  <c r="BQ377" i="1" s="1"/>
  <c r="BN377" i="1"/>
  <c r="BL377" i="1"/>
  <c r="BM377" i="1" s="1"/>
  <c r="BJ377" i="1"/>
  <c r="BK377" i="1" s="1"/>
  <c r="BI377" i="1"/>
  <c r="AZ377" i="1"/>
  <c r="AV377" i="1"/>
  <c r="AS377" i="1"/>
  <c r="AP377" i="1"/>
  <c r="BA377" i="1" s="1"/>
  <c r="AO377" i="1"/>
  <c r="AL377" i="1"/>
  <c r="AI377" i="1"/>
  <c r="AF377" i="1"/>
  <c r="AC377" i="1"/>
  <c r="Z377" i="1"/>
  <c r="W377" i="1"/>
  <c r="T377" i="1"/>
  <c r="Q377" i="1"/>
  <c r="N377" i="1"/>
  <c r="K377" i="1"/>
  <c r="H377" i="1"/>
  <c r="CJ376" i="1"/>
  <c r="BW376" i="1"/>
  <c r="BV376" i="1"/>
  <c r="BP376" i="1"/>
  <c r="BQ376" i="1" s="1"/>
  <c r="BN376" i="1"/>
  <c r="BO376" i="1" s="1"/>
  <c r="BL376" i="1"/>
  <c r="BJ376" i="1"/>
  <c r="BK376" i="1" s="1"/>
  <c r="BI376" i="1"/>
  <c r="AZ376" i="1"/>
  <c r="AV376" i="1"/>
  <c r="AS376" i="1"/>
  <c r="AP376" i="1"/>
  <c r="BA376" i="1" s="1"/>
  <c r="AO376" i="1"/>
  <c r="AL376" i="1"/>
  <c r="AI376" i="1"/>
  <c r="AF376" i="1"/>
  <c r="AC376" i="1"/>
  <c r="Z376" i="1"/>
  <c r="W376" i="1"/>
  <c r="T376" i="1"/>
  <c r="Q376" i="1"/>
  <c r="N376" i="1"/>
  <c r="K376" i="1"/>
  <c r="H376" i="1"/>
  <c r="CJ375" i="1"/>
  <c r="BW375" i="1"/>
  <c r="CK375" i="1" s="1"/>
  <c r="BV375" i="1"/>
  <c r="BP375" i="1"/>
  <c r="BQ375" i="1" s="1"/>
  <c r="BN375" i="1"/>
  <c r="BL375" i="1"/>
  <c r="BM375" i="1" s="1"/>
  <c r="BJ375" i="1"/>
  <c r="BK375" i="1" s="1"/>
  <c r="BI375" i="1"/>
  <c r="AZ375" i="1"/>
  <c r="AV375" i="1"/>
  <c r="AS375" i="1"/>
  <c r="AP375" i="1"/>
  <c r="BA375" i="1" s="1"/>
  <c r="AO375" i="1"/>
  <c r="AL375" i="1"/>
  <c r="AI375" i="1"/>
  <c r="AF375" i="1"/>
  <c r="AC375" i="1"/>
  <c r="Z375" i="1"/>
  <c r="W375" i="1"/>
  <c r="T375" i="1"/>
  <c r="Q375" i="1"/>
  <c r="N375" i="1"/>
  <c r="K375" i="1"/>
  <c r="H375" i="1"/>
  <c r="CJ374" i="1"/>
  <c r="BW374" i="1"/>
  <c r="CK374" i="1" s="1"/>
  <c r="BV374" i="1"/>
  <c r="BP374" i="1"/>
  <c r="BQ374" i="1" s="1"/>
  <c r="BN374" i="1"/>
  <c r="BO374" i="1" s="1"/>
  <c r="BL374" i="1"/>
  <c r="BJ374" i="1"/>
  <c r="BK374" i="1" s="1"/>
  <c r="BI374" i="1"/>
  <c r="AZ374" i="1"/>
  <c r="AV374" i="1"/>
  <c r="AS374" i="1"/>
  <c r="AP374" i="1"/>
  <c r="BA374" i="1" s="1"/>
  <c r="AO374" i="1"/>
  <c r="AL374" i="1"/>
  <c r="AI374" i="1"/>
  <c r="AF374" i="1"/>
  <c r="AC374" i="1"/>
  <c r="Z374" i="1"/>
  <c r="W374" i="1"/>
  <c r="T374" i="1"/>
  <c r="Q374" i="1"/>
  <c r="N374" i="1"/>
  <c r="K374" i="1"/>
  <c r="H374" i="1"/>
  <c r="CJ373" i="1"/>
  <c r="BW373" i="1"/>
  <c r="CK373" i="1" s="1"/>
  <c r="BV373" i="1"/>
  <c r="BP373" i="1"/>
  <c r="BQ373" i="1" s="1"/>
  <c r="BN373" i="1"/>
  <c r="BO373" i="1" s="1"/>
  <c r="BL373" i="1"/>
  <c r="BM373" i="1" s="1"/>
  <c r="BJ373" i="1"/>
  <c r="BK373" i="1" s="1"/>
  <c r="BI373" i="1"/>
  <c r="AZ373" i="1"/>
  <c r="AV373" i="1"/>
  <c r="AS373" i="1"/>
  <c r="AP373" i="1"/>
  <c r="BA373" i="1" s="1"/>
  <c r="AO373" i="1"/>
  <c r="AL373" i="1"/>
  <c r="AI373" i="1"/>
  <c r="AF373" i="1"/>
  <c r="AC373" i="1"/>
  <c r="Z373" i="1"/>
  <c r="W373" i="1"/>
  <c r="T373" i="1"/>
  <c r="Q373" i="1"/>
  <c r="N373" i="1"/>
  <c r="K373" i="1"/>
  <c r="H373" i="1"/>
  <c r="CJ372" i="1"/>
  <c r="BW372" i="1"/>
  <c r="BV372" i="1"/>
  <c r="BP372" i="1"/>
  <c r="BQ372" i="1" s="1"/>
  <c r="BN372" i="1"/>
  <c r="BO372" i="1" s="1"/>
  <c r="BL372" i="1"/>
  <c r="BJ372" i="1"/>
  <c r="BK372" i="1" s="1"/>
  <c r="BI372" i="1"/>
  <c r="AZ372" i="1"/>
  <c r="AV372" i="1"/>
  <c r="AS372" i="1"/>
  <c r="AP372" i="1"/>
  <c r="BA372" i="1" s="1"/>
  <c r="AO372" i="1"/>
  <c r="AL372" i="1"/>
  <c r="AI372" i="1"/>
  <c r="AF372" i="1"/>
  <c r="AC372" i="1"/>
  <c r="Z372" i="1"/>
  <c r="W372" i="1"/>
  <c r="T372" i="1"/>
  <c r="Q372" i="1"/>
  <c r="N372" i="1"/>
  <c r="K372" i="1"/>
  <c r="H372" i="1"/>
  <c r="CJ371" i="1"/>
  <c r="BW371" i="1"/>
  <c r="BV371" i="1"/>
  <c r="BP371" i="1"/>
  <c r="BQ371" i="1" s="1"/>
  <c r="BN371" i="1"/>
  <c r="BL371" i="1"/>
  <c r="BM371" i="1" s="1"/>
  <c r="BJ371" i="1"/>
  <c r="BK371" i="1" s="1"/>
  <c r="BI371" i="1"/>
  <c r="AZ371" i="1"/>
  <c r="AV371" i="1"/>
  <c r="AS371" i="1"/>
  <c r="AP371" i="1"/>
  <c r="BA371" i="1" s="1"/>
  <c r="AO371" i="1"/>
  <c r="AL371" i="1"/>
  <c r="AI371" i="1"/>
  <c r="AF371" i="1"/>
  <c r="AC371" i="1"/>
  <c r="Z371" i="1"/>
  <c r="W371" i="1"/>
  <c r="T371" i="1"/>
  <c r="Q371" i="1"/>
  <c r="N371" i="1"/>
  <c r="K371" i="1"/>
  <c r="H371" i="1"/>
  <c r="CJ370" i="1"/>
  <c r="BW370" i="1"/>
  <c r="BV370" i="1"/>
  <c r="BP370" i="1"/>
  <c r="BQ370" i="1" s="1"/>
  <c r="BN370" i="1"/>
  <c r="BO370" i="1" s="1"/>
  <c r="BL370" i="1"/>
  <c r="BJ370" i="1"/>
  <c r="BK370" i="1" s="1"/>
  <c r="BI370" i="1"/>
  <c r="AZ370" i="1"/>
  <c r="AV370" i="1"/>
  <c r="AS370" i="1"/>
  <c r="AP370" i="1"/>
  <c r="BA370" i="1" s="1"/>
  <c r="AO370" i="1"/>
  <c r="AL370" i="1"/>
  <c r="AI370" i="1"/>
  <c r="AF370" i="1"/>
  <c r="AC370" i="1"/>
  <c r="Z370" i="1"/>
  <c r="W370" i="1"/>
  <c r="T370" i="1"/>
  <c r="Q370" i="1"/>
  <c r="N370" i="1"/>
  <c r="K370" i="1"/>
  <c r="H370" i="1"/>
  <c r="CJ369" i="1"/>
  <c r="BW369" i="1"/>
  <c r="BX369" i="1" s="1"/>
  <c r="BV369" i="1"/>
  <c r="BP369" i="1"/>
  <c r="BQ369" i="1" s="1"/>
  <c r="BN369" i="1"/>
  <c r="BO369" i="1" s="1"/>
  <c r="BL369" i="1"/>
  <c r="BM369" i="1" s="1"/>
  <c r="BJ369" i="1"/>
  <c r="BK369" i="1" s="1"/>
  <c r="BI369" i="1"/>
  <c r="AZ369" i="1"/>
  <c r="AV369" i="1"/>
  <c r="AS369" i="1"/>
  <c r="AP369" i="1"/>
  <c r="BA369" i="1" s="1"/>
  <c r="AO369" i="1"/>
  <c r="AL369" i="1"/>
  <c r="AI369" i="1"/>
  <c r="AF369" i="1"/>
  <c r="AC369" i="1"/>
  <c r="Z369" i="1"/>
  <c r="W369" i="1"/>
  <c r="T369" i="1"/>
  <c r="Q369" i="1"/>
  <c r="N369" i="1"/>
  <c r="K369" i="1"/>
  <c r="H369" i="1"/>
  <c r="CJ368" i="1"/>
  <c r="BW368" i="1"/>
  <c r="BX368" i="1" s="1"/>
  <c r="BV368" i="1"/>
  <c r="BP368" i="1"/>
  <c r="BQ368" i="1" s="1"/>
  <c r="BN368" i="1"/>
  <c r="BO368" i="1" s="1"/>
  <c r="BL368" i="1"/>
  <c r="BJ368" i="1"/>
  <c r="BK368" i="1" s="1"/>
  <c r="BI368" i="1"/>
  <c r="AZ368" i="1"/>
  <c r="AV368" i="1"/>
  <c r="AS368" i="1"/>
  <c r="AP368" i="1"/>
  <c r="BA368" i="1" s="1"/>
  <c r="AO368" i="1"/>
  <c r="AL368" i="1"/>
  <c r="AI368" i="1"/>
  <c r="AF368" i="1"/>
  <c r="AC368" i="1"/>
  <c r="Z368" i="1"/>
  <c r="W368" i="1"/>
  <c r="T368" i="1"/>
  <c r="Q368" i="1"/>
  <c r="N368" i="1"/>
  <c r="K368" i="1"/>
  <c r="H368" i="1"/>
  <c r="CJ367" i="1"/>
  <c r="BW367" i="1"/>
  <c r="BV367" i="1"/>
  <c r="BP367" i="1"/>
  <c r="BQ367" i="1" s="1"/>
  <c r="BN367" i="1"/>
  <c r="BL367" i="1"/>
  <c r="BM367" i="1" s="1"/>
  <c r="BJ367" i="1"/>
  <c r="BK367" i="1" s="1"/>
  <c r="BI367" i="1"/>
  <c r="AZ367" i="1"/>
  <c r="AV367" i="1"/>
  <c r="AS367" i="1"/>
  <c r="AP367" i="1"/>
  <c r="BA367" i="1" s="1"/>
  <c r="AO367" i="1"/>
  <c r="AL367" i="1"/>
  <c r="AI367" i="1"/>
  <c r="AF367" i="1"/>
  <c r="AC367" i="1"/>
  <c r="Z367" i="1"/>
  <c r="W367" i="1"/>
  <c r="T367" i="1"/>
  <c r="Q367" i="1"/>
  <c r="N367" i="1"/>
  <c r="K367" i="1"/>
  <c r="H367" i="1"/>
  <c r="CJ366" i="1"/>
  <c r="BW366" i="1"/>
  <c r="CK366" i="1" s="1"/>
  <c r="BV366" i="1"/>
  <c r="BP366" i="1"/>
  <c r="BQ366" i="1" s="1"/>
  <c r="BN366" i="1"/>
  <c r="BL366" i="1"/>
  <c r="BM366" i="1" s="1"/>
  <c r="BJ366" i="1"/>
  <c r="BK366" i="1" s="1"/>
  <c r="BI366" i="1"/>
  <c r="AZ366" i="1"/>
  <c r="AV366" i="1"/>
  <c r="AS366" i="1"/>
  <c r="AP366" i="1"/>
  <c r="BA366" i="1" s="1"/>
  <c r="AO366" i="1"/>
  <c r="AL366" i="1"/>
  <c r="AI366" i="1"/>
  <c r="AF366" i="1"/>
  <c r="AC366" i="1"/>
  <c r="Z366" i="1"/>
  <c r="W366" i="1"/>
  <c r="T366" i="1"/>
  <c r="Q366" i="1"/>
  <c r="N366" i="1"/>
  <c r="K366" i="1"/>
  <c r="H366" i="1"/>
  <c r="CJ365" i="1"/>
  <c r="BW365" i="1"/>
  <c r="BX365" i="1" s="1"/>
  <c r="BV365" i="1"/>
  <c r="BP365" i="1"/>
  <c r="BQ365" i="1" s="1"/>
  <c r="BN365" i="1"/>
  <c r="BO365" i="1" s="1"/>
  <c r="BL365" i="1"/>
  <c r="BM365" i="1" s="1"/>
  <c r="BJ365" i="1"/>
  <c r="BK365" i="1" s="1"/>
  <c r="BI365" i="1"/>
  <c r="AZ365" i="1"/>
  <c r="AV365" i="1"/>
  <c r="AS365" i="1"/>
  <c r="AP365" i="1"/>
  <c r="BA365" i="1" s="1"/>
  <c r="AO365" i="1"/>
  <c r="AL365" i="1"/>
  <c r="AI365" i="1"/>
  <c r="AF365" i="1"/>
  <c r="AC365" i="1"/>
  <c r="Z365" i="1"/>
  <c r="W365" i="1"/>
  <c r="T365" i="1"/>
  <c r="Q365" i="1"/>
  <c r="N365" i="1"/>
  <c r="K365" i="1"/>
  <c r="H365" i="1"/>
  <c r="CJ364" i="1"/>
  <c r="BW364" i="1"/>
  <c r="CK364" i="1" s="1"/>
  <c r="BV364" i="1"/>
  <c r="BP364" i="1"/>
  <c r="BQ364" i="1" s="1"/>
  <c r="BN364" i="1"/>
  <c r="BO364" i="1" s="1"/>
  <c r="BL364" i="1"/>
  <c r="BJ364" i="1"/>
  <c r="BK364" i="1" s="1"/>
  <c r="BI364" i="1"/>
  <c r="AZ364" i="1"/>
  <c r="AV364" i="1"/>
  <c r="AS364" i="1"/>
  <c r="AP364" i="1"/>
  <c r="BA364" i="1" s="1"/>
  <c r="AO364" i="1"/>
  <c r="AL364" i="1"/>
  <c r="AI364" i="1"/>
  <c r="AF364" i="1"/>
  <c r="AC364" i="1"/>
  <c r="Z364" i="1"/>
  <c r="W364" i="1"/>
  <c r="T364" i="1"/>
  <c r="Q364" i="1"/>
  <c r="N364" i="1"/>
  <c r="K364" i="1"/>
  <c r="H364" i="1"/>
  <c r="CJ363" i="1"/>
  <c r="BW363" i="1"/>
  <c r="BV363" i="1"/>
  <c r="BP363" i="1"/>
  <c r="BQ363" i="1" s="1"/>
  <c r="BN363" i="1"/>
  <c r="BO363" i="1" s="1"/>
  <c r="BL363" i="1"/>
  <c r="BM363" i="1" s="1"/>
  <c r="BJ363" i="1"/>
  <c r="BK363" i="1" s="1"/>
  <c r="BI363" i="1"/>
  <c r="AZ363" i="1"/>
  <c r="AV363" i="1"/>
  <c r="AS363" i="1"/>
  <c r="AP363" i="1"/>
  <c r="BA363" i="1" s="1"/>
  <c r="AO363" i="1"/>
  <c r="AL363" i="1"/>
  <c r="AI363" i="1"/>
  <c r="AF363" i="1"/>
  <c r="AC363" i="1"/>
  <c r="Z363" i="1"/>
  <c r="W363" i="1"/>
  <c r="T363" i="1"/>
  <c r="Q363" i="1"/>
  <c r="N363" i="1"/>
  <c r="K363" i="1"/>
  <c r="H363" i="1"/>
  <c r="CJ362" i="1"/>
  <c r="BW362" i="1"/>
  <c r="BV362" i="1"/>
  <c r="BP362" i="1"/>
  <c r="BQ362" i="1" s="1"/>
  <c r="BN362" i="1"/>
  <c r="BO362" i="1" s="1"/>
  <c r="BL362" i="1"/>
  <c r="BM362" i="1" s="1"/>
  <c r="BJ362" i="1"/>
  <c r="BK362" i="1" s="1"/>
  <c r="BI362" i="1"/>
  <c r="AZ362" i="1"/>
  <c r="AV362" i="1"/>
  <c r="AS362" i="1"/>
  <c r="AP362" i="1"/>
  <c r="BA362" i="1" s="1"/>
  <c r="AO362" i="1"/>
  <c r="AL362" i="1"/>
  <c r="AI362" i="1"/>
  <c r="AF362" i="1"/>
  <c r="AC362" i="1"/>
  <c r="Z362" i="1"/>
  <c r="W362" i="1"/>
  <c r="T362" i="1"/>
  <c r="Q362" i="1"/>
  <c r="N362" i="1"/>
  <c r="K362" i="1"/>
  <c r="H362" i="1"/>
  <c r="CJ361" i="1"/>
  <c r="BW361" i="1"/>
  <c r="CK361" i="1" s="1"/>
  <c r="BV361" i="1"/>
  <c r="BP361" i="1"/>
  <c r="BQ361" i="1" s="1"/>
  <c r="BN361" i="1"/>
  <c r="BL361" i="1"/>
  <c r="BM361" i="1" s="1"/>
  <c r="BJ361" i="1"/>
  <c r="BK361" i="1" s="1"/>
  <c r="BI361" i="1"/>
  <c r="AZ361" i="1"/>
  <c r="AV361" i="1"/>
  <c r="AS361" i="1"/>
  <c r="AP361" i="1"/>
  <c r="BA361" i="1" s="1"/>
  <c r="AO361" i="1"/>
  <c r="AL361" i="1"/>
  <c r="AI361" i="1"/>
  <c r="AF361" i="1"/>
  <c r="AC361" i="1"/>
  <c r="Z361" i="1"/>
  <c r="W361" i="1"/>
  <c r="T361" i="1"/>
  <c r="Q361" i="1"/>
  <c r="N361" i="1"/>
  <c r="K361" i="1"/>
  <c r="H361" i="1"/>
  <c r="CJ360" i="1"/>
  <c r="BW360" i="1"/>
  <c r="BV360" i="1"/>
  <c r="BP360" i="1"/>
  <c r="BQ360" i="1" s="1"/>
  <c r="BN360" i="1"/>
  <c r="BO360" i="1" s="1"/>
  <c r="BL360" i="1"/>
  <c r="BJ360" i="1"/>
  <c r="BK360" i="1" s="1"/>
  <c r="BI360" i="1"/>
  <c r="AZ360" i="1"/>
  <c r="AV360" i="1"/>
  <c r="AS360" i="1"/>
  <c r="AP360" i="1"/>
  <c r="BA360" i="1" s="1"/>
  <c r="AO360" i="1"/>
  <c r="AL360" i="1"/>
  <c r="AI360" i="1"/>
  <c r="AF360" i="1"/>
  <c r="AC360" i="1"/>
  <c r="Z360" i="1"/>
  <c r="W360" i="1"/>
  <c r="T360" i="1"/>
  <c r="Q360" i="1"/>
  <c r="N360" i="1"/>
  <c r="K360" i="1"/>
  <c r="H360" i="1"/>
  <c r="CJ359" i="1"/>
  <c r="BW359" i="1"/>
  <c r="CK359" i="1" s="1"/>
  <c r="BV359" i="1"/>
  <c r="BP359" i="1"/>
  <c r="BQ359" i="1" s="1"/>
  <c r="BN359" i="1"/>
  <c r="BL359" i="1"/>
  <c r="BM359" i="1" s="1"/>
  <c r="BJ359" i="1"/>
  <c r="BK359" i="1" s="1"/>
  <c r="BI359" i="1"/>
  <c r="AZ359" i="1"/>
  <c r="AV359" i="1"/>
  <c r="AS359" i="1"/>
  <c r="AP359" i="1"/>
  <c r="BA359" i="1" s="1"/>
  <c r="AO359" i="1"/>
  <c r="AL359" i="1"/>
  <c r="AI359" i="1"/>
  <c r="AF359" i="1"/>
  <c r="AC359" i="1"/>
  <c r="Z359" i="1"/>
  <c r="W359" i="1"/>
  <c r="T359" i="1"/>
  <c r="Q359" i="1"/>
  <c r="N359" i="1"/>
  <c r="K359" i="1"/>
  <c r="H359" i="1"/>
  <c r="CJ358" i="1"/>
  <c r="BW358" i="1"/>
  <c r="CK358" i="1" s="1"/>
  <c r="BV358" i="1"/>
  <c r="BP358" i="1"/>
  <c r="BQ358" i="1" s="1"/>
  <c r="BN358" i="1"/>
  <c r="BO358" i="1" s="1"/>
  <c r="BL358" i="1"/>
  <c r="BJ358" i="1"/>
  <c r="BK358" i="1" s="1"/>
  <c r="BI358" i="1"/>
  <c r="AZ358" i="1"/>
  <c r="AV358" i="1"/>
  <c r="AS358" i="1"/>
  <c r="AP358" i="1"/>
  <c r="BA358" i="1" s="1"/>
  <c r="AO358" i="1"/>
  <c r="AL358" i="1"/>
  <c r="AI358" i="1"/>
  <c r="AF358" i="1"/>
  <c r="AC358" i="1"/>
  <c r="Z358" i="1"/>
  <c r="W358" i="1"/>
  <c r="T358" i="1"/>
  <c r="Q358" i="1"/>
  <c r="N358" i="1"/>
  <c r="K358" i="1"/>
  <c r="H358" i="1"/>
  <c r="CJ357" i="1"/>
  <c r="BW357" i="1"/>
  <c r="BX357" i="1" s="1"/>
  <c r="BV357" i="1"/>
  <c r="BP357" i="1"/>
  <c r="BQ357" i="1" s="1"/>
  <c r="BN357" i="1"/>
  <c r="BL357" i="1"/>
  <c r="BM357" i="1" s="1"/>
  <c r="BJ357" i="1"/>
  <c r="BK357" i="1" s="1"/>
  <c r="BI357" i="1"/>
  <c r="AZ357" i="1"/>
  <c r="AV357" i="1"/>
  <c r="AS357" i="1"/>
  <c r="AP357" i="1"/>
  <c r="BA357" i="1" s="1"/>
  <c r="AO357" i="1"/>
  <c r="AL357" i="1"/>
  <c r="AI357" i="1"/>
  <c r="AF357" i="1"/>
  <c r="AC357" i="1"/>
  <c r="Z357" i="1"/>
  <c r="W357" i="1"/>
  <c r="T357" i="1"/>
  <c r="Q357" i="1"/>
  <c r="N357" i="1"/>
  <c r="K357" i="1"/>
  <c r="H357" i="1"/>
  <c r="CJ356" i="1"/>
  <c r="BW356" i="1"/>
  <c r="BV356" i="1"/>
  <c r="BP356" i="1"/>
  <c r="BQ356" i="1" s="1"/>
  <c r="BN356" i="1"/>
  <c r="BO356" i="1" s="1"/>
  <c r="BL356" i="1"/>
  <c r="BM356" i="1" s="1"/>
  <c r="BJ356" i="1"/>
  <c r="BK356" i="1" s="1"/>
  <c r="BI356" i="1"/>
  <c r="AZ356" i="1"/>
  <c r="AV356" i="1"/>
  <c r="AS356" i="1"/>
  <c r="AP356" i="1"/>
  <c r="BA356" i="1" s="1"/>
  <c r="AO356" i="1"/>
  <c r="AL356" i="1"/>
  <c r="AI356" i="1"/>
  <c r="AF356" i="1"/>
  <c r="AC356" i="1"/>
  <c r="Z356" i="1"/>
  <c r="W356" i="1"/>
  <c r="T356" i="1"/>
  <c r="Q356" i="1"/>
  <c r="N356" i="1"/>
  <c r="K356" i="1"/>
  <c r="H356" i="1"/>
  <c r="CJ355" i="1"/>
  <c r="BW355" i="1"/>
  <c r="BV355" i="1"/>
  <c r="BP355" i="1"/>
  <c r="BQ355" i="1" s="1"/>
  <c r="BN355" i="1"/>
  <c r="BL355" i="1"/>
  <c r="BM355" i="1" s="1"/>
  <c r="BJ355" i="1"/>
  <c r="BK355" i="1" s="1"/>
  <c r="BI355" i="1"/>
  <c r="AZ355" i="1"/>
  <c r="AV355" i="1"/>
  <c r="AS355" i="1"/>
  <c r="AP355" i="1"/>
  <c r="BA355" i="1" s="1"/>
  <c r="AO355" i="1"/>
  <c r="AL355" i="1"/>
  <c r="AI355" i="1"/>
  <c r="AF355" i="1"/>
  <c r="AC355" i="1"/>
  <c r="Z355" i="1"/>
  <c r="W355" i="1"/>
  <c r="T355" i="1"/>
  <c r="Q355" i="1"/>
  <c r="N355" i="1"/>
  <c r="K355" i="1"/>
  <c r="H355" i="1"/>
  <c r="CJ354" i="1"/>
  <c r="BW354" i="1"/>
  <c r="CK354" i="1" s="1"/>
  <c r="BV354" i="1"/>
  <c r="BP354" i="1"/>
  <c r="BQ354" i="1" s="1"/>
  <c r="BN354" i="1"/>
  <c r="BO354" i="1" s="1"/>
  <c r="BL354" i="1"/>
  <c r="BJ354" i="1"/>
  <c r="BK354" i="1" s="1"/>
  <c r="BI354" i="1"/>
  <c r="AZ354" i="1"/>
  <c r="AV354" i="1"/>
  <c r="AS354" i="1"/>
  <c r="AP354" i="1"/>
  <c r="BA354" i="1" s="1"/>
  <c r="AO354" i="1"/>
  <c r="AL354" i="1"/>
  <c r="AI354" i="1"/>
  <c r="AF354" i="1"/>
  <c r="AC354" i="1"/>
  <c r="Z354" i="1"/>
  <c r="W354" i="1"/>
  <c r="T354" i="1"/>
  <c r="Q354" i="1"/>
  <c r="N354" i="1"/>
  <c r="K354" i="1"/>
  <c r="H354" i="1"/>
  <c r="CJ353" i="1"/>
  <c r="BW353" i="1"/>
  <c r="BV353" i="1"/>
  <c r="BP353" i="1"/>
  <c r="BQ353" i="1" s="1"/>
  <c r="BN353" i="1"/>
  <c r="BO353" i="1" s="1"/>
  <c r="BL353" i="1"/>
  <c r="BM353" i="1" s="1"/>
  <c r="BJ353" i="1"/>
  <c r="BK353" i="1" s="1"/>
  <c r="BI353" i="1"/>
  <c r="AZ353" i="1"/>
  <c r="AV353" i="1"/>
  <c r="AS353" i="1"/>
  <c r="AP353" i="1"/>
  <c r="BA353" i="1" s="1"/>
  <c r="AO353" i="1"/>
  <c r="AL353" i="1"/>
  <c r="AI353" i="1"/>
  <c r="AF353" i="1"/>
  <c r="AC353" i="1"/>
  <c r="Z353" i="1"/>
  <c r="W353" i="1"/>
  <c r="T353" i="1"/>
  <c r="Q353" i="1"/>
  <c r="N353" i="1"/>
  <c r="K353" i="1"/>
  <c r="H353" i="1"/>
  <c r="CJ352" i="1"/>
  <c r="BW352" i="1"/>
  <c r="BV352" i="1"/>
  <c r="BP352" i="1"/>
  <c r="BQ352" i="1" s="1"/>
  <c r="BN352" i="1"/>
  <c r="BO352" i="1" s="1"/>
  <c r="BL352" i="1"/>
  <c r="BM352" i="1" s="1"/>
  <c r="BJ352" i="1"/>
  <c r="BK352" i="1" s="1"/>
  <c r="BI352" i="1"/>
  <c r="AZ352" i="1"/>
  <c r="AV352" i="1"/>
  <c r="AS352" i="1"/>
  <c r="AP352" i="1"/>
  <c r="BA352" i="1" s="1"/>
  <c r="AO352" i="1"/>
  <c r="AL352" i="1"/>
  <c r="AI352" i="1"/>
  <c r="AF352" i="1"/>
  <c r="AC352" i="1"/>
  <c r="Z352" i="1"/>
  <c r="W352" i="1"/>
  <c r="T352" i="1"/>
  <c r="Q352" i="1"/>
  <c r="N352" i="1"/>
  <c r="K352" i="1"/>
  <c r="H352" i="1"/>
  <c r="CJ351" i="1"/>
  <c r="BW351" i="1"/>
  <c r="CK351" i="1" s="1"/>
  <c r="BV351" i="1"/>
  <c r="BP351" i="1"/>
  <c r="BQ351" i="1" s="1"/>
  <c r="BN351" i="1"/>
  <c r="BL351" i="1"/>
  <c r="BM351" i="1" s="1"/>
  <c r="BJ351" i="1"/>
  <c r="BK351" i="1" s="1"/>
  <c r="BI351" i="1"/>
  <c r="AZ351" i="1"/>
  <c r="AV351" i="1"/>
  <c r="AS351" i="1"/>
  <c r="AP351" i="1"/>
  <c r="BA351" i="1" s="1"/>
  <c r="AO351" i="1"/>
  <c r="AL351" i="1"/>
  <c r="AI351" i="1"/>
  <c r="AF351" i="1"/>
  <c r="AC351" i="1"/>
  <c r="Z351" i="1"/>
  <c r="W351" i="1"/>
  <c r="T351" i="1"/>
  <c r="Q351" i="1"/>
  <c r="N351" i="1"/>
  <c r="K351" i="1"/>
  <c r="H351" i="1"/>
  <c r="CJ350" i="1"/>
  <c r="BW350" i="1"/>
  <c r="BV350" i="1"/>
  <c r="BP350" i="1"/>
  <c r="BQ350" i="1" s="1"/>
  <c r="BN350" i="1"/>
  <c r="BO350" i="1" s="1"/>
  <c r="BL350" i="1"/>
  <c r="BJ350" i="1"/>
  <c r="BK350" i="1" s="1"/>
  <c r="BI350" i="1"/>
  <c r="AZ350" i="1"/>
  <c r="AV350" i="1"/>
  <c r="AS350" i="1"/>
  <c r="AP350" i="1"/>
  <c r="BA350" i="1" s="1"/>
  <c r="AO350" i="1"/>
  <c r="AL350" i="1"/>
  <c r="AI350" i="1"/>
  <c r="AF350" i="1"/>
  <c r="AC350" i="1"/>
  <c r="Z350" i="1"/>
  <c r="W350" i="1"/>
  <c r="T350" i="1"/>
  <c r="Q350" i="1"/>
  <c r="N350" i="1"/>
  <c r="K350" i="1"/>
  <c r="H350" i="1"/>
  <c r="CJ349" i="1"/>
  <c r="BW349" i="1"/>
  <c r="BV349" i="1"/>
  <c r="BP349" i="1"/>
  <c r="BQ349" i="1" s="1"/>
  <c r="BN349" i="1"/>
  <c r="BO349" i="1" s="1"/>
  <c r="BL349" i="1"/>
  <c r="BM349" i="1" s="1"/>
  <c r="BJ349" i="1"/>
  <c r="BK349" i="1" s="1"/>
  <c r="BI349" i="1"/>
  <c r="AZ349" i="1"/>
  <c r="AV349" i="1"/>
  <c r="AS349" i="1"/>
  <c r="AP349" i="1"/>
  <c r="BA349" i="1" s="1"/>
  <c r="AO349" i="1"/>
  <c r="AL349" i="1"/>
  <c r="AI349" i="1"/>
  <c r="AF349" i="1"/>
  <c r="AC349" i="1"/>
  <c r="Z349" i="1"/>
  <c r="W349" i="1"/>
  <c r="T349" i="1"/>
  <c r="Q349" i="1"/>
  <c r="N349" i="1"/>
  <c r="K349" i="1"/>
  <c r="H349" i="1"/>
  <c r="CJ348" i="1"/>
  <c r="BW348" i="1"/>
  <c r="BV348" i="1"/>
  <c r="BP348" i="1"/>
  <c r="BQ348" i="1" s="1"/>
  <c r="BN348" i="1"/>
  <c r="BO348" i="1" s="1"/>
  <c r="BL348" i="1"/>
  <c r="BJ348" i="1"/>
  <c r="BK348" i="1" s="1"/>
  <c r="BI348" i="1"/>
  <c r="AZ348" i="1"/>
  <c r="AV348" i="1"/>
  <c r="AS348" i="1"/>
  <c r="AP348" i="1"/>
  <c r="BA348" i="1" s="1"/>
  <c r="AO348" i="1"/>
  <c r="AL348" i="1"/>
  <c r="AI348" i="1"/>
  <c r="AF348" i="1"/>
  <c r="AC348" i="1"/>
  <c r="Z348" i="1"/>
  <c r="W348" i="1"/>
  <c r="T348" i="1"/>
  <c r="Q348" i="1"/>
  <c r="N348" i="1"/>
  <c r="K348" i="1"/>
  <c r="H348" i="1"/>
  <c r="CJ347" i="1"/>
  <c r="BW347" i="1"/>
  <c r="CK347" i="1" s="1"/>
  <c r="BV347" i="1"/>
  <c r="BP347" i="1"/>
  <c r="BQ347" i="1" s="1"/>
  <c r="BN347" i="1"/>
  <c r="BO347" i="1" s="1"/>
  <c r="BL347" i="1"/>
  <c r="BM347" i="1" s="1"/>
  <c r="BJ347" i="1"/>
  <c r="BK347" i="1" s="1"/>
  <c r="BI347" i="1"/>
  <c r="AZ347" i="1"/>
  <c r="AV347" i="1"/>
  <c r="AS347" i="1"/>
  <c r="AP347" i="1"/>
  <c r="BA347" i="1" s="1"/>
  <c r="AO347" i="1"/>
  <c r="AL347" i="1"/>
  <c r="AI347" i="1"/>
  <c r="AF347" i="1"/>
  <c r="AC347" i="1"/>
  <c r="Z347" i="1"/>
  <c r="W347" i="1"/>
  <c r="T347" i="1"/>
  <c r="Q347" i="1"/>
  <c r="N347" i="1"/>
  <c r="K347" i="1"/>
  <c r="H347" i="1"/>
  <c r="CJ346" i="1"/>
  <c r="BW346" i="1"/>
  <c r="BV346" i="1"/>
  <c r="BP346" i="1"/>
  <c r="BQ346" i="1" s="1"/>
  <c r="BN346" i="1"/>
  <c r="BO346" i="1" s="1"/>
  <c r="BL346" i="1"/>
  <c r="BM346" i="1" s="1"/>
  <c r="BJ346" i="1"/>
  <c r="BK346" i="1" s="1"/>
  <c r="BI346" i="1"/>
  <c r="AZ346" i="1"/>
  <c r="AV346" i="1"/>
  <c r="AS346" i="1"/>
  <c r="AP346" i="1"/>
  <c r="BA346" i="1" s="1"/>
  <c r="AO346" i="1"/>
  <c r="AL346" i="1"/>
  <c r="AI346" i="1"/>
  <c r="AF346" i="1"/>
  <c r="AC346" i="1"/>
  <c r="Z346" i="1"/>
  <c r="W346" i="1"/>
  <c r="T346" i="1"/>
  <c r="Q346" i="1"/>
  <c r="N346" i="1"/>
  <c r="K346" i="1"/>
  <c r="H346" i="1"/>
  <c r="CJ345" i="1"/>
  <c r="BW345" i="1"/>
  <c r="BX345" i="1" s="1"/>
  <c r="BV345" i="1"/>
  <c r="BP345" i="1"/>
  <c r="BQ345" i="1" s="1"/>
  <c r="BN345" i="1"/>
  <c r="BO345" i="1" s="1"/>
  <c r="BL345" i="1"/>
  <c r="BM345" i="1" s="1"/>
  <c r="BJ345" i="1"/>
  <c r="BK345" i="1" s="1"/>
  <c r="BI345" i="1"/>
  <c r="AZ345" i="1"/>
  <c r="AV345" i="1"/>
  <c r="AS345" i="1"/>
  <c r="AP345" i="1"/>
  <c r="BA345" i="1" s="1"/>
  <c r="AO345" i="1"/>
  <c r="AL345" i="1"/>
  <c r="AI345" i="1"/>
  <c r="AF345" i="1"/>
  <c r="AC345" i="1"/>
  <c r="Z345" i="1"/>
  <c r="W345" i="1"/>
  <c r="T345" i="1"/>
  <c r="Q345" i="1"/>
  <c r="N345" i="1"/>
  <c r="K345" i="1"/>
  <c r="H345" i="1"/>
  <c r="CJ344" i="1"/>
  <c r="BW344" i="1"/>
  <c r="BX344" i="1" s="1"/>
  <c r="BV344" i="1"/>
  <c r="BP344" i="1"/>
  <c r="BQ344" i="1" s="1"/>
  <c r="BN344" i="1"/>
  <c r="BO344" i="1" s="1"/>
  <c r="BL344" i="1"/>
  <c r="BJ344" i="1"/>
  <c r="BK344" i="1" s="1"/>
  <c r="BI344" i="1"/>
  <c r="AZ344" i="1"/>
  <c r="AW344" i="1"/>
  <c r="AV344" i="1"/>
  <c r="AS344" i="1"/>
  <c r="AO344" i="1"/>
  <c r="AJ344" i="1"/>
  <c r="AI344" i="1"/>
  <c r="AF344" i="1"/>
  <c r="AC344" i="1"/>
  <c r="Z344" i="1"/>
  <c r="W344" i="1"/>
  <c r="T344" i="1"/>
  <c r="Q344" i="1"/>
  <c r="N344" i="1"/>
  <c r="K344" i="1"/>
  <c r="H344" i="1"/>
  <c r="CJ343" i="1"/>
  <c r="BW343" i="1"/>
  <c r="BX343" i="1" s="1"/>
  <c r="BV343" i="1"/>
  <c r="BP343" i="1"/>
  <c r="BQ343" i="1" s="1"/>
  <c r="BN343" i="1"/>
  <c r="BO343" i="1" s="1"/>
  <c r="BL343" i="1"/>
  <c r="BJ343" i="1"/>
  <c r="BK343" i="1" s="1"/>
  <c r="BI343" i="1"/>
  <c r="AZ343" i="1"/>
  <c r="AV343" i="1"/>
  <c r="AS343" i="1"/>
  <c r="AP343" i="1"/>
  <c r="BA343" i="1" s="1"/>
  <c r="AO343" i="1"/>
  <c r="AL343" i="1"/>
  <c r="AI343" i="1"/>
  <c r="AF343" i="1"/>
  <c r="AC343" i="1"/>
  <c r="Z343" i="1"/>
  <c r="W343" i="1"/>
  <c r="T343" i="1"/>
  <c r="Q343" i="1"/>
  <c r="N343" i="1"/>
  <c r="K343" i="1"/>
  <c r="H343" i="1"/>
  <c r="CJ342" i="1"/>
  <c r="BW342" i="1"/>
  <c r="BV342" i="1"/>
  <c r="BP342" i="1"/>
  <c r="BQ342" i="1" s="1"/>
  <c r="BN342" i="1"/>
  <c r="BO342" i="1" s="1"/>
  <c r="BL342" i="1"/>
  <c r="BJ342" i="1"/>
  <c r="BK342" i="1" s="1"/>
  <c r="BI342" i="1"/>
  <c r="AZ342" i="1"/>
  <c r="AV342" i="1"/>
  <c r="AS342" i="1"/>
  <c r="AP342" i="1"/>
  <c r="BA342" i="1" s="1"/>
  <c r="AO342" i="1"/>
  <c r="AL342" i="1"/>
  <c r="AI342" i="1"/>
  <c r="AF342" i="1"/>
  <c r="AC342" i="1"/>
  <c r="Z342" i="1"/>
  <c r="W342" i="1"/>
  <c r="T342" i="1"/>
  <c r="Q342" i="1"/>
  <c r="N342" i="1"/>
  <c r="K342" i="1"/>
  <c r="H342" i="1"/>
  <c r="CJ341" i="1"/>
  <c r="BW341" i="1"/>
  <c r="BX341" i="1" s="1"/>
  <c r="BV341" i="1"/>
  <c r="BP341" i="1"/>
  <c r="BN341" i="1"/>
  <c r="BO341" i="1" s="1"/>
  <c r="BL341" i="1"/>
  <c r="BM341" i="1" s="1"/>
  <c r="BJ341" i="1"/>
  <c r="BK341" i="1" s="1"/>
  <c r="BI341" i="1"/>
  <c r="AZ341" i="1"/>
  <c r="AV341" i="1"/>
  <c r="AS341" i="1"/>
  <c r="AP341" i="1"/>
  <c r="BA341" i="1" s="1"/>
  <c r="AO341" i="1"/>
  <c r="AL341" i="1"/>
  <c r="AI341" i="1"/>
  <c r="AF341" i="1"/>
  <c r="AC341" i="1"/>
  <c r="Z341" i="1"/>
  <c r="W341" i="1"/>
  <c r="T341" i="1"/>
  <c r="Q341" i="1"/>
  <c r="N341" i="1"/>
  <c r="K341" i="1"/>
  <c r="H341" i="1"/>
  <c r="CJ340" i="1"/>
  <c r="BW340" i="1"/>
  <c r="BV340" i="1"/>
  <c r="BP340" i="1"/>
  <c r="BQ340" i="1" s="1"/>
  <c r="BN340" i="1"/>
  <c r="BO340" i="1" s="1"/>
  <c r="BL340" i="1"/>
  <c r="BJ340" i="1"/>
  <c r="BK340" i="1" s="1"/>
  <c r="BI340" i="1"/>
  <c r="AZ340" i="1"/>
  <c r="AV340" i="1"/>
  <c r="AS340" i="1"/>
  <c r="AP340" i="1"/>
  <c r="BA340" i="1" s="1"/>
  <c r="AO340" i="1"/>
  <c r="AL340" i="1"/>
  <c r="AI340" i="1"/>
  <c r="AF340" i="1"/>
  <c r="AC340" i="1"/>
  <c r="Z340" i="1"/>
  <c r="W340" i="1"/>
  <c r="T340" i="1"/>
  <c r="Q340" i="1"/>
  <c r="N340" i="1"/>
  <c r="K340" i="1"/>
  <c r="H340" i="1"/>
  <c r="CJ339" i="1"/>
  <c r="BW339" i="1"/>
  <c r="BV339" i="1"/>
  <c r="BP339" i="1"/>
  <c r="BQ339" i="1" s="1"/>
  <c r="BN339" i="1"/>
  <c r="BO339" i="1" s="1"/>
  <c r="BL339" i="1"/>
  <c r="BM339" i="1" s="1"/>
  <c r="BJ339" i="1"/>
  <c r="BK339" i="1" s="1"/>
  <c r="BI339" i="1"/>
  <c r="AZ339" i="1"/>
  <c r="AV339" i="1"/>
  <c r="AS339" i="1"/>
  <c r="AP339" i="1"/>
  <c r="BA339" i="1" s="1"/>
  <c r="AO339" i="1"/>
  <c r="AL339" i="1"/>
  <c r="AI339" i="1"/>
  <c r="AF339" i="1"/>
  <c r="AC339" i="1"/>
  <c r="Z339" i="1"/>
  <c r="W339" i="1"/>
  <c r="T339" i="1"/>
  <c r="Q339" i="1"/>
  <c r="N339" i="1"/>
  <c r="K339" i="1"/>
  <c r="H339" i="1"/>
  <c r="CJ338" i="1"/>
  <c r="BW338" i="1"/>
  <c r="BX338" i="1" s="1"/>
  <c r="BV338" i="1"/>
  <c r="BP338" i="1"/>
  <c r="BQ338" i="1" s="1"/>
  <c r="BN338" i="1"/>
  <c r="BO338" i="1" s="1"/>
  <c r="BL338" i="1"/>
  <c r="BJ338" i="1"/>
  <c r="BK338" i="1" s="1"/>
  <c r="BI338" i="1"/>
  <c r="AZ338" i="1"/>
  <c r="AV338" i="1"/>
  <c r="AS338" i="1"/>
  <c r="AP338" i="1"/>
  <c r="BA338" i="1" s="1"/>
  <c r="AO338" i="1"/>
  <c r="AL338" i="1"/>
  <c r="AI338" i="1"/>
  <c r="AF338" i="1"/>
  <c r="AC338" i="1"/>
  <c r="Z338" i="1"/>
  <c r="W338" i="1"/>
  <c r="T338" i="1"/>
  <c r="Q338" i="1"/>
  <c r="N338" i="1"/>
  <c r="K338" i="1"/>
  <c r="H338" i="1"/>
  <c r="CJ337" i="1"/>
  <c r="BW337" i="1"/>
  <c r="BV337" i="1"/>
  <c r="BP337" i="1"/>
  <c r="BQ337" i="1" s="1"/>
  <c r="BN337" i="1"/>
  <c r="BO337" i="1" s="1"/>
  <c r="BL337" i="1"/>
  <c r="BM337" i="1" s="1"/>
  <c r="BJ337" i="1"/>
  <c r="BK337" i="1" s="1"/>
  <c r="BI337" i="1"/>
  <c r="AZ337" i="1"/>
  <c r="AV337" i="1"/>
  <c r="AS337" i="1"/>
  <c r="AP337" i="1"/>
  <c r="BA337" i="1" s="1"/>
  <c r="AO337" i="1"/>
  <c r="AL337" i="1"/>
  <c r="AI337" i="1"/>
  <c r="AF337" i="1"/>
  <c r="AC337" i="1"/>
  <c r="Z337" i="1"/>
  <c r="W337" i="1"/>
  <c r="T337" i="1"/>
  <c r="Q337" i="1"/>
  <c r="N337" i="1"/>
  <c r="K337" i="1"/>
  <c r="H337" i="1"/>
  <c r="CJ336" i="1"/>
  <c r="BW336" i="1"/>
  <c r="BX336" i="1" s="1"/>
  <c r="BV336" i="1"/>
  <c r="BP336" i="1"/>
  <c r="BQ336" i="1" s="1"/>
  <c r="BN336" i="1"/>
  <c r="BO336" i="1" s="1"/>
  <c r="BL336" i="1"/>
  <c r="BJ336" i="1"/>
  <c r="BK336" i="1" s="1"/>
  <c r="BI336" i="1"/>
  <c r="AZ336" i="1"/>
  <c r="AV336" i="1"/>
  <c r="AS336" i="1"/>
  <c r="AP336" i="1"/>
  <c r="BA336" i="1" s="1"/>
  <c r="AO336" i="1"/>
  <c r="AL336" i="1"/>
  <c r="AI336" i="1"/>
  <c r="AF336" i="1"/>
  <c r="AC336" i="1"/>
  <c r="Z336" i="1"/>
  <c r="W336" i="1"/>
  <c r="T336" i="1"/>
  <c r="Q336" i="1"/>
  <c r="N336" i="1"/>
  <c r="K336" i="1"/>
  <c r="H336" i="1"/>
  <c r="CJ335" i="1"/>
  <c r="BW335" i="1"/>
  <c r="BV335" i="1"/>
  <c r="BP335" i="1"/>
  <c r="BQ335" i="1" s="1"/>
  <c r="BN335" i="1"/>
  <c r="BO335" i="1" s="1"/>
  <c r="BL335" i="1"/>
  <c r="BM335" i="1" s="1"/>
  <c r="BJ335" i="1"/>
  <c r="BK335" i="1" s="1"/>
  <c r="BI335" i="1"/>
  <c r="AZ335" i="1"/>
  <c r="AV335" i="1"/>
  <c r="AS335" i="1"/>
  <c r="AP335" i="1"/>
  <c r="BA335" i="1" s="1"/>
  <c r="AO335" i="1"/>
  <c r="AL335" i="1"/>
  <c r="AI335" i="1"/>
  <c r="AF335" i="1"/>
  <c r="AC335" i="1"/>
  <c r="Z335" i="1"/>
  <c r="W335" i="1"/>
  <c r="T335" i="1"/>
  <c r="Q335" i="1"/>
  <c r="N335" i="1"/>
  <c r="K335" i="1"/>
  <c r="H335" i="1"/>
  <c r="CJ334" i="1"/>
  <c r="BW334" i="1"/>
  <c r="BV334" i="1"/>
  <c r="BP334" i="1"/>
  <c r="BQ334" i="1" s="1"/>
  <c r="BN334" i="1"/>
  <c r="BO334" i="1" s="1"/>
  <c r="BL334" i="1"/>
  <c r="BM334" i="1" s="1"/>
  <c r="BJ334" i="1"/>
  <c r="BK334" i="1" s="1"/>
  <c r="BI334" i="1"/>
  <c r="AZ334" i="1"/>
  <c r="AV334" i="1"/>
  <c r="AS334" i="1"/>
  <c r="AP334" i="1"/>
  <c r="BA334" i="1" s="1"/>
  <c r="AO334" i="1"/>
  <c r="AL334" i="1"/>
  <c r="AI334" i="1"/>
  <c r="AF334" i="1"/>
  <c r="AC334" i="1"/>
  <c r="Z334" i="1"/>
  <c r="W334" i="1"/>
  <c r="T334" i="1"/>
  <c r="Q334" i="1"/>
  <c r="N334" i="1"/>
  <c r="K334" i="1"/>
  <c r="H334" i="1"/>
  <c r="CJ333" i="1"/>
  <c r="BW333" i="1"/>
  <c r="BV333" i="1"/>
  <c r="BP333" i="1"/>
  <c r="BQ333" i="1" s="1"/>
  <c r="BN333" i="1"/>
  <c r="BO333" i="1" s="1"/>
  <c r="BL333" i="1"/>
  <c r="BM333" i="1" s="1"/>
  <c r="BJ333" i="1"/>
  <c r="BK333" i="1" s="1"/>
  <c r="BI333" i="1"/>
  <c r="AZ333" i="1"/>
  <c r="AV333" i="1"/>
  <c r="AS333" i="1"/>
  <c r="AP333" i="1"/>
  <c r="BA333" i="1" s="1"/>
  <c r="AO333" i="1"/>
  <c r="AL333" i="1"/>
  <c r="AI333" i="1"/>
  <c r="AF333" i="1"/>
  <c r="AC333" i="1"/>
  <c r="Z333" i="1"/>
  <c r="W333" i="1"/>
  <c r="T333" i="1"/>
  <c r="Q333" i="1"/>
  <c r="N333" i="1"/>
  <c r="K333" i="1"/>
  <c r="H333" i="1"/>
  <c r="CJ332" i="1"/>
  <c r="BW332" i="1"/>
  <c r="BV332" i="1"/>
  <c r="BP332" i="1"/>
  <c r="BQ332" i="1" s="1"/>
  <c r="BN332" i="1"/>
  <c r="BO332" i="1" s="1"/>
  <c r="BL332" i="1"/>
  <c r="BM332" i="1" s="1"/>
  <c r="BJ332" i="1"/>
  <c r="BK332" i="1" s="1"/>
  <c r="BI332" i="1"/>
  <c r="AZ332" i="1"/>
  <c r="AV332" i="1"/>
  <c r="AS332" i="1"/>
  <c r="AP332" i="1"/>
  <c r="BA332" i="1" s="1"/>
  <c r="AO332" i="1"/>
  <c r="AL332" i="1"/>
  <c r="AI332" i="1"/>
  <c r="AF332" i="1"/>
  <c r="AC332" i="1"/>
  <c r="Z332" i="1"/>
  <c r="W332" i="1"/>
  <c r="T332" i="1"/>
  <c r="Q332" i="1"/>
  <c r="N332" i="1"/>
  <c r="K332" i="1"/>
  <c r="H332" i="1"/>
  <c r="CJ331" i="1"/>
  <c r="BW331" i="1"/>
  <c r="BX331" i="1" s="1"/>
  <c r="BV331" i="1"/>
  <c r="BP331" i="1"/>
  <c r="BQ331" i="1" s="1"/>
  <c r="BN331" i="1"/>
  <c r="BO331" i="1" s="1"/>
  <c r="BL331" i="1"/>
  <c r="BJ331" i="1"/>
  <c r="BK331" i="1" s="1"/>
  <c r="BI331" i="1"/>
  <c r="AZ331" i="1"/>
  <c r="AV331" i="1"/>
  <c r="AS331" i="1"/>
  <c r="AP331" i="1"/>
  <c r="BA331" i="1" s="1"/>
  <c r="AO331" i="1"/>
  <c r="AL331" i="1"/>
  <c r="AI331" i="1"/>
  <c r="AF331" i="1"/>
  <c r="AC331" i="1"/>
  <c r="Z331" i="1"/>
  <c r="W331" i="1"/>
  <c r="T331" i="1"/>
  <c r="Q331" i="1"/>
  <c r="N331" i="1"/>
  <c r="K331" i="1"/>
  <c r="H331" i="1"/>
  <c r="CJ330" i="1"/>
  <c r="BW330" i="1"/>
  <c r="BV330" i="1"/>
  <c r="BP330" i="1"/>
  <c r="BQ330" i="1" s="1"/>
  <c r="BN330" i="1"/>
  <c r="BO330" i="1" s="1"/>
  <c r="BL330" i="1"/>
  <c r="BM330" i="1" s="1"/>
  <c r="BJ330" i="1"/>
  <c r="BK330" i="1" s="1"/>
  <c r="BI330" i="1"/>
  <c r="AZ330" i="1"/>
  <c r="AV330" i="1"/>
  <c r="AS330" i="1"/>
  <c r="AP330" i="1"/>
  <c r="BA330" i="1" s="1"/>
  <c r="AO330" i="1"/>
  <c r="AL330" i="1"/>
  <c r="AI330" i="1"/>
  <c r="AF330" i="1"/>
  <c r="AC330" i="1"/>
  <c r="Z330" i="1"/>
  <c r="W330" i="1"/>
  <c r="T330" i="1"/>
  <c r="Q330" i="1"/>
  <c r="N330" i="1"/>
  <c r="K330" i="1"/>
  <c r="H330" i="1"/>
  <c r="CJ329" i="1"/>
  <c r="BW329" i="1"/>
  <c r="BV329" i="1"/>
  <c r="BP329" i="1"/>
  <c r="BQ329" i="1" s="1"/>
  <c r="BN329" i="1"/>
  <c r="BO329" i="1" s="1"/>
  <c r="BL329" i="1"/>
  <c r="BJ329" i="1"/>
  <c r="BK329" i="1" s="1"/>
  <c r="BI329" i="1"/>
  <c r="AZ329" i="1"/>
  <c r="AW329" i="1"/>
  <c r="AV329" i="1"/>
  <c r="AS329" i="1"/>
  <c r="AP329" i="1"/>
  <c r="BA329" i="1" s="1"/>
  <c r="AO329" i="1"/>
  <c r="AL329" i="1"/>
  <c r="AI329" i="1"/>
  <c r="AF329" i="1"/>
  <c r="AC329" i="1"/>
  <c r="Z329" i="1"/>
  <c r="W329" i="1"/>
  <c r="T329" i="1"/>
  <c r="Q329" i="1"/>
  <c r="N329" i="1"/>
  <c r="K329" i="1"/>
  <c r="H329" i="1"/>
  <c r="CJ328" i="1"/>
  <c r="BW328" i="1"/>
  <c r="BV328" i="1"/>
  <c r="BP328" i="1"/>
  <c r="BQ328" i="1" s="1"/>
  <c r="BN328" i="1"/>
  <c r="BO328" i="1" s="1"/>
  <c r="BL328" i="1"/>
  <c r="BM328" i="1" s="1"/>
  <c r="BJ328" i="1"/>
  <c r="BK328" i="1" s="1"/>
  <c r="BI328" i="1"/>
  <c r="AZ328" i="1"/>
  <c r="AV328" i="1"/>
  <c r="AS328" i="1"/>
  <c r="AP328" i="1"/>
  <c r="BA328" i="1" s="1"/>
  <c r="AO328" i="1"/>
  <c r="AL328" i="1"/>
  <c r="AI328" i="1"/>
  <c r="AF328" i="1"/>
  <c r="AC328" i="1"/>
  <c r="Z328" i="1"/>
  <c r="W328" i="1"/>
  <c r="T328" i="1"/>
  <c r="Q328" i="1"/>
  <c r="N328" i="1"/>
  <c r="K328" i="1"/>
  <c r="H328" i="1"/>
  <c r="CJ327" i="1"/>
  <c r="BW327" i="1"/>
  <c r="BV327" i="1"/>
  <c r="BP327" i="1"/>
  <c r="BQ327" i="1" s="1"/>
  <c r="BN327" i="1"/>
  <c r="BO327" i="1" s="1"/>
  <c r="BL327" i="1"/>
  <c r="BJ327" i="1"/>
  <c r="BK327" i="1" s="1"/>
  <c r="BI327" i="1"/>
  <c r="AZ327" i="1"/>
  <c r="AV327" i="1"/>
  <c r="AS327" i="1"/>
  <c r="AP327" i="1"/>
  <c r="BA327" i="1" s="1"/>
  <c r="AO327" i="1"/>
  <c r="AL327" i="1"/>
  <c r="AI327" i="1"/>
  <c r="AF327" i="1"/>
  <c r="AC327" i="1"/>
  <c r="Z327" i="1"/>
  <c r="W327" i="1"/>
  <c r="T327" i="1"/>
  <c r="Q327" i="1"/>
  <c r="N327" i="1"/>
  <c r="K327" i="1"/>
  <c r="H327" i="1"/>
  <c r="CJ326" i="1"/>
  <c r="BW326" i="1"/>
  <c r="BX326" i="1" s="1"/>
  <c r="BV326" i="1"/>
  <c r="BP326" i="1"/>
  <c r="BQ326" i="1" s="1"/>
  <c r="BN326" i="1"/>
  <c r="BO326" i="1" s="1"/>
  <c r="BL326" i="1"/>
  <c r="BJ326" i="1"/>
  <c r="BK326" i="1" s="1"/>
  <c r="BI326" i="1"/>
  <c r="AZ326" i="1"/>
  <c r="AV326" i="1"/>
  <c r="AS326" i="1"/>
  <c r="AP326" i="1"/>
  <c r="BA326" i="1" s="1"/>
  <c r="AO326" i="1"/>
  <c r="AL326" i="1"/>
  <c r="AI326" i="1"/>
  <c r="AF326" i="1"/>
  <c r="AC326" i="1"/>
  <c r="Z326" i="1"/>
  <c r="W326" i="1"/>
  <c r="T326" i="1"/>
  <c r="Q326" i="1"/>
  <c r="N326" i="1"/>
  <c r="K326" i="1"/>
  <c r="H326" i="1"/>
  <c r="CJ325" i="1"/>
  <c r="BW325" i="1"/>
  <c r="BV325" i="1"/>
  <c r="BP325" i="1"/>
  <c r="BQ325" i="1" s="1"/>
  <c r="BN325" i="1"/>
  <c r="BO325" i="1" s="1"/>
  <c r="BL325" i="1"/>
  <c r="BJ325" i="1"/>
  <c r="BK325" i="1" s="1"/>
  <c r="BI325" i="1"/>
  <c r="AZ325" i="1"/>
  <c r="AV325" i="1"/>
  <c r="AS325" i="1"/>
  <c r="AP325" i="1"/>
  <c r="BA325" i="1" s="1"/>
  <c r="AO325" i="1"/>
  <c r="AL325" i="1"/>
  <c r="AI325" i="1"/>
  <c r="AF325" i="1"/>
  <c r="AC325" i="1"/>
  <c r="Z325" i="1"/>
  <c r="W325" i="1"/>
  <c r="T325" i="1"/>
  <c r="Q325" i="1"/>
  <c r="N325" i="1"/>
  <c r="K325" i="1"/>
  <c r="H325" i="1"/>
  <c r="CJ324" i="1"/>
  <c r="BW324" i="1"/>
  <c r="CK324" i="1" s="1"/>
  <c r="BV324" i="1"/>
  <c r="BP324" i="1"/>
  <c r="BQ324" i="1" s="1"/>
  <c r="BN324" i="1"/>
  <c r="BO324" i="1" s="1"/>
  <c r="BL324" i="1"/>
  <c r="BJ324" i="1"/>
  <c r="BK324" i="1" s="1"/>
  <c r="BI324" i="1"/>
  <c r="AZ324" i="1"/>
  <c r="AV324" i="1"/>
  <c r="AS324" i="1"/>
  <c r="AP324" i="1"/>
  <c r="BA324" i="1" s="1"/>
  <c r="AO324" i="1"/>
  <c r="AL324" i="1"/>
  <c r="AI324" i="1"/>
  <c r="AF324" i="1"/>
  <c r="AC324" i="1"/>
  <c r="Z324" i="1"/>
  <c r="W324" i="1"/>
  <c r="T324" i="1"/>
  <c r="Q324" i="1"/>
  <c r="N324" i="1"/>
  <c r="K324" i="1"/>
  <c r="H324" i="1"/>
  <c r="CJ323" i="1"/>
  <c r="BW323" i="1"/>
  <c r="BX323" i="1" s="1"/>
  <c r="BV323" i="1"/>
  <c r="BP323" i="1"/>
  <c r="BQ323" i="1" s="1"/>
  <c r="BN323" i="1"/>
  <c r="BO323" i="1" s="1"/>
  <c r="BL323" i="1"/>
  <c r="BM323" i="1" s="1"/>
  <c r="BJ323" i="1"/>
  <c r="BK323" i="1" s="1"/>
  <c r="BI323" i="1"/>
  <c r="AZ323" i="1"/>
  <c r="AV323" i="1"/>
  <c r="AS323" i="1"/>
  <c r="AP323" i="1"/>
  <c r="BA323" i="1" s="1"/>
  <c r="AO323" i="1"/>
  <c r="AL323" i="1"/>
  <c r="AI323" i="1"/>
  <c r="AF323" i="1"/>
  <c r="AC323" i="1"/>
  <c r="Z323" i="1"/>
  <c r="W323" i="1"/>
  <c r="T323" i="1"/>
  <c r="Q323" i="1"/>
  <c r="N323" i="1"/>
  <c r="K323" i="1"/>
  <c r="H323" i="1"/>
  <c r="CJ322" i="1"/>
  <c r="BW322" i="1"/>
  <c r="BX322" i="1" s="1"/>
  <c r="BV322" i="1"/>
  <c r="BP322" i="1"/>
  <c r="BQ322" i="1" s="1"/>
  <c r="BN322" i="1"/>
  <c r="BO322" i="1" s="1"/>
  <c r="BL322" i="1"/>
  <c r="BJ322" i="1"/>
  <c r="BK322" i="1" s="1"/>
  <c r="BI322" i="1"/>
  <c r="AZ322" i="1"/>
  <c r="AV322" i="1"/>
  <c r="AS322" i="1"/>
  <c r="AP322" i="1"/>
  <c r="BA322" i="1" s="1"/>
  <c r="AO322" i="1"/>
  <c r="AL322" i="1"/>
  <c r="AI322" i="1"/>
  <c r="AF322" i="1"/>
  <c r="AC322" i="1"/>
  <c r="Z322" i="1"/>
  <c r="W322" i="1"/>
  <c r="T322" i="1"/>
  <c r="Q322" i="1"/>
  <c r="N322" i="1"/>
  <c r="K322" i="1"/>
  <c r="H322" i="1"/>
  <c r="CJ321" i="1"/>
  <c r="BW321" i="1"/>
  <c r="CK321" i="1" s="1"/>
  <c r="BV321" i="1"/>
  <c r="BP321" i="1"/>
  <c r="BQ321" i="1" s="1"/>
  <c r="BN321" i="1"/>
  <c r="BO321" i="1" s="1"/>
  <c r="BL321" i="1"/>
  <c r="BM321" i="1" s="1"/>
  <c r="BJ321" i="1"/>
  <c r="BK321" i="1" s="1"/>
  <c r="BI321" i="1"/>
  <c r="AZ321" i="1"/>
  <c r="AV321" i="1"/>
  <c r="AS321" i="1"/>
  <c r="AP321" i="1"/>
  <c r="BA321" i="1" s="1"/>
  <c r="AO321" i="1"/>
  <c r="AL321" i="1"/>
  <c r="AI321" i="1"/>
  <c r="AF321" i="1"/>
  <c r="AC321" i="1"/>
  <c r="Z321" i="1"/>
  <c r="W321" i="1"/>
  <c r="T321" i="1"/>
  <c r="Q321" i="1"/>
  <c r="N321" i="1"/>
  <c r="K321" i="1"/>
  <c r="H321" i="1"/>
  <c r="CJ320" i="1"/>
  <c r="BW320" i="1"/>
  <c r="CK320" i="1" s="1"/>
  <c r="BV320" i="1"/>
  <c r="BP320" i="1"/>
  <c r="BQ320" i="1" s="1"/>
  <c r="BN320" i="1"/>
  <c r="BO320" i="1" s="1"/>
  <c r="BL320" i="1"/>
  <c r="BJ320" i="1"/>
  <c r="BK320" i="1" s="1"/>
  <c r="BI320" i="1"/>
  <c r="AZ320" i="1"/>
  <c r="AV320" i="1"/>
  <c r="AS320" i="1"/>
  <c r="AP320" i="1"/>
  <c r="BA320" i="1" s="1"/>
  <c r="AO320" i="1"/>
  <c r="AL320" i="1"/>
  <c r="AI320" i="1"/>
  <c r="AF320" i="1"/>
  <c r="AC320" i="1"/>
  <c r="Z320" i="1"/>
  <c r="W320" i="1"/>
  <c r="T320" i="1"/>
  <c r="Q320" i="1"/>
  <c r="N320" i="1"/>
  <c r="K320" i="1"/>
  <c r="H320" i="1"/>
  <c r="CJ319" i="1"/>
  <c r="BW319" i="1"/>
  <c r="CK319" i="1" s="1"/>
  <c r="BV319" i="1"/>
  <c r="BP319" i="1"/>
  <c r="BQ319" i="1" s="1"/>
  <c r="BN319" i="1"/>
  <c r="BO319" i="1" s="1"/>
  <c r="BL319" i="1"/>
  <c r="BJ319" i="1"/>
  <c r="BK319" i="1" s="1"/>
  <c r="BI319" i="1"/>
  <c r="AZ319" i="1"/>
  <c r="AV319" i="1"/>
  <c r="AS319" i="1"/>
  <c r="AP319" i="1"/>
  <c r="BA319" i="1" s="1"/>
  <c r="AO319" i="1"/>
  <c r="AL319" i="1"/>
  <c r="AI319" i="1"/>
  <c r="AF319" i="1"/>
  <c r="AC319" i="1"/>
  <c r="Z319" i="1"/>
  <c r="W319" i="1"/>
  <c r="T319" i="1"/>
  <c r="Q319" i="1"/>
  <c r="N319" i="1"/>
  <c r="K319" i="1"/>
  <c r="H319" i="1"/>
  <c r="CJ318" i="1"/>
  <c r="BW318" i="1"/>
  <c r="BX318" i="1" s="1"/>
  <c r="BV318" i="1"/>
  <c r="BP318" i="1"/>
  <c r="BQ318" i="1" s="1"/>
  <c r="BN318" i="1"/>
  <c r="BO318" i="1" s="1"/>
  <c r="BL318" i="1"/>
  <c r="BM318" i="1" s="1"/>
  <c r="BJ318" i="1"/>
  <c r="BK318" i="1" s="1"/>
  <c r="BI318" i="1"/>
  <c r="AZ318" i="1"/>
  <c r="AV318" i="1"/>
  <c r="AS318" i="1"/>
  <c r="AP318" i="1"/>
  <c r="BA318" i="1" s="1"/>
  <c r="AO318" i="1"/>
  <c r="AL318" i="1"/>
  <c r="AI318" i="1"/>
  <c r="AF318" i="1"/>
  <c r="AC318" i="1"/>
  <c r="Z318" i="1"/>
  <c r="W318" i="1"/>
  <c r="T318" i="1"/>
  <c r="Q318" i="1"/>
  <c r="N318" i="1"/>
  <c r="K318" i="1"/>
  <c r="H318" i="1"/>
  <c r="CJ317" i="1"/>
  <c r="BW317" i="1"/>
  <c r="CK317" i="1" s="1"/>
  <c r="BV317" i="1"/>
  <c r="BP317" i="1"/>
  <c r="BQ317" i="1" s="1"/>
  <c r="BN317" i="1"/>
  <c r="BO317" i="1" s="1"/>
  <c r="BL317" i="1"/>
  <c r="BM317" i="1" s="1"/>
  <c r="BJ317" i="1"/>
  <c r="BK317" i="1" s="1"/>
  <c r="BI317" i="1"/>
  <c r="AZ317" i="1"/>
  <c r="AV317" i="1"/>
  <c r="AS317" i="1"/>
  <c r="AP317" i="1"/>
  <c r="BA317" i="1" s="1"/>
  <c r="AO317" i="1"/>
  <c r="AL317" i="1"/>
  <c r="AI317" i="1"/>
  <c r="AF317" i="1"/>
  <c r="AC317" i="1"/>
  <c r="Z317" i="1"/>
  <c r="W317" i="1"/>
  <c r="T317" i="1"/>
  <c r="Q317" i="1"/>
  <c r="N317" i="1"/>
  <c r="K317" i="1"/>
  <c r="H317" i="1"/>
  <c r="CJ316" i="1"/>
  <c r="BW316" i="1"/>
  <c r="BV316" i="1"/>
  <c r="BP316" i="1"/>
  <c r="BQ316" i="1" s="1"/>
  <c r="BN316" i="1"/>
  <c r="BO316" i="1" s="1"/>
  <c r="BL316" i="1"/>
  <c r="BJ316" i="1"/>
  <c r="BK316" i="1" s="1"/>
  <c r="BI316" i="1"/>
  <c r="AZ316" i="1"/>
  <c r="AV316" i="1"/>
  <c r="AS316" i="1"/>
  <c r="AP316" i="1"/>
  <c r="BA316" i="1" s="1"/>
  <c r="AO316" i="1"/>
  <c r="AL316" i="1"/>
  <c r="AI316" i="1"/>
  <c r="AF316" i="1"/>
  <c r="AC316" i="1"/>
  <c r="Z316" i="1"/>
  <c r="W316" i="1"/>
  <c r="T316" i="1"/>
  <c r="Q316" i="1"/>
  <c r="N316" i="1"/>
  <c r="K316" i="1"/>
  <c r="H316" i="1"/>
  <c r="CJ315" i="1"/>
  <c r="BW315" i="1"/>
  <c r="BX315" i="1" s="1"/>
  <c r="BV315" i="1"/>
  <c r="BP315" i="1"/>
  <c r="BQ315" i="1" s="1"/>
  <c r="BN315" i="1"/>
  <c r="BO315" i="1" s="1"/>
  <c r="BL315" i="1"/>
  <c r="BJ315" i="1"/>
  <c r="BK315" i="1" s="1"/>
  <c r="BI315" i="1"/>
  <c r="AZ315" i="1"/>
  <c r="AV315" i="1"/>
  <c r="AS315" i="1"/>
  <c r="AP315" i="1"/>
  <c r="BA315" i="1" s="1"/>
  <c r="AO315" i="1"/>
  <c r="AL315" i="1"/>
  <c r="AI315" i="1"/>
  <c r="AF315" i="1"/>
  <c r="AC315" i="1"/>
  <c r="Z315" i="1"/>
  <c r="W315" i="1"/>
  <c r="T315" i="1"/>
  <c r="Q315" i="1"/>
  <c r="N315" i="1"/>
  <c r="K315" i="1"/>
  <c r="H315" i="1"/>
  <c r="CJ314" i="1"/>
  <c r="BW314" i="1"/>
  <c r="BV314" i="1"/>
  <c r="BP314" i="1"/>
  <c r="BQ314" i="1" s="1"/>
  <c r="BN314" i="1"/>
  <c r="BO314" i="1" s="1"/>
  <c r="BL314" i="1"/>
  <c r="BJ314" i="1"/>
  <c r="BK314" i="1" s="1"/>
  <c r="BI314" i="1"/>
  <c r="AZ314" i="1"/>
  <c r="AV314" i="1"/>
  <c r="AS314" i="1"/>
  <c r="AP314" i="1"/>
  <c r="BA314" i="1" s="1"/>
  <c r="AO314" i="1"/>
  <c r="AL314" i="1"/>
  <c r="AI314" i="1"/>
  <c r="AF314" i="1"/>
  <c r="AC314" i="1"/>
  <c r="Z314" i="1"/>
  <c r="W314" i="1"/>
  <c r="T314" i="1"/>
  <c r="Q314" i="1"/>
  <c r="N314" i="1"/>
  <c r="K314" i="1"/>
  <c r="H314" i="1"/>
  <c r="CJ313" i="1"/>
  <c r="BW313" i="1"/>
  <c r="BV313" i="1"/>
  <c r="BP313" i="1"/>
  <c r="BQ313" i="1" s="1"/>
  <c r="BN313" i="1"/>
  <c r="BL313" i="1"/>
  <c r="BM313" i="1" s="1"/>
  <c r="BJ313" i="1"/>
  <c r="BK313" i="1" s="1"/>
  <c r="BI313" i="1"/>
  <c r="AZ313" i="1"/>
  <c r="AV313" i="1"/>
  <c r="AS313" i="1"/>
  <c r="AP313" i="1"/>
  <c r="BA313" i="1" s="1"/>
  <c r="AO313" i="1"/>
  <c r="AL313" i="1"/>
  <c r="AI313" i="1"/>
  <c r="AF313" i="1"/>
  <c r="AC313" i="1"/>
  <c r="Z313" i="1"/>
  <c r="W313" i="1"/>
  <c r="T313" i="1"/>
  <c r="Q313" i="1"/>
  <c r="N313" i="1"/>
  <c r="K313" i="1"/>
  <c r="H313" i="1"/>
  <c r="CJ312" i="1"/>
  <c r="BW312" i="1"/>
  <c r="BV312" i="1"/>
  <c r="BP312" i="1"/>
  <c r="BN312" i="1"/>
  <c r="BO312" i="1" s="1"/>
  <c r="BL312" i="1"/>
  <c r="BM312" i="1" s="1"/>
  <c r="BJ312" i="1"/>
  <c r="BK312" i="1" s="1"/>
  <c r="BI312" i="1"/>
  <c r="AZ312" i="1"/>
  <c r="AV312" i="1"/>
  <c r="AS312" i="1"/>
  <c r="AP312" i="1"/>
  <c r="BA312" i="1" s="1"/>
  <c r="AO312" i="1"/>
  <c r="AL312" i="1"/>
  <c r="AI312" i="1"/>
  <c r="AF312" i="1"/>
  <c r="AC312" i="1"/>
  <c r="Z312" i="1"/>
  <c r="W312" i="1"/>
  <c r="T312" i="1"/>
  <c r="Q312" i="1"/>
  <c r="N312" i="1"/>
  <c r="K312" i="1"/>
  <c r="H312" i="1"/>
  <c r="CJ311" i="1"/>
  <c r="BW311" i="1"/>
  <c r="BX311" i="1" s="1"/>
  <c r="BV311" i="1"/>
  <c r="BP311" i="1"/>
  <c r="BQ311" i="1" s="1"/>
  <c r="BN311" i="1"/>
  <c r="BO311" i="1" s="1"/>
  <c r="BL311" i="1"/>
  <c r="BM311" i="1" s="1"/>
  <c r="BJ311" i="1"/>
  <c r="BK311" i="1" s="1"/>
  <c r="BI311" i="1"/>
  <c r="AZ311" i="1"/>
  <c r="AV311" i="1"/>
  <c r="AS311" i="1"/>
  <c r="AP311" i="1"/>
  <c r="BA311" i="1" s="1"/>
  <c r="AO311" i="1"/>
  <c r="AL311" i="1"/>
  <c r="AI311" i="1"/>
  <c r="AF311" i="1"/>
  <c r="AC311" i="1"/>
  <c r="Z311" i="1"/>
  <c r="W311" i="1"/>
  <c r="T311" i="1"/>
  <c r="Q311" i="1"/>
  <c r="N311" i="1"/>
  <c r="K311" i="1"/>
  <c r="H311" i="1"/>
  <c r="CJ310" i="1"/>
  <c r="BW310" i="1"/>
  <c r="BX310" i="1" s="1"/>
  <c r="BV310" i="1"/>
  <c r="BP310" i="1"/>
  <c r="BQ310" i="1" s="1"/>
  <c r="BN310" i="1"/>
  <c r="BO310" i="1" s="1"/>
  <c r="BL310" i="1"/>
  <c r="BJ310" i="1"/>
  <c r="BK310" i="1" s="1"/>
  <c r="BI310" i="1"/>
  <c r="AZ310" i="1"/>
  <c r="AV310" i="1"/>
  <c r="AS310" i="1"/>
  <c r="AP310" i="1"/>
  <c r="BA310" i="1" s="1"/>
  <c r="AO310" i="1"/>
  <c r="AL310" i="1"/>
  <c r="AI310" i="1"/>
  <c r="AF310" i="1"/>
  <c r="AC310" i="1"/>
  <c r="Z310" i="1"/>
  <c r="W310" i="1"/>
  <c r="T310" i="1"/>
  <c r="Q310" i="1"/>
  <c r="N310" i="1"/>
  <c r="K310" i="1"/>
  <c r="H310" i="1"/>
  <c r="CJ309" i="1"/>
  <c r="BW309" i="1"/>
  <c r="CK309" i="1" s="1"/>
  <c r="BV309" i="1"/>
  <c r="BP309" i="1"/>
  <c r="BQ309" i="1" s="1"/>
  <c r="BN309" i="1"/>
  <c r="BO309" i="1" s="1"/>
  <c r="BL309" i="1"/>
  <c r="BJ309" i="1"/>
  <c r="BK309" i="1" s="1"/>
  <c r="BI309" i="1"/>
  <c r="AZ309" i="1"/>
  <c r="AV309" i="1"/>
  <c r="AS309" i="1"/>
  <c r="AP309" i="1"/>
  <c r="BA309" i="1" s="1"/>
  <c r="AO309" i="1"/>
  <c r="AL309" i="1"/>
  <c r="AI309" i="1"/>
  <c r="AF309" i="1"/>
  <c r="AC309" i="1"/>
  <c r="Z309" i="1"/>
  <c r="W309" i="1"/>
  <c r="T309" i="1"/>
  <c r="Q309" i="1"/>
  <c r="N309" i="1"/>
  <c r="K309" i="1"/>
  <c r="H309" i="1"/>
  <c r="CJ308" i="1"/>
  <c r="BW308" i="1"/>
  <c r="BV308" i="1"/>
  <c r="BP308" i="1"/>
  <c r="BQ308" i="1" s="1"/>
  <c r="BN308" i="1"/>
  <c r="BO308" i="1" s="1"/>
  <c r="BL308" i="1"/>
  <c r="BM308" i="1" s="1"/>
  <c r="BJ308" i="1"/>
  <c r="BK308" i="1" s="1"/>
  <c r="BI308" i="1"/>
  <c r="AZ308" i="1"/>
  <c r="AV308" i="1"/>
  <c r="AS308" i="1"/>
  <c r="AP308" i="1"/>
  <c r="BA308" i="1" s="1"/>
  <c r="AO308" i="1"/>
  <c r="AL308" i="1"/>
  <c r="AI308" i="1"/>
  <c r="AF308" i="1"/>
  <c r="AC308" i="1"/>
  <c r="Z308" i="1"/>
  <c r="W308" i="1"/>
  <c r="T308" i="1"/>
  <c r="Q308" i="1"/>
  <c r="N308" i="1"/>
  <c r="K308" i="1"/>
  <c r="H308" i="1"/>
  <c r="CJ307" i="1"/>
  <c r="BW307" i="1"/>
  <c r="BX307" i="1" s="1"/>
  <c r="BV307" i="1"/>
  <c r="BP307" i="1"/>
  <c r="BQ307" i="1" s="1"/>
  <c r="BN307" i="1"/>
  <c r="BO307" i="1" s="1"/>
  <c r="BL307" i="1"/>
  <c r="BM307" i="1" s="1"/>
  <c r="BJ307" i="1"/>
  <c r="BK307" i="1" s="1"/>
  <c r="BI307" i="1"/>
  <c r="AZ307" i="1"/>
  <c r="AV307" i="1"/>
  <c r="AS307" i="1"/>
  <c r="AP307" i="1"/>
  <c r="BA307" i="1" s="1"/>
  <c r="AO307" i="1"/>
  <c r="AL307" i="1"/>
  <c r="AI307" i="1"/>
  <c r="AF307" i="1"/>
  <c r="AC307" i="1"/>
  <c r="Z307" i="1"/>
  <c r="W307" i="1"/>
  <c r="T307" i="1"/>
  <c r="Q307" i="1"/>
  <c r="N307" i="1"/>
  <c r="K307" i="1"/>
  <c r="H307" i="1"/>
  <c r="CJ306" i="1"/>
  <c r="BW306" i="1"/>
  <c r="BX306" i="1" s="1"/>
  <c r="BV306" i="1"/>
  <c r="BP306" i="1"/>
  <c r="BN306" i="1"/>
  <c r="BO306" i="1" s="1"/>
  <c r="BL306" i="1"/>
  <c r="BM306" i="1" s="1"/>
  <c r="BJ306" i="1"/>
  <c r="BK306" i="1" s="1"/>
  <c r="BI306" i="1"/>
  <c r="AZ306" i="1"/>
  <c r="AV306" i="1"/>
  <c r="AS306" i="1"/>
  <c r="AP306" i="1"/>
  <c r="BA306" i="1" s="1"/>
  <c r="AO306" i="1"/>
  <c r="AL306" i="1"/>
  <c r="AI306" i="1"/>
  <c r="AF306" i="1"/>
  <c r="AC306" i="1"/>
  <c r="Z306" i="1"/>
  <c r="W306" i="1"/>
  <c r="T306" i="1"/>
  <c r="Q306" i="1"/>
  <c r="N306" i="1"/>
  <c r="K306" i="1"/>
  <c r="H306" i="1"/>
  <c r="CJ305" i="1"/>
  <c r="BW305" i="1"/>
  <c r="BV305" i="1"/>
  <c r="BP305" i="1"/>
  <c r="BQ305" i="1" s="1"/>
  <c r="BN305" i="1"/>
  <c r="BO305" i="1" s="1"/>
  <c r="BL305" i="1"/>
  <c r="BM305" i="1" s="1"/>
  <c r="BJ305" i="1"/>
  <c r="BK305" i="1" s="1"/>
  <c r="BI305" i="1"/>
  <c r="AZ305" i="1"/>
  <c r="AV305" i="1"/>
  <c r="AS305" i="1"/>
  <c r="AP305" i="1"/>
  <c r="BA305" i="1" s="1"/>
  <c r="AO305" i="1"/>
  <c r="AL305" i="1"/>
  <c r="AI305" i="1"/>
  <c r="AF305" i="1"/>
  <c r="AC305" i="1"/>
  <c r="Z305" i="1"/>
  <c r="W305" i="1"/>
  <c r="T305" i="1"/>
  <c r="Q305" i="1"/>
  <c r="N305" i="1"/>
  <c r="K305" i="1"/>
  <c r="H305" i="1"/>
  <c r="CJ304" i="1"/>
  <c r="BW304" i="1"/>
  <c r="BX304" i="1" s="1"/>
  <c r="BV304" i="1"/>
  <c r="BP304" i="1"/>
  <c r="BQ304" i="1" s="1"/>
  <c r="BN304" i="1"/>
  <c r="BO304" i="1" s="1"/>
  <c r="BL304" i="1"/>
  <c r="BJ304" i="1"/>
  <c r="BK304" i="1" s="1"/>
  <c r="BI304" i="1"/>
  <c r="AZ304" i="1"/>
  <c r="AV304" i="1"/>
  <c r="AS304" i="1"/>
  <c r="AP304" i="1"/>
  <c r="BA304" i="1" s="1"/>
  <c r="AO304" i="1"/>
  <c r="AL304" i="1"/>
  <c r="AI304" i="1"/>
  <c r="AF304" i="1"/>
  <c r="AC304" i="1"/>
  <c r="Z304" i="1"/>
  <c r="W304" i="1"/>
  <c r="T304" i="1"/>
  <c r="Q304" i="1"/>
  <c r="N304" i="1"/>
  <c r="K304" i="1"/>
  <c r="H304" i="1"/>
  <c r="CJ303" i="1"/>
  <c r="BW303" i="1"/>
  <c r="BX303" i="1" s="1"/>
  <c r="BV303" i="1"/>
  <c r="BP303" i="1"/>
  <c r="BQ303" i="1" s="1"/>
  <c r="BN303" i="1"/>
  <c r="BO303" i="1" s="1"/>
  <c r="BL303" i="1"/>
  <c r="BR303" i="1" s="1"/>
  <c r="BS303" i="1" s="1"/>
  <c r="BJ303" i="1"/>
  <c r="BK303" i="1" s="1"/>
  <c r="BI303" i="1"/>
  <c r="AZ303" i="1"/>
  <c r="AV303" i="1"/>
  <c r="AS303" i="1"/>
  <c r="AP303" i="1"/>
  <c r="BA303" i="1" s="1"/>
  <c r="AO303" i="1"/>
  <c r="AL303" i="1"/>
  <c r="AI303" i="1"/>
  <c r="AF303" i="1"/>
  <c r="AC303" i="1"/>
  <c r="Z303" i="1"/>
  <c r="W303" i="1"/>
  <c r="T303" i="1"/>
  <c r="Q303" i="1"/>
  <c r="N303" i="1"/>
  <c r="K303" i="1"/>
  <c r="H303" i="1"/>
  <c r="CJ302" i="1"/>
  <c r="BW302" i="1"/>
  <c r="CK302" i="1" s="1"/>
  <c r="BV302" i="1"/>
  <c r="BP302" i="1"/>
  <c r="BQ302" i="1" s="1"/>
  <c r="BN302" i="1"/>
  <c r="BO302" i="1" s="1"/>
  <c r="BL302" i="1"/>
  <c r="BM302" i="1" s="1"/>
  <c r="BJ302" i="1"/>
  <c r="BK302" i="1" s="1"/>
  <c r="BI302" i="1"/>
  <c r="AZ302" i="1"/>
  <c r="AV302" i="1"/>
  <c r="AS302" i="1"/>
  <c r="AP302" i="1"/>
  <c r="BA302" i="1" s="1"/>
  <c r="AO302" i="1"/>
  <c r="AL302" i="1"/>
  <c r="AI302" i="1"/>
  <c r="AF302" i="1"/>
  <c r="AC302" i="1"/>
  <c r="Z302" i="1"/>
  <c r="W302" i="1"/>
  <c r="T302" i="1"/>
  <c r="Q302" i="1"/>
  <c r="N302" i="1"/>
  <c r="K302" i="1"/>
  <c r="H302" i="1"/>
  <c r="CJ301" i="1"/>
  <c r="BW301" i="1"/>
  <c r="BX301" i="1" s="1"/>
  <c r="BV301" i="1"/>
  <c r="BP301" i="1"/>
  <c r="BQ301" i="1" s="1"/>
  <c r="BN301" i="1"/>
  <c r="BO301" i="1" s="1"/>
  <c r="BL301" i="1"/>
  <c r="BM301" i="1" s="1"/>
  <c r="BJ301" i="1"/>
  <c r="BK301" i="1" s="1"/>
  <c r="BI301" i="1"/>
  <c r="AZ301" i="1"/>
  <c r="AV301" i="1"/>
  <c r="AS301" i="1"/>
  <c r="AP301" i="1"/>
  <c r="BA301" i="1" s="1"/>
  <c r="AO301" i="1"/>
  <c r="AL301" i="1"/>
  <c r="AI301" i="1"/>
  <c r="AF301" i="1"/>
  <c r="AC301" i="1"/>
  <c r="Z301" i="1"/>
  <c r="W301" i="1"/>
  <c r="T301" i="1"/>
  <c r="Q301" i="1"/>
  <c r="N301" i="1"/>
  <c r="K301" i="1"/>
  <c r="H301" i="1"/>
  <c r="CJ300" i="1"/>
  <c r="BW300" i="1"/>
  <c r="BV300" i="1"/>
  <c r="BP300" i="1"/>
  <c r="BQ300" i="1" s="1"/>
  <c r="BN300" i="1"/>
  <c r="BO300" i="1" s="1"/>
  <c r="BL300" i="1"/>
  <c r="BM300" i="1" s="1"/>
  <c r="BJ300" i="1"/>
  <c r="BK300" i="1" s="1"/>
  <c r="BI300" i="1"/>
  <c r="AZ300" i="1"/>
  <c r="AV300" i="1"/>
  <c r="AS300" i="1"/>
  <c r="AP300" i="1"/>
  <c r="BA300" i="1" s="1"/>
  <c r="AO300" i="1"/>
  <c r="AL300" i="1"/>
  <c r="AI300" i="1"/>
  <c r="AF300" i="1"/>
  <c r="AC300" i="1"/>
  <c r="Z300" i="1"/>
  <c r="W300" i="1"/>
  <c r="T300" i="1"/>
  <c r="Q300" i="1"/>
  <c r="N300" i="1"/>
  <c r="K300" i="1"/>
  <c r="H300" i="1"/>
  <c r="CJ299" i="1"/>
  <c r="BW299" i="1"/>
  <c r="BV299" i="1"/>
  <c r="BP299" i="1"/>
  <c r="BN299" i="1"/>
  <c r="BO299" i="1" s="1"/>
  <c r="BL299" i="1"/>
  <c r="BM299" i="1" s="1"/>
  <c r="BJ299" i="1"/>
  <c r="BK299" i="1" s="1"/>
  <c r="BI299" i="1"/>
  <c r="AZ299" i="1"/>
  <c r="AV299" i="1"/>
  <c r="AS299" i="1"/>
  <c r="AP299" i="1"/>
  <c r="BA299" i="1" s="1"/>
  <c r="AO299" i="1"/>
  <c r="AL299" i="1"/>
  <c r="AI299" i="1"/>
  <c r="AF299" i="1"/>
  <c r="AC299" i="1"/>
  <c r="Z299" i="1"/>
  <c r="W299" i="1"/>
  <c r="T299" i="1"/>
  <c r="Q299" i="1"/>
  <c r="N299" i="1"/>
  <c r="K299" i="1"/>
  <c r="H299" i="1"/>
  <c r="CJ298" i="1"/>
  <c r="BW298" i="1"/>
  <c r="BV298" i="1"/>
  <c r="BP298" i="1"/>
  <c r="BQ298" i="1" s="1"/>
  <c r="BN298" i="1"/>
  <c r="BO298" i="1" s="1"/>
  <c r="BL298" i="1"/>
  <c r="BJ298" i="1"/>
  <c r="BK298" i="1" s="1"/>
  <c r="BI298" i="1"/>
  <c r="AZ298" i="1"/>
  <c r="AV298" i="1"/>
  <c r="AS298" i="1"/>
  <c r="AP298" i="1"/>
  <c r="BA298" i="1" s="1"/>
  <c r="AO298" i="1"/>
  <c r="AL298" i="1"/>
  <c r="AI298" i="1"/>
  <c r="AF298" i="1"/>
  <c r="AC298" i="1"/>
  <c r="Z298" i="1"/>
  <c r="W298" i="1"/>
  <c r="T298" i="1"/>
  <c r="Q298" i="1"/>
  <c r="N298" i="1"/>
  <c r="K298" i="1"/>
  <c r="H298" i="1"/>
  <c r="CJ297" i="1"/>
  <c r="BW297" i="1"/>
  <c r="BV297" i="1"/>
  <c r="BP297" i="1"/>
  <c r="BQ297" i="1" s="1"/>
  <c r="BN297" i="1"/>
  <c r="BO297" i="1" s="1"/>
  <c r="BL297" i="1"/>
  <c r="BJ297" i="1"/>
  <c r="BK297" i="1" s="1"/>
  <c r="BI297" i="1"/>
  <c r="AZ297" i="1"/>
  <c r="AV297" i="1"/>
  <c r="AS297" i="1"/>
  <c r="AP297" i="1"/>
  <c r="BA297" i="1" s="1"/>
  <c r="AO297" i="1"/>
  <c r="AL297" i="1"/>
  <c r="AI297" i="1"/>
  <c r="AF297" i="1"/>
  <c r="AC297" i="1"/>
  <c r="Z297" i="1"/>
  <c r="W297" i="1"/>
  <c r="T297" i="1"/>
  <c r="Q297" i="1"/>
  <c r="N297" i="1"/>
  <c r="K297" i="1"/>
  <c r="H297" i="1"/>
  <c r="CJ296" i="1"/>
  <c r="BW296" i="1"/>
  <c r="CK296" i="1" s="1"/>
  <c r="BV296" i="1"/>
  <c r="BP296" i="1"/>
  <c r="BQ296" i="1" s="1"/>
  <c r="BN296" i="1"/>
  <c r="BO296" i="1" s="1"/>
  <c r="BL296" i="1"/>
  <c r="BM296" i="1" s="1"/>
  <c r="BJ296" i="1"/>
  <c r="BK296" i="1" s="1"/>
  <c r="BI296" i="1"/>
  <c r="AZ296" i="1"/>
  <c r="AV296" i="1"/>
  <c r="AS296" i="1"/>
  <c r="AP296" i="1"/>
  <c r="BA296" i="1" s="1"/>
  <c r="AO296" i="1"/>
  <c r="AL296" i="1"/>
  <c r="AI296" i="1"/>
  <c r="AF296" i="1"/>
  <c r="AC296" i="1"/>
  <c r="Z296" i="1"/>
  <c r="W296" i="1"/>
  <c r="T296" i="1"/>
  <c r="Q296" i="1"/>
  <c r="N296" i="1"/>
  <c r="K296" i="1"/>
  <c r="H296" i="1"/>
  <c r="CJ295" i="1"/>
  <c r="BW295" i="1"/>
  <c r="BV295" i="1"/>
  <c r="BP295" i="1"/>
  <c r="BQ295" i="1" s="1"/>
  <c r="BN295" i="1"/>
  <c r="BO295" i="1" s="1"/>
  <c r="BL295" i="1"/>
  <c r="BJ295" i="1"/>
  <c r="BK295" i="1" s="1"/>
  <c r="BI295" i="1"/>
  <c r="AZ295" i="1"/>
  <c r="AV295" i="1"/>
  <c r="AS295" i="1"/>
  <c r="AP295" i="1"/>
  <c r="BA295" i="1" s="1"/>
  <c r="AO295" i="1"/>
  <c r="AL295" i="1"/>
  <c r="AI295" i="1"/>
  <c r="AF295" i="1"/>
  <c r="AC295" i="1"/>
  <c r="Z295" i="1"/>
  <c r="W295" i="1"/>
  <c r="T295" i="1"/>
  <c r="Q295" i="1"/>
  <c r="N295" i="1"/>
  <c r="K295" i="1"/>
  <c r="H295" i="1"/>
  <c r="CJ294" i="1"/>
  <c r="BW294" i="1"/>
  <c r="CK294" i="1" s="1"/>
  <c r="BV294" i="1"/>
  <c r="BP294" i="1"/>
  <c r="BQ294" i="1" s="1"/>
  <c r="BN294" i="1"/>
  <c r="BO294" i="1" s="1"/>
  <c r="BL294" i="1"/>
  <c r="BM294" i="1" s="1"/>
  <c r="BJ294" i="1"/>
  <c r="BK294" i="1" s="1"/>
  <c r="BI294" i="1"/>
  <c r="AZ294" i="1"/>
  <c r="AY294" i="1"/>
  <c r="AW294" i="1"/>
  <c r="AV294" i="1"/>
  <c r="AS294" i="1"/>
  <c r="AP294" i="1"/>
  <c r="BA294" i="1" s="1"/>
  <c r="AO294" i="1"/>
  <c r="AL294" i="1"/>
  <c r="AI294" i="1"/>
  <c r="AF294" i="1"/>
  <c r="AC294" i="1"/>
  <c r="Z294" i="1"/>
  <c r="W294" i="1"/>
  <c r="T294" i="1"/>
  <c r="Q294" i="1"/>
  <c r="N294" i="1"/>
  <c r="K294" i="1"/>
  <c r="H294" i="1"/>
  <c r="CJ293" i="1"/>
  <c r="BW293" i="1"/>
  <c r="BV293" i="1"/>
  <c r="BP293" i="1"/>
  <c r="BQ293" i="1" s="1"/>
  <c r="BN293" i="1"/>
  <c r="BO293" i="1" s="1"/>
  <c r="BL293" i="1"/>
  <c r="BJ293" i="1"/>
  <c r="BK293" i="1" s="1"/>
  <c r="BI293" i="1"/>
  <c r="AZ293" i="1"/>
  <c r="AV293" i="1"/>
  <c r="AS293" i="1"/>
  <c r="AP293" i="1"/>
  <c r="BA293" i="1" s="1"/>
  <c r="AO293" i="1"/>
  <c r="AL293" i="1"/>
  <c r="AI293" i="1"/>
  <c r="AF293" i="1"/>
  <c r="AC293" i="1"/>
  <c r="Z293" i="1"/>
  <c r="W293" i="1"/>
  <c r="T293" i="1"/>
  <c r="Q293" i="1"/>
  <c r="N293" i="1"/>
  <c r="K293" i="1"/>
  <c r="H293" i="1"/>
  <c r="CJ292" i="1"/>
  <c r="BW292" i="1"/>
  <c r="CK292" i="1" s="1"/>
  <c r="BV292" i="1"/>
  <c r="BP292" i="1"/>
  <c r="BQ292" i="1" s="1"/>
  <c r="BN292" i="1"/>
  <c r="BO292" i="1" s="1"/>
  <c r="BL292" i="1"/>
  <c r="BM292" i="1" s="1"/>
  <c r="BJ292" i="1"/>
  <c r="BK292" i="1" s="1"/>
  <c r="BI292" i="1"/>
  <c r="AZ292" i="1"/>
  <c r="AV292" i="1"/>
  <c r="AS292" i="1"/>
  <c r="AP292" i="1"/>
  <c r="BA292" i="1" s="1"/>
  <c r="AO292" i="1"/>
  <c r="AL292" i="1"/>
  <c r="AI292" i="1"/>
  <c r="AF292" i="1"/>
  <c r="AC292" i="1"/>
  <c r="Z292" i="1"/>
  <c r="W292" i="1"/>
  <c r="T292" i="1"/>
  <c r="Q292" i="1"/>
  <c r="N292" i="1"/>
  <c r="K292" i="1"/>
  <c r="H292" i="1"/>
  <c r="CJ291" i="1"/>
  <c r="BW291" i="1"/>
  <c r="BV291" i="1"/>
  <c r="BP291" i="1"/>
  <c r="BQ291" i="1" s="1"/>
  <c r="BN291" i="1"/>
  <c r="BO291" i="1" s="1"/>
  <c r="BL291" i="1"/>
  <c r="BJ291" i="1"/>
  <c r="BK291" i="1" s="1"/>
  <c r="BI291" i="1"/>
  <c r="AZ291" i="1"/>
  <c r="AV291" i="1"/>
  <c r="AS291" i="1"/>
  <c r="AP291" i="1"/>
  <c r="BA291" i="1" s="1"/>
  <c r="AO291" i="1"/>
  <c r="AL291" i="1"/>
  <c r="AI291" i="1"/>
  <c r="AF291" i="1"/>
  <c r="AC291" i="1"/>
  <c r="Z291" i="1"/>
  <c r="W291" i="1"/>
  <c r="T291" i="1"/>
  <c r="Q291" i="1"/>
  <c r="N291" i="1"/>
  <c r="K291" i="1"/>
  <c r="H291" i="1"/>
  <c r="CJ290" i="1"/>
  <c r="BW290" i="1"/>
  <c r="CK290" i="1" s="1"/>
  <c r="BV290" i="1"/>
  <c r="BP290" i="1"/>
  <c r="BQ290" i="1" s="1"/>
  <c r="BN290" i="1"/>
  <c r="BL290" i="1"/>
  <c r="BM290" i="1" s="1"/>
  <c r="BJ290" i="1"/>
  <c r="BK290" i="1" s="1"/>
  <c r="BI290" i="1"/>
  <c r="AZ290" i="1"/>
  <c r="AV290" i="1"/>
  <c r="AS290" i="1"/>
  <c r="AP290" i="1"/>
  <c r="BA290" i="1" s="1"/>
  <c r="AO290" i="1"/>
  <c r="AL290" i="1"/>
  <c r="AI290" i="1"/>
  <c r="AF290" i="1"/>
  <c r="AC290" i="1"/>
  <c r="Z290" i="1"/>
  <c r="W290" i="1"/>
  <c r="T290" i="1"/>
  <c r="Q290" i="1"/>
  <c r="N290" i="1"/>
  <c r="K290" i="1"/>
  <c r="H290" i="1"/>
  <c r="CJ289" i="1"/>
  <c r="BW289" i="1"/>
  <c r="BV289" i="1"/>
  <c r="BP289" i="1"/>
  <c r="BQ289" i="1" s="1"/>
  <c r="BN289" i="1"/>
  <c r="BO289" i="1" s="1"/>
  <c r="BL289" i="1"/>
  <c r="BJ289" i="1"/>
  <c r="BK289" i="1" s="1"/>
  <c r="BI289" i="1"/>
  <c r="AZ289" i="1"/>
  <c r="AV289" i="1"/>
  <c r="AS289" i="1"/>
  <c r="AP289" i="1"/>
  <c r="BA289" i="1" s="1"/>
  <c r="AO289" i="1"/>
  <c r="AL289" i="1"/>
  <c r="AI289" i="1"/>
  <c r="AF289" i="1"/>
  <c r="AC289" i="1"/>
  <c r="Z289" i="1"/>
  <c r="W289" i="1"/>
  <c r="T289" i="1"/>
  <c r="Q289" i="1"/>
  <c r="N289" i="1"/>
  <c r="K289" i="1"/>
  <c r="H289" i="1"/>
  <c r="CJ288" i="1"/>
  <c r="BW288" i="1"/>
  <c r="BV288" i="1"/>
  <c r="BP288" i="1"/>
  <c r="BQ288" i="1" s="1"/>
  <c r="BN288" i="1"/>
  <c r="BO288" i="1" s="1"/>
  <c r="BL288" i="1"/>
  <c r="BM288" i="1" s="1"/>
  <c r="BJ288" i="1"/>
  <c r="BK288" i="1" s="1"/>
  <c r="BI288" i="1"/>
  <c r="AZ288" i="1"/>
  <c r="AV288" i="1"/>
  <c r="AS288" i="1"/>
  <c r="AP288" i="1"/>
  <c r="BA288" i="1" s="1"/>
  <c r="AO288" i="1"/>
  <c r="AL288" i="1"/>
  <c r="AI288" i="1"/>
  <c r="AF288" i="1"/>
  <c r="AC288" i="1"/>
  <c r="Z288" i="1"/>
  <c r="W288" i="1"/>
  <c r="T288" i="1"/>
  <c r="Q288" i="1"/>
  <c r="N288" i="1"/>
  <c r="K288" i="1"/>
  <c r="H288" i="1"/>
  <c r="CJ287" i="1"/>
  <c r="BW287" i="1"/>
  <c r="CK287" i="1" s="1"/>
  <c r="BV287" i="1"/>
  <c r="BP287" i="1"/>
  <c r="BQ287" i="1" s="1"/>
  <c r="BN287" i="1"/>
  <c r="BO287" i="1" s="1"/>
  <c r="BL287" i="1"/>
  <c r="BJ287" i="1"/>
  <c r="BK287" i="1" s="1"/>
  <c r="BI287" i="1"/>
  <c r="AZ287" i="1"/>
  <c r="AV287" i="1"/>
  <c r="AS287" i="1"/>
  <c r="AP287" i="1"/>
  <c r="BA287" i="1" s="1"/>
  <c r="AO287" i="1"/>
  <c r="AL287" i="1"/>
  <c r="AI287" i="1"/>
  <c r="AF287" i="1"/>
  <c r="AC287" i="1"/>
  <c r="Z287" i="1"/>
  <c r="W287" i="1"/>
  <c r="T287" i="1"/>
  <c r="Q287" i="1"/>
  <c r="N287" i="1"/>
  <c r="K287" i="1"/>
  <c r="H287" i="1"/>
  <c r="CJ286" i="1"/>
  <c r="BW286" i="1"/>
  <c r="CK286" i="1" s="1"/>
  <c r="BV286" i="1"/>
  <c r="BP286" i="1"/>
  <c r="BQ286" i="1" s="1"/>
  <c r="BN286" i="1"/>
  <c r="BL286" i="1"/>
  <c r="BM286" i="1" s="1"/>
  <c r="BJ286" i="1"/>
  <c r="BK286" i="1" s="1"/>
  <c r="BI286" i="1"/>
  <c r="AZ286" i="1"/>
  <c r="AV286" i="1"/>
  <c r="AS286" i="1"/>
  <c r="AP286" i="1"/>
  <c r="BA286" i="1" s="1"/>
  <c r="AO286" i="1"/>
  <c r="AL286" i="1"/>
  <c r="AI286" i="1"/>
  <c r="AF286" i="1"/>
  <c r="AC286" i="1"/>
  <c r="Z286" i="1"/>
  <c r="W286" i="1"/>
  <c r="T286" i="1"/>
  <c r="Q286" i="1"/>
  <c r="N286" i="1"/>
  <c r="K286" i="1"/>
  <c r="H286" i="1"/>
  <c r="CJ285" i="1"/>
  <c r="BW285" i="1"/>
  <c r="CK285" i="1" s="1"/>
  <c r="BV285" i="1"/>
  <c r="BP285" i="1"/>
  <c r="BQ285" i="1" s="1"/>
  <c r="BN285" i="1"/>
  <c r="BO285" i="1" s="1"/>
  <c r="BL285" i="1"/>
  <c r="BJ285" i="1"/>
  <c r="BK285" i="1" s="1"/>
  <c r="BI285" i="1"/>
  <c r="AZ285" i="1"/>
  <c r="AV285" i="1"/>
  <c r="AS285" i="1"/>
  <c r="AP285" i="1"/>
  <c r="BA285" i="1" s="1"/>
  <c r="AO285" i="1"/>
  <c r="AL285" i="1"/>
  <c r="AI285" i="1"/>
  <c r="AF285" i="1"/>
  <c r="AC285" i="1"/>
  <c r="Z285" i="1"/>
  <c r="W285" i="1"/>
  <c r="T285" i="1"/>
  <c r="Q285" i="1"/>
  <c r="N285" i="1"/>
  <c r="K285" i="1"/>
  <c r="H285" i="1"/>
  <c r="CJ284" i="1"/>
  <c r="BW284" i="1"/>
  <c r="BV284" i="1"/>
  <c r="BP284" i="1"/>
  <c r="BQ284" i="1" s="1"/>
  <c r="BN284" i="1"/>
  <c r="BO284" i="1" s="1"/>
  <c r="BL284" i="1"/>
  <c r="BM284" i="1" s="1"/>
  <c r="BJ284" i="1"/>
  <c r="BK284" i="1" s="1"/>
  <c r="BI284" i="1"/>
  <c r="AZ284" i="1"/>
  <c r="AV284" i="1"/>
  <c r="AS284" i="1"/>
  <c r="AP284" i="1"/>
  <c r="BA284" i="1" s="1"/>
  <c r="AO284" i="1"/>
  <c r="AL284" i="1"/>
  <c r="AI284" i="1"/>
  <c r="AF284" i="1"/>
  <c r="AC284" i="1"/>
  <c r="Z284" i="1"/>
  <c r="W284" i="1"/>
  <c r="T284" i="1"/>
  <c r="Q284" i="1"/>
  <c r="N284" i="1"/>
  <c r="K284" i="1"/>
  <c r="H284" i="1"/>
  <c r="CJ283" i="1"/>
  <c r="BW283" i="1"/>
  <c r="CK283" i="1" s="1"/>
  <c r="BV283" i="1"/>
  <c r="BP283" i="1"/>
  <c r="BQ283" i="1" s="1"/>
  <c r="BN283" i="1"/>
  <c r="BO283" i="1" s="1"/>
  <c r="BL283" i="1"/>
  <c r="BM283" i="1" s="1"/>
  <c r="BJ283" i="1"/>
  <c r="BK283" i="1" s="1"/>
  <c r="BI283" i="1"/>
  <c r="AZ283" i="1"/>
  <c r="AV283" i="1"/>
  <c r="AS283" i="1"/>
  <c r="AP283" i="1"/>
  <c r="BA283" i="1" s="1"/>
  <c r="AO283" i="1"/>
  <c r="AL283" i="1"/>
  <c r="AI283" i="1"/>
  <c r="AF283" i="1"/>
  <c r="AC283" i="1"/>
  <c r="Z283" i="1"/>
  <c r="W283" i="1"/>
  <c r="T283" i="1"/>
  <c r="Q283" i="1"/>
  <c r="N283" i="1"/>
  <c r="K283" i="1"/>
  <c r="H283" i="1"/>
  <c r="CJ282" i="1"/>
  <c r="BW282" i="1"/>
  <c r="CK282" i="1" s="1"/>
  <c r="BV282" i="1"/>
  <c r="BP282" i="1"/>
  <c r="BQ282" i="1" s="1"/>
  <c r="BN282" i="1"/>
  <c r="BO282" i="1" s="1"/>
  <c r="BL282" i="1"/>
  <c r="BJ282" i="1"/>
  <c r="BK282" i="1" s="1"/>
  <c r="BI282" i="1"/>
  <c r="AZ282" i="1"/>
  <c r="AV282" i="1"/>
  <c r="AS282" i="1"/>
  <c r="AP282" i="1"/>
  <c r="BA282" i="1" s="1"/>
  <c r="AO282" i="1"/>
  <c r="AL282" i="1"/>
  <c r="AI282" i="1"/>
  <c r="AF282" i="1"/>
  <c r="AC282" i="1"/>
  <c r="Z282" i="1"/>
  <c r="W282" i="1"/>
  <c r="T282" i="1"/>
  <c r="Q282" i="1"/>
  <c r="N282" i="1"/>
  <c r="K282" i="1"/>
  <c r="H282" i="1"/>
  <c r="CJ281" i="1"/>
  <c r="BW281" i="1"/>
  <c r="BV281" i="1"/>
  <c r="BP281" i="1"/>
  <c r="BQ281" i="1" s="1"/>
  <c r="BN281" i="1"/>
  <c r="BO281" i="1" s="1"/>
  <c r="BL281" i="1"/>
  <c r="BJ281" i="1"/>
  <c r="BK281" i="1" s="1"/>
  <c r="BI281" i="1"/>
  <c r="AZ281" i="1"/>
  <c r="AV281" i="1"/>
  <c r="AS281" i="1"/>
  <c r="AP281" i="1"/>
  <c r="BA281" i="1" s="1"/>
  <c r="AO281" i="1"/>
  <c r="AL281" i="1"/>
  <c r="AI281" i="1"/>
  <c r="AF281" i="1"/>
  <c r="AC281" i="1"/>
  <c r="Z281" i="1"/>
  <c r="W281" i="1"/>
  <c r="T281" i="1"/>
  <c r="Q281" i="1"/>
  <c r="N281" i="1"/>
  <c r="K281" i="1"/>
  <c r="H281" i="1"/>
  <c r="CJ280" i="1"/>
  <c r="BW280" i="1"/>
  <c r="CK280" i="1" s="1"/>
  <c r="BV280" i="1"/>
  <c r="BP280" i="1"/>
  <c r="BQ280" i="1" s="1"/>
  <c r="BN280" i="1"/>
  <c r="BO280" i="1" s="1"/>
  <c r="BL280" i="1"/>
  <c r="BM280" i="1" s="1"/>
  <c r="BJ280" i="1"/>
  <c r="BK280" i="1" s="1"/>
  <c r="BI280" i="1"/>
  <c r="AZ280" i="1"/>
  <c r="AY280" i="1"/>
  <c r="AW280" i="1"/>
  <c r="AV280" i="1"/>
  <c r="AS280" i="1"/>
  <c r="AP280" i="1"/>
  <c r="BA280" i="1" s="1"/>
  <c r="AO280" i="1"/>
  <c r="AL280" i="1"/>
  <c r="AI280" i="1"/>
  <c r="AF280" i="1"/>
  <c r="AC280" i="1"/>
  <c r="Z280" i="1"/>
  <c r="W280" i="1"/>
  <c r="T280" i="1"/>
  <c r="Q280" i="1"/>
  <c r="N280" i="1"/>
  <c r="K280" i="1"/>
  <c r="H280" i="1"/>
  <c r="CJ279" i="1"/>
  <c r="BW279" i="1"/>
  <c r="CK279" i="1" s="1"/>
  <c r="BV279" i="1"/>
  <c r="BP279" i="1"/>
  <c r="BQ279" i="1" s="1"/>
  <c r="BN279" i="1"/>
  <c r="BO279" i="1" s="1"/>
  <c r="BL279" i="1"/>
  <c r="BM279" i="1" s="1"/>
  <c r="BJ279" i="1"/>
  <c r="BK279" i="1" s="1"/>
  <c r="BI279" i="1"/>
  <c r="AZ279" i="1"/>
  <c r="AV279" i="1"/>
  <c r="AS279" i="1"/>
  <c r="AP279" i="1"/>
  <c r="BA279" i="1" s="1"/>
  <c r="AO279" i="1"/>
  <c r="AL279" i="1"/>
  <c r="AI279" i="1"/>
  <c r="AF279" i="1"/>
  <c r="AC279" i="1"/>
  <c r="Z279" i="1"/>
  <c r="W279" i="1"/>
  <c r="T279" i="1"/>
  <c r="Q279" i="1"/>
  <c r="N279" i="1"/>
  <c r="K279" i="1"/>
  <c r="H279" i="1"/>
  <c r="CJ278" i="1"/>
  <c r="BW278" i="1"/>
  <c r="BX278" i="1" s="1"/>
  <c r="BV278" i="1"/>
  <c r="BP278" i="1"/>
  <c r="BN278" i="1"/>
  <c r="BO278" i="1" s="1"/>
  <c r="BL278" i="1"/>
  <c r="BM278" i="1" s="1"/>
  <c r="BJ278" i="1"/>
  <c r="BK278" i="1" s="1"/>
  <c r="BI278" i="1"/>
  <c r="AZ278" i="1"/>
  <c r="AV278" i="1"/>
  <c r="AS278" i="1"/>
  <c r="AP278" i="1"/>
  <c r="BA278" i="1" s="1"/>
  <c r="AO278" i="1"/>
  <c r="AL278" i="1"/>
  <c r="AI278" i="1"/>
  <c r="AF278" i="1"/>
  <c r="AC278" i="1"/>
  <c r="Z278" i="1"/>
  <c r="W278" i="1"/>
  <c r="T278" i="1"/>
  <c r="Q278" i="1"/>
  <c r="N278" i="1"/>
  <c r="K278" i="1"/>
  <c r="H278" i="1"/>
  <c r="CJ277" i="1"/>
  <c r="BW277" i="1"/>
  <c r="BV277" i="1"/>
  <c r="BP277" i="1"/>
  <c r="BQ277" i="1" s="1"/>
  <c r="BN277" i="1"/>
  <c r="BO277" i="1" s="1"/>
  <c r="BL277" i="1"/>
  <c r="BM277" i="1" s="1"/>
  <c r="BJ277" i="1"/>
  <c r="BK277" i="1" s="1"/>
  <c r="BI277" i="1"/>
  <c r="AZ277" i="1"/>
  <c r="AV277" i="1"/>
  <c r="AS277" i="1"/>
  <c r="AP277" i="1"/>
  <c r="BA277" i="1" s="1"/>
  <c r="AO277" i="1"/>
  <c r="AL277" i="1"/>
  <c r="AI277" i="1"/>
  <c r="AF277" i="1"/>
  <c r="AC277" i="1"/>
  <c r="Z277" i="1"/>
  <c r="W277" i="1"/>
  <c r="T277" i="1"/>
  <c r="Q277" i="1"/>
  <c r="N277" i="1"/>
  <c r="K277" i="1"/>
  <c r="H277" i="1"/>
  <c r="CJ276" i="1"/>
  <c r="BW276" i="1"/>
  <c r="BX276" i="1" s="1"/>
  <c r="BV276" i="1"/>
  <c r="BP276" i="1"/>
  <c r="BQ276" i="1" s="1"/>
  <c r="BN276" i="1"/>
  <c r="BO276" i="1" s="1"/>
  <c r="BL276" i="1"/>
  <c r="BJ276" i="1"/>
  <c r="BK276" i="1" s="1"/>
  <c r="BI276" i="1"/>
  <c r="AZ276" i="1"/>
  <c r="AV276" i="1"/>
  <c r="AS276" i="1"/>
  <c r="AP276" i="1"/>
  <c r="BA276" i="1" s="1"/>
  <c r="AO276" i="1"/>
  <c r="AL276" i="1"/>
  <c r="AI276" i="1"/>
  <c r="AF276" i="1"/>
  <c r="AC276" i="1"/>
  <c r="Z276" i="1"/>
  <c r="W276" i="1"/>
  <c r="T276" i="1"/>
  <c r="Q276" i="1"/>
  <c r="N276" i="1"/>
  <c r="K276" i="1"/>
  <c r="H276" i="1"/>
  <c r="CJ275" i="1"/>
  <c r="BW275" i="1"/>
  <c r="BX275" i="1" s="1"/>
  <c r="BV275" i="1"/>
  <c r="BP275" i="1"/>
  <c r="BQ275" i="1" s="1"/>
  <c r="BN275" i="1"/>
  <c r="BO275" i="1" s="1"/>
  <c r="BL275" i="1"/>
  <c r="BM275" i="1" s="1"/>
  <c r="BJ275" i="1"/>
  <c r="BK275" i="1" s="1"/>
  <c r="BI275" i="1"/>
  <c r="AZ275" i="1"/>
  <c r="AV275" i="1"/>
  <c r="AS275" i="1"/>
  <c r="AP275" i="1"/>
  <c r="BA275" i="1" s="1"/>
  <c r="AO275" i="1"/>
  <c r="AL275" i="1"/>
  <c r="AI275" i="1"/>
  <c r="AF275" i="1"/>
  <c r="AC275" i="1"/>
  <c r="Z275" i="1"/>
  <c r="W275" i="1"/>
  <c r="T275" i="1"/>
  <c r="Q275" i="1"/>
  <c r="N275" i="1"/>
  <c r="K275" i="1"/>
  <c r="H275" i="1"/>
  <c r="CJ274" i="1"/>
  <c r="BW274" i="1"/>
  <c r="BV274" i="1"/>
  <c r="BP274" i="1"/>
  <c r="BQ274" i="1" s="1"/>
  <c r="BN274" i="1"/>
  <c r="BO274" i="1" s="1"/>
  <c r="BL274" i="1"/>
  <c r="BJ274" i="1"/>
  <c r="BK274" i="1" s="1"/>
  <c r="BI274" i="1"/>
  <c r="AZ274" i="1"/>
  <c r="AV274" i="1"/>
  <c r="AS274" i="1"/>
  <c r="AP274" i="1"/>
  <c r="BA274" i="1" s="1"/>
  <c r="AO274" i="1"/>
  <c r="AL274" i="1"/>
  <c r="AI274" i="1"/>
  <c r="AF274" i="1"/>
  <c r="AC274" i="1"/>
  <c r="Z274" i="1"/>
  <c r="W274" i="1"/>
  <c r="T274" i="1"/>
  <c r="Q274" i="1"/>
  <c r="N274" i="1"/>
  <c r="K274" i="1"/>
  <c r="H274" i="1"/>
  <c r="CJ273" i="1"/>
  <c r="BW273" i="1"/>
  <c r="CK273" i="1" s="1"/>
  <c r="BV273" i="1"/>
  <c r="BP273" i="1"/>
  <c r="BQ273" i="1" s="1"/>
  <c r="BN273" i="1"/>
  <c r="BO273" i="1" s="1"/>
  <c r="BL273" i="1"/>
  <c r="BJ273" i="1"/>
  <c r="BK273" i="1" s="1"/>
  <c r="BI273" i="1"/>
  <c r="AZ273" i="1"/>
  <c r="AV273" i="1"/>
  <c r="AS273" i="1"/>
  <c r="AP273" i="1"/>
  <c r="BA273" i="1" s="1"/>
  <c r="AO273" i="1"/>
  <c r="AL273" i="1"/>
  <c r="AI273" i="1"/>
  <c r="AF273" i="1"/>
  <c r="AC273" i="1"/>
  <c r="Z273" i="1"/>
  <c r="W273" i="1"/>
  <c r="T273" i="1"/>
  <c r="Q273" i="1"/>
  <c r="N273" i="1"/>
  <c r="K273" i="1"/>
  <c r="H273" i="1"/>
  <c r="CJ272" i="1"/>
  <c r="BW272" i="1"/>
  <c r="BV272" i="1"/>
  <c r="BP272" i="1"/>
  <c r="BQ272" i="1" s="1"/>
  <c r="BN272" i="1"/>
  <c r="BO272" i="1" s="1"/>
  <c r="BL272" i="1"/>
  <c r="BJ272" i="1"/>
  <c r="BK272" i="1" s="1"/>
  <c r="BI272" i="1"/>
  <c r="AZ272" i="1"/>
  <c r="AV272" i="1"/>
  <c r="AS272" i="1"/>
  <c r="AP272" i="1"/>
  <c r="BA272" i="1" s="1"/>
  <c r="AO272" i="1"/>
  <c r="AL272" i="1"/>
  <c r="AI272" i="1"/>
  <c r="AF272" i="1"/>
  <c r="AC272" i="1"/>
  <c r="Z272" i="1"/>
  <c r="W272" i="1"/>
  <c r="T272" i="1"/>
  <c r="Q272" i="1"/>
  <c r="N272" i="1"/>
  <c r="K272" i="1"/>
  <c r="H272" i="1"/>
  <c r="CJ271" i="1"/>
  <c r="BW271" i="1"/>
  <c r="CK271" i="1" s="1"/>
  <c r="BV271" i="1"/>
  <c r="BP271" i="1"/>
  <c r="BQ271" i="1" s="1"/>
  <c r="BN271" i="1"/>
  <c r="BO271" i="1" s="1"/>
  <c r="BL271" i="1"/>
  <c r="BM271" i="1" s="1"/>
  <c r="BJ271" i="1"/>
  <c r="BK271" i="1" s="1"/>
  <c r="BI271" i="1"/>
  <c r="AZ271" i="1"/>
  <c r="AV271" i="1"/>
  <c r="AS271" i="1"/>
  <c r="AP271" i="1"/>
  <c r="BA271" i="1" s="1"/>
  <c r="AO271" i="1"/>
  <c r="AL271" i="1"/>
  <c r="AI271" i="1"/>
  <c r="AF271" i="1"/>
  <c r="AC271" i="1"/>
  <c r="Z271" i="1"/>
  <c r="W271" i="1"/>
  <c r="T271" i="1"/>
  <c r="Q271" i="1"/>
  <c r="N271" i="1"/>
  <c r="K271" i="1"/>
  <c r="H271" i="1"/>
  <c r="CJ270" i="1"/>
  <c r="BW270" i="1"/>
  <c r="BX270" i="1" s="1"/>
  <c r="BV270" i="1"/>
  <c r="BP270" i="1"/>
  <c r="BQ270" i="1" s="1"/>
  <c r="BN270" i="1"/>
  <c r="BO270" i="1" s="1"/>
  <c r="BL270" i="1"/>
  <c r="BM270" i="1" s="1"/>
  <c r="BJ270" i="1"/>
  <c r="BK270" i="1" s="1"/>
  <c r="BI270" i="1"/>
  <c r="AZ270" i="1"/>
  <c r="AV270" i="1"/>
  <c r="AS270" i="1"/>
  <c r="AP270" i="1"/>
  <c r="BA270" i="1" s="1"/>
  <c r="AO270" i="1"/>
  <c r="AL270" i="1"/>
  <c r="AI270" i="1"/>
  <c r="AF270" i="1"/>
  <c r="AC270" i="1"/>
  <c r="Z270" i="1"/>
  <c r="W270" i="1"/>
  <c r="T270" i="1"/>
  <c r="Q270" i="1"/>
  <c r="N270" i="1"/>
  <c r="K270" i="1"/>
  <c r="H270" i="1"/>
  <c r="CJ269" i="1"/>
  <c r="BW269" i="1"/>
  <c r="BV269" i="1"/>
  <c r="BP269" i="1"/>
  <c r="BQ269" i="1" s="1"/>
  <c r="BN269" i="1"/>
  <c r="BO269" i="1" s="1"/>
  <c r="BL269" i="1"/>
  <c r="BM269" i="1" s="1"/>
  <c r="BJ269" i="1"/>
  <c r="BK269" i="1" s="1"/>
  <c r="BI269" i="1"/>
  <c r="AZ269" i="1"/>
  <c r="AV269" i="1"/>
  <c r="AS269" i="1"/>
  <c r="AP269" i="1"/>
  <c r="BA269" i="1" s="1"/>
  <c r="AO269" i="1"/>
  <c r="AL269" i="1"/>
  <c r="AI269" i="1"/>
  <c r="AF269" i="1"/>
  <c r="AC269" i="1"/>
  <c r="Z269" i="1"/>
  <c r="W269" i="1"/>
  <c r="T269" i="1"/>
  <c r="Q269" i="1"/>
  <c r="N269" i="1"/>
  <c r="K269" i="1"/>
  <c r="H269" i="1"/>
  <c r="CJ268" i="1"/>
  <c r="BW268" i="1"/>
  <c r="BX268" i="1" s="1"/>
  <c r="BV268" i="1"/>
  <c r="BP268" i="1"/>
  <c r="BQ268" i="1" s="1"/>
  <c r="BN268" i="1"/>
  <c r="BO268" i="1" s="1"/>
  <c r="BL268" i="1"/>
  <c r="BJ268" i="1"/>
  <c r="BK268" i="1" s="1"/>
  <c r="BI268" i="1"/>
  <c r="AZ268" i="1"/>
  <c r="AV268" i="1"/>
  <c r="AS268" i="1"/>
  <c r="AP268" i="1"/>
  <c r="BA268" i="1" s="1"/>
  <c r="AO268" i="1"/>
  <c r="AL268" i="1"/>
  <c r="AI268" i="1"/>
  <c r="AF268" i="1"/>
  <c r="AC268" i="1"/>
  <c r="Z268" i="1"/>
  <c r="W268" i="1"/>
  <c r="T268" i="1"/>
  <c r="Q268" i="1"/>
  <c r="N268" i="1"/>
  <c r="K268" i="1"/>
  <c r="H268" i="1"/>
  <c r="CJ267" i="1"/>
  <c r="BW267" i="1"/>
  <c r="CK267" i="1" s="1"/>
  <c r="BV267" i="1"/>
  <c r="BP267" i="1"/>
  <c r="BQ267" i="1" s="1"/>
  <c r="BN267" i="1"/>
  <c r="BO267" i="1" s="1"/>
  <c r="BL267" i="1"/>
  <c r="BM267" i="1" s="1"/>
  <c r="BJ267" i="1"/>
  <c r="BK267" i="1" s="1"/>
  <c r="BI267" i="1"/>
  <c r="AZ267" i="1"/>
  <c r="AV267" i="1"/>
  <c r="AS267" i="1"/>
  <c r="AP267" i="1"/>
  <c r="BA267" i="1" s="1"/>
  <c r="AO267" i="1"/>
  <c r="AL267" i="1"/>
  <c r="AI267" i="1"/>
  <c r="AF267" i="1"/>
  <c r="AC267" i="1"/>
  <c r="Z267" i="1"/>
  <c r="W267" i="1"/>
  <c r="T267" i="1"/>
  <c r="Q267" i="1"/>
  <c r="N267" i="1"/>
  <c r="K267" i="1"/>
  <c r="H267" i="1"/>
  <c r="CJ266" i="1"/>
  <c r="BW266" i="1"/>
  <c r="BV266" i="1"/>
  <c r="BP266" i="1"/>
  <c r="BQ266" i="1" s="1"/>
  <c r="BN266" i="1"/>
  <c r="BO266" i="1" s="1"/>
  <c r="BL266" i="1"/>
  <c r="BJ266" i="1"/>
  <c r="BK266" i="1" s="1"/>
  <c r="BI266" i="1"/>
  <c r="AZ266" i="1"/>
  <c r="AV266" i="1"/>
  <c r="AS266" i="1"/>
  <c r="AP266" i="1"/>
  <c r="BA266" i="1" s="1"/>
  <c r="AO266" i="1"/>
  <c r="AL266" i="1"/>
  <c r="AI266" i="1"/>
  <c r="AF266" i="1"/>
  <c r="AC266" i="1"/>
  <c r="Z266" i="1"/>
  <c r="W266" i="1"/>
  <c r="T266" i="1"/>
  <c r="Q266" i="1"/>
  <c r="N266" i="1"/>
  <c r="K266" i="1"/>
  <c r="H266" i="1"/>
  <c r="CJ265" i="1"/>
  <c r="BW265" i="1"/>
  <c r="CK265" i="1" s="1"/>
  <c r="BV265" i="1"/>
  <c r="BP265" i="1"/>
  <c r="BQ265" i="1" s="1"/>
  <c r="BN265" i="1"/>
  <c r="BO265" i="1" s="1"/>
  <c r="BL265" i="1"/>
  <c r="BJ265" i="1"/>
  <c r="BK265" i="1" s="1"/>
  <c r="BI265" i="1"/>
  <c r="AZ265" i="1"/>
  <c r="AV265" i="1"/>
  <c r="AS265" i="1"/>
  <c r="AP265" i="1"/>
  <c r="BA265" i="1" s="1"/>
  <c r="AO265" i="1"/>
  <c r="AL265" i="1"/>
  <c r="AI265" i="1"/>
  <c r="AF265" i="1"/>
  <c r="AC265" i="1"/>
  <c r="Z265" i="1"/>
  <c r="W265" i="1"/>
  <c r="T265" i="1"/>
  <c r="Q265" i="1"/>
  <c r="N265" i="1"/>
  <c r="K265" i="1"/>
  <c r="H265" i="1"/>
  <c r="CJ264" i="1"/>
  <c r="BW264" i="1"/>
  <c r="BV264" i="1"/>
  <c r="BP264" i="1"/>
  <c r="BQ264" i="1" s="1"/>
  <c r="BN264" i="1"/>
  <c r="BO264" i="1" s="1"/>
  <c r="BL264" i="1"/>
  <c r="BM264" i="1" s="1"/>
  <c r="BJ264" i="1"/>
  <c r="BK264" i="1" s="1"/>
  <c r="BI264" i="1"/>
  <c r="AZ264" i="1"/>
  <c r="AV264" i="1"/>
  <c r="AS264" i="1"/>
  <c r="AP264" i="1"/>
  <c r="BA264" i="1" s="1"/>
  <c r="AO264" i="1"/>
  <c r="AL264" i="1"/>
  <c r="AI264" i="1"/>
  <c r="AF264" i="1"/>
  <c r="AC264" i="1"/>
  <c r="Z264" i="1"/>
  <c r="W264" i="1"/>
  <c r="T264" i="1"/>
  <c r="Q264" i="1"/>
  <c r="N264" i="1"/>
  <c r="K264" i="1"/>
  <c r="H264" i="1"/>
  <c r="CJ263" i="1"/>
  <c r="BW263" i="1"/>
  <c r="BV263" i="1"/>
  <c r="BP263" i="1"/>
  <c r="BQ263" i="1" s="1"/>
  <c r="BN263" i="1"/>
  <c r="BO263" i="1" s="1"/>
  <c r="BL263" i="1"/>
  <c r="BJ263" i="1"/>
  <c r="BK263" i="1" s="1"/>
  <c r="BI263" i="1"/>
  <c r="AZ263" i="1"/>
  <c r="AV263" i="1"/>
  <c r="AS263" i="1"/>
  <c r="AP263" i="1"/>
  <c r="BA263" i="1" s="1"/>
  <c r="AO263" i="1"/>
  <c r="AL263" i="1"/>
  <c r="AI263" i="1"/>
  <c r="AF263" i="1"/>
  <c r="AC263" i="1"/>
  <c r="Z263" i="1"/>
  <c r="W263" i="1"/>
  <c r="T263" i="1"/>
  <c r="Q263" i="1"/>
  <c r="N263" i="1"/>
  <c r="K263" i="1"/>
  <c r="H263" i="1"/>
  <c r="CJ262" i="1"/>
  <c r="BW262" i="1"/>
  <c r="BV262" i="1"/>
  <c r="BP262" i="1"/>
  <c r="BQ262" i="1" s="1"/>
  <c r="BN262" i="1"/>
  <c r="BO262" i="1" s="1"/>
  <c r="BL262" i="1"/>
  <c r="BM262" i="1" s="1"/>
  <c r="BJ262" i="1"/>
  <c r="BK262" i="1" s="1"/>
  <c r="BI262" i="1"/>
  <c r="AZ262" i="1"/>
  <c r="AY262" i="1"/>
  <c r="AW262" i="1"/>
  <c r="AV262" i="1"/>
  <c r="AS262" i="1"/>
  <c r="AP262" i="1"/>
  <c r="BA262" i="1" s="1"/>
  <c r="AO262" i="1"/>
  <c r="AL262" i="1"/>
  <c r="AI262" i="1"/>
  <c r="AF262" i="1"/>
  <c r="AC262" i="1"/>
  <c r="Z262" i="1"/>
  <c r="W262" i="1"/>
  <c r="T262" i="1"/>
  <c r="Q262" i="1"/>
  <c r="N262" i="1"/>
  <c r="K262" i="1"/>
  <c r="H262" i="1"/>
  <c r="CJ261" i="1"/>
  <c r="BW261" i="1"/>
  <c r="CK261" i="1" s="1"/>
  <c r="BV261" i="1"/>
  <c r="BP261" i="1"/>
  <c r="BQ261" i="1" s="1"/>
  <c r="BN261" i="1"/>
  <c r="BO261" i="1" s="1"/>
  <c r="BL261" i="1"/>
  <c r="BM261" i="1" s="1"/>
  <c r="BJ261" i="1"/>
  <c r="BK261" i="1" s="1"/>
  <c r="BI261" i="1"/>
  <c r="AZ261" i="1"/>
  <c r="AV261" i="1"/>
  <c r="AS261" i="1"/>
  <c r="AP261" i="1"/>
  <c r="BA261" i="1" s="1"/>
  <c r="AO261" i="1"/>
  <c r="AL261" i="1"/>
  <c r="AI261" i="1"/>
  <c r="AF261" i="1"/>
  <c r="AC261" i="1"/>
  <c r="Z261" i="1"/>
  <c r="W261" i="1"/>
  <c r="T261" i="1"/>
  <c r="Q261" i="1"/>
  <c r="N261" i="1"/>
  <c r="K261" i="1"/>
  <c r="H261" i="1"/>
  <c r="CJ260" i="1"/>
  <c r="BW260" i="1"/>
  <c r="BV260" i="1"/>
  <c r="BP260" i="1"/>
  <c r="BQ260" i="1" s="1"/>
  <c r="BN260" i="1"/>
  <c r="BO260" i="1" s="1"/>
  <c r="BL260" i="1"/>
  <c r="BJ260" i="1"/>
  <c r="BK260" i="1" s="1"/>
  <c r="BI260" i="1"/>
  <c r="AZ260" i="1"/>
  <c r="AV260" i="1"/>
  <c r="AS260" i="1"/>
  <c r="AP260" i="1"/>
  <c r="BA260" i="1" s="1"/>
  <c r="AO260" i="1"/>
  <c r="AL260" i="1"/>
  <c r="AI260" i="1"/>
  <c r="AF260" i="1"/>
  <c r="AC260" i="1"/>
  <c r="Z260" i="1"/>
  <c r="W260" i="1"/>
  <c r="T260" i="1"/>
  <c r="Q260" i="1"/>
  <c r="N260" i="1"/>
  <c r="K260" i="1"/>
  <c r="H260" i="1"/>
  <c r="CJ259" i="1"/>
  <c r="BW259" i="1"/>
  <c r="CK259" i="1" s="1"/>
  <c r="BV259" i="1"/>
  <c r="BP259" i="1"/>
  <c r="BQ259" i="1" s="1"/>
  <c r="BN259" i="1"/>
  <c r="BO259" i="1" s="1"/>
  <c r="BL259" i="1"/>
  <c r="BJ259" i="1"/>
  <c r="BK259" i="1" s="1"/>
  <c r="BI259" i="1"/>
  <c r="AZ259" i="1"/>
  <c r="AV259" i="1"/>
  <c r="AS259" i="1"/>
  <c r="AP259" i="1"/>
  <c r="BA259" i="1" s="1"/>
  <c r="AO259" i="1"/>
  <c r="AL259" i="1"/>
  <c r="AI259" i="1"/>
  <c r="AF259" i="1"/>
  <c r="AC259" i="1"/>
  <c r="Z259" i="1"/>
  <c r="W259" i="1"/>
  <c r="T259" i="1"/>
  <c r="Q259" i="1"/>
  <c r="N259" i="1"/>
  <c r="K259" i="1"/>
  <c r="H259" i="1"/>
  <c r="CJ258" i="1"/>
  <c r="BW258" i="1"/>
  <c r="BV258" i="1"/>
  <c r="BP258" i="1"/>
  <c r="BQ258" i="1" s="1"/>
  <c r="BN258" i="1"/>
  <c r="BO258" i="1" s="1"/>
  <c r="BL258" i="1"/>
  <c r="BJ258" i="1"/>
  <c r="BK258" i="1" s="1"/>
  <c r="BI258" i="1"/>
  <c r="AZ258" i="1"/>
  <c r="AY258" i="1"/>
  <c r="AW258" i="1"/>
  <c r="AV258" i="1"/>
  <c r="AS258" i="1"/>
  <c r="AP258" i="1"/>
  <c r="BA258" i="1" s="1"/>
  <c r="AO258" i="1"/>
  <c r="AL258" i="1"/>
  <c r="AI258" i="1"/>
  <c r="AF258" i="1"/>
  <c r="AC258" i="1"/>
  <c r="Z258" i="1"/>
  <c r="W258" i="1"/>
  <c r="T258" i="1"/>
  <c r="Q258" i="1"/>
  <c r="N258" i="1"/>
  <c r="K258" i="1"/>
  <c r="H258" i="1"/>
  <c r="CJ257" i="1"/>
  <c r="BW257" i="1"/>
  <c r="BV257" i="1"/>
  <c r="BP257" i="1"/>
  <c r="BQ257" i="1" s="1"/>
  <c r="BN257" i="1"/>
  <c r="BO257" i="1" s="1"/>
  <c r="BL257" i="1"/>
  <c r="BM257" i="1" s="1"/>
  <c r="BJ257" i="1"/>
  <c r="BK257" i="1" s="1"/>
  <c r="BI257" i="1"/>
  <c r="AZ257" i="1"/>
  <c r="AV257" i="1"/>
  <c r="AS257" i="1"/>
  <c r="AP257" i="1"/>
  <c r="BA257" i="1" s="1"/>
  <c r="AO257" i="1"/>
  <c r="AL257" i="1"/>
  <c r="AI257" i="1"/>
  <c r="AF257" i="1"/>
  <c r="AC257" i="1"/>
  <c r="Z257" i="1"/>
  <c r="W257" i="1"/>
  <c r="T257" i="1"/>
  <c r="Q257" i="1"/>
  <c r="N257" i="1"/>
  <c r="K257" i="1"/>
  <c r="H257" i="1"/>
  <c r="CJ256" i="1"/>
  <c r="BW256" i="1"/>
  <c r="BV256" i="1"/>
  <c r="BP256" i="1"/>
  <c r="BQ256" i="1" s="1"/>
  <c r="BN256" i="1"/>
  <c r="BO256" i="1" s="1"/>
  <c r="BL256" i="1"/>
  <c r="BJ256" i="1"/>
  <c r="BK256" i="1" s="1"/>
  <c r="BI256" i="1"/>
  <c r="AZ256" i="1"/>
  <c r="AV256" i="1"/>
  <c r="AS256" i="1"/>
  <c r="AP256" i="1"/>
  <c r="BA256" i="1" s="1"/>
  <c r="AO256" i="1"/>
  <c r="AL256" i="1"/>
  <c r="AI256" i="1"/>
  <c r="AF256" i="1"/>
  <c r="AC256" i="1"/>
  <c r="Z256" i="1"/>
  <c r="W256" i="1"/>
  <c r="T256" i="1"/>
  <c r="Q256" i="1"/>
  <c r="N256" i="1"/>
  <c r="K256" i="1"/>
  <c r="H256" i="1"/>
  <c r="CJ255" i="1"/>
  <c r="BW255" i="1"/>
  <c r="CK255" i="1" s="1"/>
  <c r="BV255" i="1"/>
  <c r="BP255" i="1"/>
  <c r="BQ255" i="1" s="1"/>
  <c r="BN255" i="1"/>
  <c r="BO255" i="1" s="1"/>
  <c r="BL255" i="1"/>
  <c r="BM255" i="1" s="1"/>
  <c r="BJ255" i="1"/>
  <c r="BK255" i="1" s="1"/>
  <c r="BI255" i="1"/>
  <c r="AZ255" i="1"/>
  <c r="AV255" i="1"/>
  <c r="AS255" i="1"/>
  <c r="AP255" i="1"/>
  <c r="BA255" i="1" s="1"/>
  <c r="AO255" i="1"/>
  <c r="AL255" i="1"/>
  <c r="AI255" i="1"/>
  <c r="AF255" i="1"/>
  <c r="AC255" i="1"/>
  <c r="Z255" i="1"/>
  <c r="W255" i="1"/>
  <c r="T255" i="1"/>
  <c r="Q255" i="1"/>
  <c r="N255" i="1"/>
  <c r="K255" i="1"/>
  <c r="H255" i="1"/>
  <c r="CJ254" i="1"/>
  <c r="BW254" i="1"/>
  <c r="BX254" i="1" s="1"/>
  <c r="BV254" i="1"/>
  <c r="BP254" i="1"/>
  <c r="BN254" i="1"/>
  <c r="BO254" i="1" s="1"/>
  <c r="BL254" i="1"/>
  <c r="BM254" i="1" s="1"/>
  <c r="BJ254" i="1"/>
  <c r="BK254" i="1" s="1"/>
  <c r="BI254" i="1"/>
  <c r="AZ254" i="1"/>
  <c r="AV254" i="1"/>
  <c r="AS254" i="1"/>
  <c r="AP254" i="1"/>
  <c r="BA254" i="1" s="1"/>
  <c r="AO254" i="1"/>
  <c r="AL254" i="1"/>
  <c r="AI254" i="1"/>
  <c r="AF254" i="1"/>
  <c r="AC254" i="1"/>
  <c r="Z254" i="1"/>
  <c r="W254" i="1"/>
  <c r="T254" i="1"/>
  <c r="Q254" i="1"/>
  <c r="N254" i="1"/>
  <c r="K254" i="1"/>
  <c r="H254" i="1"/>
  <c r="CJ253" i="1"/>
  <c r="BW253" i="1"/>
  <c r="BX253" i="1" s="1"/>
  <c r="BV253" i="1"/>
  <c r="BP253" i="1"/>
  <c r="BQ253" i="1" s="1"/>
  <c r="BN253" i="1"/>
  <c r="BO253" i="1" s="1"/>
  <c r="BL253" i="1"/>
  <c r="BJ253" i="1"/>
  <c r="BK253" i="1" s="1"/>
  <c r="BI253" i="1"/>
  <c r="AZ253" i="1"/>
  <c r="AV253" i="1"/>
  <c r="AS253" i="1"/>
  <c r="AP253" i="1"/>
  <c r="BA253" i="1" s="1"/>
  <c r="AO253" i="1"/>
  <c r="AL253" i="1"/>
  <c r="AI253" i="1"/>
  <c r="AF253" i="1"/>
  <c r="AC253" i="1"/>
  <c r="Z253" i="1"/>
  <c r="W253" i="1"/>
  <c r="T253" i="1"/>
  <c r="Q253" i="1"/>
  <c r="N253" i="1"/>
  <c r="K253" i="1"/>
  <c r="H253" i="1"/>
  <c r="CJ252" i="1"/>
  <c r="BW252" i="1"/>
  <c r="BX252" i="1" s="1"/>
  <c r="BV252" i="1"/>
  <c r="BP252" i="1"/>
  <c r="BQ252" i="1" s="1"/>
  <c r="BN252" i="1"/>
  <c r="BO252" i="1" s="1"/>
  <c r="BL252" i="1"/>
  <c r="BJ252" i="1"/>
  <c r="BK252" i="1" s="1"/>
  <c r="BI252" i="1"/>
  <c r="AZ252" i="1"/>
  <c r="AV252" i="1"/>
  <c r="AS252" i="1"/>
  <c r="AP252" i="1"/>
  <c r="BA252" i="1" s="1"/>
  <c r="AO252" i="1"/>
  <c r="AL252" i="1"/>
  <c r="AI252" i="1"/>
  <c r="AF252" i="1"/>
  <c r="AC252" i="1"/>
  <c r="Z252" i="1"/>
  <c r="W252" i="1"/>
  <c r="T252" i="1"/>
  <c r="Q252" i="1"/>
  <c r="N252" i="1"/>
  <c r="K252" i="1"/>
  <c r="H252" i="1"/>
  <c r="CJ251" i="1"/>
  <c r="BW251" i="1"/>
  <c r="BV251" i="1"/>
  <c r="BP251" i="1"/>
  <c r="BQ251" i="1" s="1"/>
  <c r="BN251" i="1"/>
  <c r="BO251" i="1" s="1"/>
  <c r="BL251" i="1"/>
  <c r="BJ251" i="1"/>
  <c r="BK251" i="1" s="1"/>
  <c r="BI251" i="1"/>
  <c r="AZ251" i="1"/>
  <c r="AV251" i="1"/>
  <c r="AS251" i="1"/>
  <c r="AP251" i="1"/>
  <c r="BA251" i="1" s="1"/>
  <c r="AO251" i="1"/>
  <c r="AL251" i="1"/>
  <c r="AI251" i="1"/>
  <c r="AF251" i="1"/>
  <c r="AC251" i="1"/>
  <c r="Z251" i="1"/>
  <c r="W251" i="1"/>
  <c r="T251" i="1"/>
  <c r="Q251" i="1"/>
  <c r="N251" i="1"/>
  <c r="K251" i="1"/>
  <c r="H251" i="1"/>
  <c r="CJ250" i="1"/>
  <c r="BW250" i="1"/>
  <c r="BV250" i="1"/>
  <c r="BP250" i="1"/>
  <c r="BQ250" i="1" s="1"/>
  <c r="BN250" i="1"/>
  <c r="BO250" i="1" s="1"/>
  <c r="BL250" i="1"/>
  <c r="BJ250" i="1"/>
  <c r="BK250" i="1" s="1"/>
  <c r="BI250" i="1"/>
  <c r="AZ250" i="1"/>
  <c r="AV250" i="1"/>
  <c r="AS250" i="1"/>
  <c r="AP250" i="1"/>
  <c r="BA250" i="1" s="1"/>
  <c r="AO250" i="1"/>
  <c r="AL250" i="1"/>
  <c r="AI250" i="1"/>
  <c r="AF250" i="1"/>
  <c r="AC250" i="1"/>
  <c r="Z250" i="1"/>
  <c r="W250" i="1"/>
  <c r="T250" i="1"/>
  <c r="Q250" i="1"/>
  <c r="N250" i="1"/>
  <c r="K250" i="1"/>
  <c r="H250" i="1"/>
  <c r="CJ249" i="1"/>
  <c r="BW249" i="1"/>
  <c r="CK249" i="1" s="1"/>
  <c r="BV249" i="1"/>
  <c r="BP249" i="1"/>
  <c r="BQ249" i="1" s="1"/>
  <c r="BN249" i="1"/>
  <c r="BO249" i="1" s="1"/>
  <c r="BL249" i="1"/>
  <c r="BJ249" i="1"/>
  <c r="BK249" i="1" s="1"/>
  <c r="BI249" i="1"/>
  <c r="AZ249" i="1"/>
  <c r="AV249" i="1"/>
  <c r="AS249" i="1"/>
  <c r="AP249" i="1"/>
  <c r="BA249" i="1" s="1"/>
  <c r="AO249" i="1"/>
  <c r="AL249" i="1"/>
  <c r="AI249" i="1"/>
  <c r="AF249" i="1"/>
  <c r="AC249" i="1"/>
  <c r="Z249" i="1"/>
  <c r="W249" i="1"/>
  <c r="T249" i="1"/>
  <c r="Q249" i="1"/>
  <c r="N249" i="1"/>
  <c r="K249" i="1"/>
  <c r="H249" i="1"/>
  <c r="CJ248" i="1"/>
  <c r="BW248" i="1"/>
  <c r="BV248" i="1"/>
  <c r="BP248" i="1"/>
  <c r="BQ248" i="1" s="1"/>
  <c r="BN248" i="1"/>
  <c r="BO248" i="1" s="1"/>
  <c r="BL248" i="1"/>
  <c r="BJ248" i="1"/>
  <c r="BK248" i="1" s="1"/>
  <c r="BI248" i="1"/>
  <c r="AZ248" i="1"/>
  <c r="AV248" i="1"/>
  <c r="AS248" i="1"/>
  <c r="AP248" i="1"/>
  <c r="BA248" i="1" s="1"/>
  <c r="AO248" i="1"/>
  <c r="AL248" i="1"/>
  <c r="AI248" i="1"/>
  <c r="AF248" i="1"/>
  <c r="AC248" i="1"/>
  <c r="Z248" i="1"/>
  <c r="W248" i="1"/>
  <c r="T248" i="1"/>
  <c r="Q248" i="1"/>
  <c r="N248" i="1"/>
  <c r="K248" i="1"/>
  <c r="H248" i="1"/>
  <c r="CJ247" i="1"/>
  <c r="BW247" i="1"/>
  <c r="CK247" i="1" s="1"/>
  <c r="BV247" i="1"/>
  <c r="BP247" i="1"/>
  <c r="BQ247" i="1" s="1"/>
  <c r="BN247" i="1"/>
  <c r="BO247" i="1" s="1"/>
  <c r="BL247" i="1"/>
  <c r="BM247" i="1" s="1"/>
  <c r="BJ247" i="1"/>
  <c r="BK247" i="1" s="1"/>
  <c r="BI247" i="1"/>
  <c r="AZ247" i="1"/>
  <c r="AV247" i="1"/>
  <c r="AS247" i="1"/>
  <c r="AP247" i="1"/>
  <c r="BA247" i="1" s="1"/>
  <c r="AO247" i="1"/>
  <c r="AL247" i="1"/>
  <c r="AI247" i="1"/>
  <c r="AF247" i="1"/>
  <c r="AC247" i="1"/>
  <c r="Z247" i="1"/>
  <c r="W247" i="1"/>
  <c r="T247" i="1"/>
  <c r="Q247" i="1"/>
  <c r="N247" i="1"/>
  <c r="K247" i="1"/>
  <c r="H247" i="1"/>
  <c r="CJ246" i="1"/>
  <c r="BW246" i="1"/>
  <c r="BV246" i="1"/>
  <c r="BP246" i="1"/>
  <c r="BN246" i="1"/>
  <c r="BO246" i="1" s="1"/>
  <c r="BL246" i="1"/>
  <c r="BM246" i="1" s="1"/>
  <c r="BJ246" i="1"/>
  <c r="BK246" i="1" s="1"/>
  <c r="BI246" i="1"/>
  <c r="AZ246" i="1"/>
  <c r="AV246" i="1"/>
  <c r="AS246" i="1"/>
  <c r="AP246" i="1"/>
  <c r="BA246" i="1" s="1"/>
  <c r="AO246" i="1"/>
  <c r="AL246" i="1"/>
  <c r="AI246" i="1"/>
  <c r="AF246" i="1"/>
  <c r="AC246" i="1"/>
  <c r="Z246" i="1"/>
  <c r="W246" i="1"/>
  <c r="T246" i="1"/>
  <c r="Q246" i="1"/>
  <c r="N246" i="1"/>
  <c r="K246" i="1"/>
  <c r="H246" i="1"/>
  <c r="CJ245" i="1"/>
  <c r="BW245" i="1"/>
  <c r="BX245" i="1" s="1"/>
  <c r="BV245" i="1"/>
  <c r="BP245" i="1"/>
  <c r="BQ245" i="1" s="1"/>
  <c r="BN245" i="1"/>
  <c r="BO245" i="1" s="1"/>
  <c r="BL245" i="1"/>
  <c r="BJ245" i="1"/>
  <c r="BK245" i="1" s="1"/>
  <c r="BI245" i="1"/>
  <c r="AZ245" i="1"/>
  <c r="AV245" i="1"/>
  <c r="AS245" i="1"/>
  <c r="AP245" i="1"/>
  <c r="BA245" i="1" s="1"/>
  <c r="AO245" i="1"/>
  <c r="AL245" i="1"/>
  <c r="AI245" i="1"/>
  <c r="AF245" i="1"/>
  <c r="AC245" i="1"/>
  <c r="Z245" i="1"/>
  <c r="W245" i="1"/>
  <c r="T245" i="1"/>
  <c r="Q245" i="1"/>
  <c r="N245" i="1"/>
  <c r="K245" i="1"/>
  <c r="H245" i="1"/>
  <c r="CJ244" i="1"/>
  <c r="BW244" i="1"/>
  <c r="BV244" i="1"/>
  <c r="BP244" i="1"/>
  <c r="BQ244" i="1" s="1"/>
  <c r="BN244" i="1"/>
  <c r="BO244" i="1" s="1"/>
  <c r="BL244" i="1"/>
  <c r="BJ244" i="1"/>
  <c r="BK244" i="1" s="1"/>
  <c r="BI244" i="1"/>
  <c r="AZ244" i="1"/>
  <c r="AV244" i="1"/>
  <c r="AS244" i="1"/>
  <c r="AP244" i="1"/>
  <c r="BA244" i="1" s="1"/>
  <c r="AO244" i="1"/>
  <c r="AL244" i="1"/>
  <c r="AI244" i="1"/>
  <c r="AF244" i="1"/>
  <c r="AC244" i="1"/>
  <c r="Z244" i="1"/>
  <c r="W244" i="1"/>
  <c r="T244" i="1"/>
  <c r="Q244" i="1"/>
  <c r="N244" i="1"/>
  <c r="K244" i="1"/>
  <c r="H244" i="1"/>
  <c r="CJ243" i="1"/>
  <c r="BW243" i="1"/>
  <c r="BV243" i="1"/>
  <c r="BP243" i="1"/>
  <c r="BQ243" i="1" s="1"/>
  <c r="BN243" i="1"/>
  <c r="BO243" i="1" s="1"/>
  <c r="BL243" i="1"/>
  <c r="BJ243" i="1"/>
  <c r="BK243" i="1" s="1"/>
  <c r="BI243" i="1"/>
  <c r="AZ243" i="1"/>
  <c r="AV243" i="1"/>
  <c r="AS243" i="1"/>
  <c r="AP243" i="1"/>
  <c r="BA243" i="1" s="1"/>
  <c r="AO243" i="1"/>
  <c r="AL243" i="1"/>
  <c r="AI243" i="1"/>
  <c r="AF243" i="1"/>
  <c r="AC243" i="1"/>
  <c r="Z243" i="1"/>
  <c r="W243" i="1"/>
  <c r="T243" i="1"/>
  <c r="Q243" i="1"/>
  <c r="N243" i="1"/>
  <c r="K243" i="1"/>
  <c r="H243" i="1"/>
  <c r="CJ242" i="1"/>
  <c r="BW242" i="1"/>
  <c r="BX242" i="1" s="1"/>
  <c r="BV242" i="1"/>
  <c r="BP242" i="1"/>
  <c r="BQ242" i="1" s="1"/>
  <c r="BN242" i="1"/>
  <c r="BO242" i="1" s="1"/>
  <c r="BL242" i="1"/>
  <c r="BJ242" i="1"/>
  <c r="BK242" i="1" s="1"/>
  <c r="BI242" i="1"/>
  <c r="AZ242" i="1"/>
  <c r="AV242" i="1"/>
  <c r="AS242" i="1"/>
  <c r="AP242" i="1"/>
  <c r="BA242" i="1" s="1"/>
  <c r="AO242" i="1"/>
  <c r="AL242" i="1"/>
  <c r="AI242" i="1"/>
  <c r="AF242" i="1"/>
  <c r="AC242" i="1"/>
  <c r="Z242" i="1"/>
  <c r="W242" i="1"/>
  <c r="T242" i="1"/>
  <c r="Q242" i="1"/>
  <c r="N242" i="1"/>
  <c r="K242" i="1"/>
  <c r="H242" i="1"/>
  <c r="CJ241" i="1"/>
  <c r="BW241" i="1"/>
  <c r="CK241" i="1" s="1"/>
  <c r="BV241" i="1"/>
  <c r="BP241" i="1"/>
  <c r="BQ241" i="1" s="1"/>
  <c r="BN241" i="1"/>
  <c r="BO241" i="1" s="1"/>
  <c r="BL241" i="1"/>
  <c r="BJ241" i="1"/>
  <c r="BK241" i="1" s="1"/>
  <c r="BI241" i="1"/>
  <c r="AZ241" i="1"/>
  <c r="AV241" i="1"/>
  <c r="AS241" i="1"/>
  <c r="AP241" i="1"/>
  <c r="BA241" i="1" s="1"/>
  <c r="AO241" i="1"/>
  <c r="AL241" i="1"/>
  <c r="AI241" i="1"/>
  <c r="AF241" i="1"/>
  <c r="AC241" i="1"/>
  <c r="Z241" i="1"/>
  <c r="W241" i="1"/>
  <c r="T241" i="1"/>
  <c r="Q241" i="1"/>
  <c r="N241" i="1"/>
  <c r="K241" i="1"/>
  <c r="H241" i="1"/>
  <c r="CJ240" i="1"/>
  <c r="BW240" i="1"/>
  <c r="BV240" i="1"/>
  <c r="BP240" i="1"/>
  <c r="BQ240" i="1" s="1"/>
  <c r="BN240" i="1"/>
  <c r="BO240" i="1" s="1"/>
  <c r="BL240" i="1"/>
  <c r="BJ240" i="1"/>
  <c r="BK240" i="1" s="1"/>
  <c r="BI240" i="1"/>
  <c r="AZ240" i="1"/>
  <c r="AV240" i="1"/>
  <c r="AS240" i="1"/>
  <c r="AP240" i="1"/>
  <c r="BA240" i="1" s="1"/>
  <c r="AO240" i="1"/>
  <c r="AL240" i="1"/>
  <c r="AI240" i="1"/>
  <c r="AF240" i="1"/>
  <c r="AC240" i="1"/>
  <c r="Z240" i="1"/>
  <c r="W240" i="1"/>
  <c r="T240" i="1"/>
  <c r="Q240" i="1"/>
  <c r="N240" i="1"/>
  <c r="K240" i="1"/>
  <c r="H240" i="1"/>
  <c r="CJ239" i="1"/>
  <c r="BW239" i="1"/>
  <c r="CK239" i="1" s="1"/>
  <c r="BV239" i="1"/>
  <c r="BP239" i="1"/>
  <c r="BQ239" i="1" s="1"/>
  <c r="BN239" i="1"/>
  <c r="BO239" i="1" s="1"/>
  <c r="BL239" i="1"/>
  <c r="BM239" i="1" s="1"/>
  <c r="BJ239" i="1"/>
  <c r="BK239" i="1" s="1"/>
  <c r="BI239" i="1"/>
  <c r="AZ239" i="1"/>
  <c r="AV239" i="1"/>
  <c r="AS239" i="1"/>
  <c r="AP239" i="1"/>
  <c r="BA239" i="1" s="1"/>
  <c r="AO239" i="1"/>
  <c r="AL239" i="1"/>
  <c r="AI239" i="1"/>
  <c r="AF239" i="1"/>
  <c r="AC239" i="1"/>
  <c r="Z239" i="1"/>
  <c r="W239" i="1"/>
  <c r="T239" i="1"/>
  <c r="Q239" i="1"/>
  <c r="N239" i="1"/>
  <c r="K239" i="1"/>
  <c r="H239" i="1"/>
  <c r="CJ238" i="1"/>
  <c r="BW238" i="1"/>
  <c r="BX238" i="1" s="1"/>
  <c r="BV238" i="1"/>
  <c r="BP238" i="1"/>
  <c r="BN238" i="1"/>
  <c r="BO238" i="1" s="1"/>
  <c r="BL238" i="1"/>
  <c r="BM238" i="1" s="1"/>
  <c r="BJ238" i="1"/>
  <c r="BK238" i="1" s="1"/>
  <c r="BI238" i="1"/>
  <c r="AZ238" i="1"/>
  <c r="AV238" i="1"/>
  <c r="AS238" i="1"/>
  <c r="AP238" i="1"/>
  <c r="BA238" i="1" s="1"/>
  <c r="AO238" i="1"/>
  <c r="AL238" i="1"/>
  <c r="AI238" i="1"/>
  <c r="AF238" i="1"/>
  <c r="AC238" i="1"/>
  <c r="Z238" i="1"/>
  <c r="W238" i="1"/>
  <c r="T238" i="1"/>
  <c r="Q238" i="1"/>
  <c r="N238" i="1"/>
  <c r="K238" i="1"/>
  <c r="H238" i="1"/>
  <c r="CJ237" i="1"/>
  <c r="BW237" i="1"/>
  <c r="BV237" i="1"/>
  <c r="BP237" i="1"/>
  <c r="BQ237" i="1" s="1"/>
  <c r="BN237" i="1"/>
  <c r="BO237" i="1" s="1"/>
  <c r="BL237" i="1"/>
  <c r="BM237" i="1" s="1"/>
  <c r="BJ237" i="1"/>
  <c r="BK237" i="1" s="1"/>
  <c r="BI237" i="1"/>
  <c r="AZ237" i="1"/>
  <c r="AV237" i="1"/>
  <c r="AS237" i="1"/>
  <c r="AP237" i="1"/>
  <c r="BA237" i="1" s="1"/>
  <c r="AO237" i="1"/>
  <c r="AL237" i="1"/>
  <c r="AI237" i="1"/>
  <c r="AF237" i="1"/>
  <c r="AC237" i="1"/>
  <c r="Z237" i="1"/>
  <c r="W237" i="1"/>
  <c r="T237" i="1"/>
  <c r="Q237" i="1"/>
  <c r="N237" i="1"/>
  <c r="K237" i="1"/>
  <c r="H237" i="1"/>
  <c r="CJ236" i="1"/>
  <c r="BW236" i="1"/>
  <c r="BX236" i="1" s="1"/>
  <c r="BV236" i="1"/>
  <c r="BP236" i="1"/>
  <c r="BN236" i="1"/>
  <c r="BO236" i="1" s="1"/>
  <c r="BL236" i="1"/>
  <c r="BM236" i="1" s="1"/>
  <c r="BJ236" i="1"/>
  <c r="BK236" i="1" s="1"/>
  <c r="BI236" i="1"/>
  <c r="AZ236" i="1"/>
  <c r="AV236" i="1"/>
  <c r="AS236" i="1"/>
  <c r="AP236" i="1"/>
  <c r="BA236" i="1" s="1"/>
  <c r="AO236" i="1"/>
  <c r="AL236" i="1"/>
  <c r="AI236" i="1"/>
  <c r="AF236" i="1"/>
  <c r="AC236" i="1"/>
  <c r="Z236" i="1"/>
  <c r="W236" i="1"/>
  <c r="T236" i="1"/>
  <c r="Q236" i="1"/>
  <c r="N236" i="1"/>
  <c r="K236" i="1"/>
  <c r="H236" i="1"/>
  <c r="CJ235" i="1"/>
  <c r="BW235" i="1"/>
  <c r="CK235" i="1" s="1"/>
  <c r="BV235" i="1"/>
  <c r="BP235" i="1"/>
  <c r="BQ235" i="1" s="1"/>
  <c r="BN235" i="1"/>
  <c r="BO235" i="1" s="1"/>
  <c r="BL235" i="1"/>
  <c r="BM235" i="1" s="1"/>
  <c r="BJ235" i="1"/>
  <c r="BK235" i="1" s="1"/>
  <c r="BI235" i="1"/>
  <c r="AZ235" i="1"/>
  <c r="AV235" i="1"/>
  <c r="AS235" i="1"/>
  <c r="AP235" i="1"/>
  <c r="BA235" i="1" s="1"/>
  <c r="AO235" i="1"/>
  <c r="AL235" i="1"/>
  <c r="AI235" i="1"/>
  <c r="AF235" i="1"/>
  <c r="AC235" i="1"/>
  <c r="Z235" i="1"/>
  <c r="W235" i="1"/>
  <c r="T235" i="1"/>
  <c r="Q235" i="1"/>
  <c r="N235" i="1"/>
  <c r="K235" i="1"/>
  <c r="H235" i="1"/>
  <c r="CJ234" i="1"/>
  <c r="BW234" i="1"/>
  <c r="BX234" i="1" s="1"/>
  <c r="BV234" i="1"/>
  <c r="BP234" i="1"/>
  <c r="BQ234" i="1" s="1"/>
  <c r="BN234" i="1"/>
  <c r="BO234" i="1" s="1"/>
  <c r="BL234" i="1"/>
  <c r="BJ234" i="1"/>
  <c r="BK234" i="1" s="1"/>
  <c r="BI234" i="1"/>
  <c r="AZ234" i="1"/>
  <c r="AV234" i="1"/>
  <c r="AS234" i="1"/>
  <c r="AP234" i="1"/>
  <c r="BA234" i="1" s="1"/>
  <c r="AO234" i="1"/>
  <c r="AL234" i="1"/>
  <c r="AI234" i="1"/>
  <c r="AF234" i="1"/>
  <c r="AC234" i="1"/>
  <c r="Z234" i="1"/>
  <c r="W234" i="1"/>
  <c r="T234" i="1"/>
  <c r="Q234" i="1"/>
  <c r="N234" i="1"/>
  <c r="K234" i="1"/>
  <c r="H234" i="1"/>
  <c r="CJ233" i="1"/>
  <c r="BW233" i="1"/>
  <c r="BV233" i="1"/>
  <c r="BP233" i="1"/>
  <c r="BQ233" i="1" s="1"/>
  <c r="BN233" i="1"/>
  <c r="BO233" i="1" s="1"/>
  <c r="BL233" i="1"/>
  <c r="BJ233" i="1"/>
  <c r="BK233" i="1" s="1"/>
  <c r="BI233" i="1"/>
  <c r="AZ233" i="1"/>
  <c r="AV233" i="1"/>
  <c r="AS233" i="1"/>
  <c r="AP233" i="1"/>
  <c r="BA233" i="1" s="1"/>
  <c r="AO233" i="1"/>
  <c r="AL233" i="1"/>
  <c r="AI233" i="1"/>
  <c r="AF233" i="1"/>
  <c r="AC233" i="1"/>
  <c r="Z233" i="1"/>
  <c r="W233" i="1"/>
  <c r="T233" i="1"/>
  <c r="Q233" i="1"/>
  <c r="N233" i="1"/>
  <c r="K233" i="1"/>
  <c r="H233" i="1"/>
  <c r="CJ232" i="1"/>
  <c r="BW232" i="1"/>
  <c r="CK232" i="1" s="1"/>
  <c r="BV232" i="1"/>
  <c r="BP232" i="1"/>
  <c r="BQ232" i="1" s="1"/>
  <c r="BN232" i="1"/>
  <c r="BO232" i="1" s="1"/>
  <c r="BL232" i="1"/>
  <c r="BJ232" i="1"/>
  <c r="BK232" i="1" s="1"/>
  <c r="BI232" i="1"/>
  <c r="AZ232" i="1"/>
  <c r="AV232" i="1"/>
  <c r="AS232" i="1"/>
  <c r="AP232" i="1"/>
  <c r="BA232" i="1" s="1"/>
  <c r="AO232" i="1"/>
  <c r="AL232" i="1"/>
  <c r="AI232" i="1"/>
  <c r="AF232" i="1"/>
  <c r="AC232" i="1"/>
  <c r="Z232" i="1"/>
  <c r="W232" i="1"/>
  <c r="T232" i="1"/>
  <c r="Q232" i="1"/>
  <c r="N232" i="1"/>
  <c r="K232" i="1"/>
  <c r="H232" i="1"/>
  <c r="CJ231" i="1"/>
  <c r="BW231" i="1"/>
  <c r="BX231" i="1" s="1"/>
  <c r="BV231" i="1"/>
  <c r="BP231" i="1"/>
  <c r="BQ231" i="1" s="1"/>
  <c r="BN231" i="1"/>
  <c r="BO231" i="1" s="1"/>
  <c r="BL231" i="1"/>
  <c r="BJ231" i="1"/>
  <c r="BK231" i="1" s="1"/>
  <c r="BI231" i="1"/>
  <c r="AZ231" i="1"/>
  <c r="AV231" i="1"/>
  <c r="AS231" i="1"/>
  <c r="AP231" i="1"/>
  <c r="BA231" i="1" s="1"/>
  <c r="AO231" i="1"/>
  <c r="AL231" i="1"/>
  <c r="AI231" i="1"/>
  <c r="AF231" i="1"/>
  <c r="AC231" i="1"/>
  <c r="Z231" i="1"/>
  <c r="W231" i="1"/>
  <c r="T231" i="1"/>
  <c r="Q231" i="1"/>
  <c r="N231" i="1"/>
  <c r="K231" i="1"/>
  <c r="H231" i="1"/>
  <c r="CJ230" i="1"/>
  <c r="BW230" i="1"/>
  <c r="CK230" i="1" s="1"/>
  <c r="BV230" i="1"/>
  <c r="BP230" i="1"/>
  <c r="BQ230" i="1" s="1"/>
  <c r="BN230" i="1"/>
  <c r="BO230" i="1" s="1"/>
  <c r="BL230" i="1"/>
  <c r="BJ230" i="1"/>
  <c r="BK230" i="1" s="1"/>
  <c r="BI230" i="1"/>
  <c r="AZ230" i="1"/>
  <c r="AV230" i="1"/>
  <c r="AS230" i="1"/>
  <c r="AP230" i="1"/>
  <c r="BA230" i="1" s="1"/>
  <c r="AO230" i="1"/>
  <c r="AL230" i="1"/>
  <c r="AI230" i="1"/>
  <c r="AF230" i="1"/>
  <c r="AC230" i="1"/>
  <c r="Z230" i="1"/>
  <c r="W230" i="1"/>
  <c r="T230" i="1"/>
  <c r="Q230" i="1"/>
  <c r="N230" i="1"/>
  <c r="K230" i="1"/>
  <c r="H230" i="1"/>
  <c r="CJ229" i="1"/>
  <c r="BW229" i="1"/>
  <c r="BX229" i="1" s="1"/>
  <c r="BV229" i="1"/>
  <c r="BP229" i="1"/>
  <c r="BN229" i="1"/>
  <c r="BO229" i="1" s="1"/>
  <c r="BL229" i="1"/>
  <c r="BM229" i="1" s="1"/>
  <c r="BJ229" i="1"/>
  <c r="BK229" i="1" s="1"/>
  <c r="BI229" i="1"/>
  <c r="AZ229" i="1"/>
  <c r="AY229" i="1"/>
  <c r="AW229" i="1"/>
  <c r="AV229" i="1"/>
  <c r="AS229" i="1"/>
  <c r="AP229" i="1"/>
  <c r="BA229" i="1" s="1"/>
  <c r="AO229" i="1"/>
  <c r="AL229" i="1"/>
  <c r="AI229" i="1"/>
  <c r="AF229" i="1"/>
  <c r="AC229" i="1"/>
  <c r="Z229" i="1"/>
  <c r="W229" i="1"/>
  <c r="T229" i="1"/>
  <c r="Q229" i="1"/>
  <c r="N229" i="1"/>
  <c r="K229" i="1"/>
  <c r="H229" i="1"/>
  <c r="CJ228" i="1"/>
  <c r="BW228" i="1"/>
  <c r="BV228" i="1"/>
  <c r="BP228" i="1"/>
  <c r="BQ228" i="1" s="1"/>
  <c r="BN228" i="1"/>
  <c r="BL228" i="1"/>
  <c r="BM228" i="1" s="1"/>
  <c r="BJ228" i="1"/>
  <c r="BK228" i="1" s="1"/>
  <c r="BI228" i="1"/>
  <c r="AZ228" i="1"/>
  <c r="AV228" i="1"/>
  <c r="AS228" i="1"/>
  <c r="AP228" i="1"/>
  <c r="BA228" i="1" s="1"/>
  <c r="AO228" i="1"/>
  <c r="AL228" i="1"/>
  <c r="AI228" i="1"/>
  <c r="AF228" i="1"/>
  <c r="AC228" i="1"/>
  <c r="Z228" i="1"/>
  <c r="W228" i="1"/>
  <c r="T228" i="1"/>
  <c r="Q228" i="1"/>
  <c r="N228" i="1"/>
  <c r="K228" i="1"/>
  <c r="H228" i="1"/>
  <c r="CJ227" i="1"/>
  <c r="BW227" i="1"/>
  <c r="BV227" i="1"/>
  <c r="BP227" i="1"/>
  <c r="BQ227" i="1" s="1"/>
  <c r="BN227" i="1"/>
  <c r="BO227" i="1" s="1"/>
  <c r="BL227" i="1"/>
  <c r="BJ227" i="1"/>
  <c r="BK227" i="1" s="1"/>
  <c r="BI227" i="1"/>
  <c r="AZ227" i="1"/>
  <c r="AV227" i="1"/>
  <c r="AS227" i="1"/>
  <c r="AP227" i="1"/>
  <c r="BA227" i="1" s="1"/>
  <c r="AO227" i="1"/>
  <c r="AL227" i="1"/>
  <c r="AI227" i="1"/>
  <c r="AF227" i="1"/>
  <c r="AC227" i="1"/>
  <c r="Z227" i="1"/>
  <c r="W227" i="1"/>
  <c r="T227" i="1"/>
  <c r="Q227" i="1"/>
  <c r="N227" i="1"/>
  <c r="K227" i="1"/>
  <c r="H227" i="1"/>
  <c r="CJ226" i="1"/>
  <c r="BW226" i="1"/>
  <c r="BV226" i="1"/>
  <c r="BP226" i="1"/>
  <c r="BQ226" i="1" s="1"/>
  <c r="BN226" i="1"/>
  <c r="BL226" i="1"/>
  <c r="BM226" i="1" s="1"/>
  <c r="BJ226" i="1"/>
  <c r="BK226" i="1" s="1"/>
  <c r="BI226" i="1"/>
  <c r="AZ226" i="1"/>
  <c r="AV226" i="1"/>
  <c r="AS226" i="1"/>
  <c r="AP226" i="1"/>
  <c r="BA226" i="1" s="1"/>
  <c r="AO226" i="1"/>
  <c r="AL226" i="1"/>
  <c r="AI226" i="1"/>
  <c r="AF226" i="1"/>
  <c r="AC226" i="1"/>
  <c r="Z226" i="1"/>
  <c r="W226" i="1"/>
  <c r="T226" i="1"/>
  <c r="Q226" i="1"/>
  <c r="N226" i="1"/>
  <c r="K226" i="1"/>
  <c r="H226" i="1"/>
  <c r="CJ225" i="1"/>
  <c r="BW225" i="1"/>
  <c r="BV225" i="1"/>
  <c r="BP225" i="1"/>
  <c r="BQ225" i="1" s="1"/>
  <c r="BN225" i="1"/>
  <c r="BO225" i="1" s="1"/>
  <c r="BL225" i="1"/>
  <c r="BM225" i="1" s="1"/>
  <c r="BJ225" i="1"/>
  <c r="BK225" i="1" s="1"/>
  <c r="BI225" i="1"/>
  <c r="AZ225" i="1"/>
  <c r="AV225" i="1"/>
  <c r="AS225" i="1"/>
  <c r="AP225" i="1"/>
  <c r="BA225" i="1" s="1"/>
  <c r="AO225" i="1"/>
  <c r="AL225" i="1"/>
  <c r="AI225" i="1"/>
  <c r="AF225" i="1"/>
  <c r="AC225" i="1"/>
  <c r="Z225" i="1"/>
  <c r="W225" i="1"/>
  <c r="T225" i="1"/>
  <c r="Q225" i="1"/>
  <c r="N225" i="1"/>
  <c r="K225" i="1"/>
  <c r="H225" i="1"/>
  <c r="CJ224" i="1"/>
  <c r="BW224" i="1"/>
  <c r="CK224" i="1" s="1"/>
  <c r="BV224" i="1"/>
  <c r="BP224" i="1"/>
  <c r="BQ224" i="1" s="1"/>
  <c r="BN224" i="1"/>
  <c r="BL224" i="1"/>
  <c r="BM224" i="1" s="1"/>
  <c r="BJ224" i="1"/>
  <c r="BK224" i="1" s="1"/>
  <c r="BI224" i="1"/>
  <c r="AZ224" i="1"/>
  <c r="AV224" i="1"/>
  <c r="AS224" i="1"/>
  <c r="AP224" i="1"/>
  <c r="BA224" i="1" s="1"/>
  <c r="AO224" i="1"/>
  <c r="AL224" i="1"/>
  <c r="AI224" i="1"/>
  <c r="AF224" i="1"/>
  <c r="AC224" i="1"/>
  <c r="Z224" i="1"/>
  <c r="W224" i="1"/>
  <c r="T224" i="1"/>
  <c r="Q224" i="1"/>
  <c r="N224" i="1"/>
  <c r="K224" i="1"/>
  <c r="H224" i="1"/>
  <c r="CJ223" i="1"/>
  <c r="BW223" i="1"/>
  <c r="BV223" i="1"/>
  <c r="BP223" i="1"/>
  <c r="BQ223" i="1" s="1"/>
  <c r="BN223" i="1"/>
  <c r="BO223" i="1" s="1"/>
  <c r="BL223" i="1"/>
  <c r="BM223" i="1" s="1"/>
  <c r="BJ223" i="1"/>
  <c r="BK223" i="1" s="1"/>
  <c r="BI223" i="1"/>
  <c r="AZ223" i="1"/>
  <c r="AV223" i="1"/>
  <c r="AS223" i="1"/>
  <c r="AP223" i="1"/>
  <c r="BA223" i="1" s="1"/>
  <c r="AO223" i="1"/>
  <c r="AL223" i="1"/>
  <c r="AI223" i="1"/>
  <c r="AF223" i="1"/>
  <c r="AC223" i="1"/>
  <c r="Z223" i="1"/>
  <c r="W223" i="1"/>
  <c r="T223" i="1"/>
  <c r="Q223" i="1"/>
  <c r="N223" i="1"/>
  <c r="K223" i="1"/>
  <c r="H223" i="1"/>
  <c r="CJ222" i="1"/>
  <c r="BW222" i="1"/>
  <c r="BV222" i="1"/>
  <c r="BP222" i="1"/>
  <c r="BQ222" i="1" s="1"/>
  <c r="BN222" i="1"/>
  <c r="BL222" i="1"/>
  <c r="BM222" i="1" s="1"/>
  <c r="BJ222" i="1"/>
  <c r="BK222" i="1" s="1"/>
  <c r="BI222" i="1"/>
  <c r="AZ222" i="1"/>
  <c r="AV222" i="1"/>
  <c r="AS222" i="1"/>
  <c r="AP222" i="1"/>
  <c r="BA222" i="1" s="1"/>
  <c r="AO222" i="1"/>
  <c r="AL222" i="1"/>
  <c r="AI222" i="1"/>
  <c r="AF222" i="1"/>
  <c r="AC222" i="1"/>
  <c r="Z222" i="1"/>
  <c r="W222" i="1"/>
  <c r="T222" i="1"/>
  <c r="Q222" i="1"/>
  <c r="N222" i="1"/>
  <c r="K222" i="1"/>
  <c r="H222" i="1"/>
  <c r="CJ221" i="1"/>
  <c r="BW221" i="1"/>
  <c r="CK221" i="1" s="1"/>
  <c r="BV221" i="1"/>
  <c r="BP221" i="1"/>
  <c r="BQ221" i="1" s="1"/>
  <c r="BN221" i="1"/>
  <c r="BO221" i="1" s="1"/>
  <c r="BL221" i="1"/>
  <c r="BJ221" i="1"/>
  <c r="BK221" i="1" s="1"/>
  <c r="BI221" i="1"/>
  <c r="AZ221" i="1"/>
  <c r="AV221" i="1"/>
  <c r="AS221" i="1"/>
  <c r="AP221" i="1"/>
  <c r="BA221" i="1" s="1"/>
  <c r="AO221" i="1"/>
  <c r="AL221" i="1"/>
  <c r="AI221" i="1"/>
  <c r="AF221" i="1"/>
  <c r="AC221" i="1"/>
  <c r="Z221" i="1"/>
  <c r="W221" i="1"/>
  <c r="T221" i="1"/>
  <c r="Q221" i="1"/>
  <c r="N221" i="1"/>
  <c r="K221" i="1"/>
  <c r="H221" i="1"/>
  <c r="CJ220" i="1"/>
  <c r="BW220" i="1"/>
  <c r="BV220" i="1"/>
  <c r="BP220" i="1"/>
  <c r="BQ220" i="1" s="1"/>
  <c r="BN220" i="1"/>
  <c r="BL220" i="1"/>
  <c r="BM220" i="1" s="1"/>
  <c r="BJ220" i="1"/>
  <c r="BK220" i="1" s="1"/>
  <c r="BI220" i="1"/>
  <c r="AZ220" i="1"/>
  <c r="AV220" i="1"/>
  <c r="AS220" i="1"/>
  <c r="AP220" i="1"/>
  <c r="BA220" i="1" s="1"/>
  <c r="AO220" i="1"/>
  <c r="AL220" i="1"/>
  <c r="AI220" i="1"/>
  <c r="AF220" i="1"/>
  <c r="AC220" i="1"/>
  <c r="Z220" i="1"/>
  <c r="W220" i="1"/>
  <c r="T220" i="1"/>
  <c r="Q220" i="1"/>
  <c r="N220" i="1"/>
  <c r="K220" i="1"/>
  <c r="H220" i="1"/>
  <c r="CJ219" i="1"/>
  <c r="BW219" i="1"/>
  <c r="BX219" i="1" s="1"/>
  <c r="BV219" i="1"/>
  <c r="BP219" i="1"/>
  <c r="BQ219" i="1" s="1"/>
  <c r="BN219" i="1"/>
  <c r="BO219" i="1" s="1"/>
  <c r="BL219" i="1"/>
  <c r="BM219" i="1" s="1"/>
  <c r="BJ219" i="1"/>
  <c r="BK219" i="1" s="1"/>
  <c r="BI219" i="1"/>
  <c r="AZ219" i="1"/>
  <c r="AV219" i="1"/>
  <c r="AS219" i="1"/>
  <c r="AP219" i="1"/>
  <c r="BA219" i="1" s="1"/>
  <c r="AO219" i="1"/>
  <c r="AL219" i="1"/>
  <c r="AI219" i="1"/>
  <c r="AF219" i="1"/>
  <c r="AC219" i="1"/>
  <c r="Z219" i="1"/>
  <c r="W219" i="1"/>
  <c r="T219" i="1"/>
  <c r="Q219" i="1"/>
  <c r="N219" i="1"/>
  <c r="K219" i="1"/>
  <c r="H219" i="1"/>
  <c r="CJ218" i="1"/>
  <c r="BW218" i="1"/>
  <c r="BV218" i="1"/>
  <c r="BP218" i="1"/>
  <c r="BQ218" i="1" s="1"/>
  <c r="BN218" i="1"/>
  <c r="BL218" i="1"/>
  <c r="BM218" i="1" s="1"/>
  <c r="BJ218" i="1"/>
  <c r="BK218" i="1" s="1"/>
  <c r="BI218" i="1"/>
  <c r="AZ218" i="1"/>
  <c r="AV218" i="1"/>
  <c r="AS218" i="1"/>
  <c r="AP218" i="1"/>
  <c r="BA218" i="1" s="1"/>
  <c r="AO218" i="1"/>
  <c r="AL218" i="1"/>
  <c r="AI218" i="1"/>
  <c r="AF218" i="1"/>
  <c r="AC218" i="1"/>
  <c r="Z218" i="1"/>
  <c r="W218" i="1"/>
  <c r="T218" i="1"/>
  <c r="Q218" i="1"/>
  <c r="N218" i="1"/>
  <c r="K218" i="1"/>
  <c r="H218" i="1"/>
  <c r="CJ217" i="1"/>
  <c r="BW217" i="1"/>
  <c r="BV217" i="1"/>
  <c r="BP217" i="1"/>
  <c r="BQ217" i="1" s="1"/>
  <c r="BN217" i="1"/>
  <c r="BO217" i="1" s="1"/>
  <c r="BL217" i="1"/>
  <c r="BJ217" i="1"/>
  <c r="BK217" i="1" s="1"/>
  <c r="BI217" i="1"/>
  <c r="AZ217" i="1"/>
  <c r="AV217" i="1"/>
  <c r="AS217" i="1"/>
  <c r="AP217" i="1"/>
  <c r="BA217" i="1" s="1"/>
  <c r="AO217" i="1"/>
  <c r="AL217" i="1"/>
  <c r="AI217" i="1"/>
  <c r="AF217" i="1"/>
  <c r="AC217" i="1"/>
  <c r="Z217" i="1"/>
  <c r="W217" i="1"/>
  <c r="T217" i="1"/>
  <c r="Q217" i="1"/>
  <c r="N217" i="1"/>
  <c r="K217" i="1"/>
  <c r="H217" i="1"/>
  <c r="CJ216" i="1"/>
  <c r="BW216" i="1"/>
  <c r="CK216" i="1" s="1"/>
  <c r="BV216" i="1"/>
  <c r="BP216" i="1"/>
  <c r="BQ216" i="1" s="1"/>
  <c r="BN216" i="1"/>
  <c r="BO216" i="1" s="1"/>
  <c r="BL216" i="1"/>
  <c r="BM216" i="1" s="1"/>
  <c r="BJ216" i="1"/>
  <c r="BK216" i="1" s="1"/>
  <c r="BI216" i="1"/>
  <c r="AZ216" i="1"/>
  <c r="AV216" i="1"/>
  <c r="AS216" i="1"/>
  <c r="AP216" i="1"/>
  <c r="BA216" i="1" s="1"/>
  <c r="AO216" i="1"/>
  <c r="AL216" i="1"/>
  <c r="AI216" i="1"/>
  <c r="AF216" i="1"/>
  <c r="AC216" i="1"/>
  <c r="Z216" i="1"/>
  <c r="W216" i="1"/>
  <c r="T216" i="1"/>
  <c r="Q216" i="1"/>
  <c r="N216" i="1"/>
  <c r="K216" i="1"/>
  <c r="H216" i="1"/>
  <c r="CJ215" i="1"/>
  <c r="BW215" i="1"/>
  <c r="CK215" i="1" s="1"/>
  <c r="BV215" i="1"/>
  <c r="BP215" i="1"/>
  <c r="BQ215" i="1" s="1"/>
  <c r="BN215" i="1"/>
  <c r="BO215" i="1" s="1"/>
  <c r="BL215" i="1"/>
  <c r="BM215" i="1" s="1"/>
  <c r="BJ215" i="1"/>
  <c r="BK215" i="1" s="1"/>
  <c r="BI215" i="1"/>
  <c r="AZ215" i="1"/>
  <c r="AV215" i="1"/>
  <c r="AS215" i="1"/>
  <c r="AP215" i="1"/>
  <c r="BA215" i="1" s="1"/>
  <c r="AO215" i="1"/>
  <c r="AL215" i="1"/>
  <c r="AI215" i="1"/>
  <c r="AF215" i="1"/>
  <c r="AC215" i="1"/>
  <c r="Z215" i="1"/>
  <c r="W215" i="1"/>
  <c r="T215" i="1"/>
  <c r="Q215" i="1"/>
  <c r="N215" i="1"/>
  <c r="K215" i="1"/>
  <c r="H215" i="1"/>
  <c r="CJ214" i="1"/>
  <c r="BW214" i="1"/>
  <c r="BV214" i="1"/>
  <c r="BP214" i="1"/>
  <c r="BQ214" i="1" s="1"/>
  <c r="BN214" i="1"/>
  <c r="BO214" i="1" s="1"/>
  <c r="BL214" i="1"/>
  <c r="BM214" i="1" s="1"/>
  <c r="BJ214" i="1"/>
  <c r="BK214" i="1" s="1"/>
  <c r="BI214" i="1"/>
  <c r="AZ214" i="1"/>
  <c r="AV214" i="1"/>
  <c r="AS214" i="1"/>
  <c r="AP214" i="1"/>
  <c r="BA214" i="1" s="1"/>
  <c r="AO214" i="1"/>
  <c r="AL214" i="1"/>
  <c r="AI214" i="1"/>
  <c r="AF214" i="1"/>
  <c r="AC214" i="1"/>
  <c r="Z214" i="1"/>
  <c r="W214" i="1"/>
  <c r="T214" i="1"/>
  <c r="Q214" i="1"/>
  <c r="N214" i="1"/>
  <c r="K214" i="1"/>
  <c r="H214" i="1"/>
  <c r="CJ213" i="1"/>
  <c r="BW213" i="1"/>
  <c r="CK213" i="1" s="1"/>
  <c r="BV213" i="1"/>
  <c r="BP213" i="1"/>
  <c r="BQ213" i="1" s="1"/>
  <c r="BN213" i="1"/>
  <c r="BO213" i="1" s="1"/>
  <c r="BL213" i="1"/>
  <c r="BJ213" i="1"/>
  <c r="BK213" i="1" s="1"/>
  <c r="BI213" i="1"/>
  <c r="AZ213" i="1"/>
  <c r="AV213" i="1"/>
  <c r="AS213" i="1"/>
  <c r="AP213" i="1"/>
  <c r="BA213" i="1" s="1"/>
  <c r="AO213" i="1"/>
  <c r="AL213" i="1"/>
  <c r="AI213" i="1"/>
  <c r="AF213" i="1"/>
  <c r="AC213" i="1"/>
  <c r="Z213" i="1"/>
  <c r="W213" i="1"/>
  <c r="T213" i="1"/>
  <c r="Q213" i="1"/>
  <c r="N213" i="1"/>
  <c r="K213" i="1"/>
  <c r="H213" i="1"/>
  <c r="CJ212" i="1"/>
  <c r="BW212" i="1"/>
  <c r="BV212" i="1"/>
  <c r="BP212" i="1"/>
  <c r="BQ212" i="1" s="1"/>
  <c r="BN212" i="1"/>
  <c r="BL212" i="1"/>
  <c r="BM212" i="1" s="1"/>
  <c r="BJ212" i="1"/>
  <c r="BK212" i="1" s="1"/>
  <c r="BI212" i="1"/>
  <c r="AZ212" i="1"/>
  <c r="AV212" i="1"/>
  <c r="AS212" i="1"/>
  <c r="AP212" i="1"/>
  <c r="BA212" i="1" s="1"/>
  <c r="AO212" i="1"/>
  <c r="AL212" i="1"/>
  <c r="AI212" i="1"/>
  <c r="AF212" i="1"/>
  <c r="AC212" i="1"/>
  <c r="Z212" i="1"/>
  <c r="W212" i="1"/>
  <c r="T212" i="1"/>
  <c r="Q212" i="1"/>
  <c r="N212" i="1"/>
  <c r="K212" i="1"/>
  <c r="H212" i="1"/>
  <c r="CJ211" i="1"/>
  <c r="BW211" i="1"/>
  <c r="BV211" i="1"/>
  <c r="BP211" i="1"/>
  <c r="BQ211" i="1" s="1"/>
  <c r="BN211" i="1"/>
  <c r="BO211" i="1" s="1"/>
  <c r="BL211" i="1"/>
  <c r="BJ211" i="1"/>
  <c r="BK211" i="1" s="1"/>
  <c r="BI211" i="1"/>
  <c r="AZ211" i="1"/>
  <c r="AV211" i="1"/>
  <c r="AS211" i="1"/>
  <c r="AP211" i="1"/>
  <c r="BA211" i="1" s="1"/>
  <c r="AO211" i="1"/>
  <c r="AL211" i="1"/>
  <c r="AI211" i="1"/>
  <c r="AF211" i="1"/>
  <c r="AC211" i="1"/>
  <c r="Z211" i="1"/>
  <c r="W211" i="1"/>
  <c r="T211" i="1"/>
  <c r="Q211" i="1"/>
  <c r="N211" i="1"/>
  <c r="K211" i="1"/>
  <c r="H211" i="1"/>
  <c r="CJ210" i="1"/>
  <c r="BW210" i="1"/>
  <c r="BV210" i="1"/>
  <c r="BP210" i="1"/>
  <c r="BQ210" i="1" s="1"/>
  <c r="BN210" i="1"/>
  <c r="BL210" i="1"/>
  <c r="BM210" i="1" s="1"/>
  <c r="BJ210" i="1"/>
  <c r="BK210" i="1" s="1"/>
  <c r="BI210" i="1"/>
  <c r="AZ210" i="1"/>
  <c r="AV210" i="1"/>
  <c r="AS210" i="1"/>
  <c r="AP210" i="1"/>
  <c r="BA210" i="1" s="1"/>
  <c r="AO210" i="1"/>
  <c r="AL210" i="1"/>
  <c r="AI210" i="1"/>
  <c r="AF210" i="1"/>
  <c r="AC210" i="1"/>
  <c r="Z210" i="1"/>
  <c r="W210" i="1"/>
  <c r="T210" i="1"/>
  <c r="Q210" i="1"/>
  <c r="N210" i="1"/>
  <c r="K210" i="1"/>
  <c r="H210" i="1"/>
  <c r="CJ209" i="1"/>
  <c r="BW209" i="1"/>
  <c r="BX209" i="1" s="1"/>
  <c r="BV209" i="1"/>
  <c r="BP209" i="1"/>
  <c r="BQ209" i="1" s="1"/>
  <c r="BN209" i="1"/>
  <c r="BO209" i="1" s="1"/>
  <c r="BL209" i="1"/>
  <c r="BM209" i="1" s="1"/>
  <c r="BJ209" i="1"/>
  <c r="BK209" i="1" s="1"/>
  <c r="BI209" i="1"/>
  <c r="AZ209" i="1"/>
  <c r="AV209" i="1"/>
  <c r="AS209" i="1"/>
  <c r="AP209" i="1"/>
  <c r="BA209" i="1" s="1"/>
  <c r="AO209" i="1"/>
  <c r="AL209" i="1"/>
  <c r="AI209" i="1"/>
  <c r="AF209" i="1"/>
  <c r="AC209" i="1"/>
  <c r="Z209" i="1"/>
  <c r="W209" i="1"/>
  <c r="T209" i="1"/>
  <c r="Q209" i="1"/>
  <c r="N209" i="1"/>
  <c r="K209" i="1"/>
  <c r="H209" i="1"/>
  <c r="CJ208" i="1"/>
  <c r="BW208" i="1"/>
  <c r="BV208" i="1"/>
  <c r="BP208" i="1"/>
  <c r="BQ208" i="1" s="1"/>
  <c r="BN208" i="1"/>
  <c r="BL208" i="1"/>
  <c r="BM208" i="1" s="1"/>
  <c r="BJ208" i="1"/>
  <c r="BK208" i="1" s="1"/>
  <c r="BI208" i="1"/>
  <c r="AZ208" i="1"/>
  <c r="AV208" i="1"/>
  <c r="AS208" i="1"/>
  <c r="AP208" i="1"/>
  <c r="BA208" i="1" s="1"/>
  <c r="AO208" i="1"/>
  <c r="AL208" i="1"/>
  <c r="AI208" i="1"/>
  <c r="AF208" i="1"/>
  <c r="AC208" i="1"/>
  <c r="Z208" i="1"/>
  <c r="W208" i="1"/>
  <c r="T208" i="1"/>
  <c r="Q208" i="1"/>
  <c r="N208" i="1"/>
  <c r="K208" i="1"/>
  <c r="H208" i="1"/>
  <c r="CJ207" i="1"/>
  <c r="BW207" i="1"/>
  <c r="BV207" i="1"/>
  <c r="BP207" i="1"/>
  <c r="BQ207" i="1" s="1"/>
  <c r="BN207" i="1"/>
  <c r="BO207" i="1" s="1"/>
  <c r="BL207" i="1"/>
  <c r="BM207" i="1" s="1"/>
  <c r="BJ207" i="1"/>
  <c r="BK207" i="1" s="1"/>
  <c r="BI207" i="1"/>
  <c r="AZ207" i="1"/>
  <c r="AV207" i="1"/>
  <c r="AS207" i="1"/>
  <c r="AP207" i="1"/>
  <c r="BA207" i="1" s="1"/>
  <c r="AO207" i="1"/>
  <c r="AL207" i="1"/>
  <c r="AI207" i="1"/>
  <c r="AF207" i="1"/>
  <c r="AC207" i="1"/>
  <c r="Z207" i="1"/>
  <c r="W207" i="1"/>
  <c r="T207" i="1"/>
  <c r="Q207" i="1"/>
  <c r="N207" i="1"/>
  <c r="K207" i="1"/>
  <c r="H207" i="1"/>
  <c r="CJ206" i="1"/>
  <c r="BW206" i="1"/>
  <c r="BV206" i="1"/>
  <c r="BP206" i="1"/>
  <c r="BQ206" i="1" s="1"/>
  <c r="BN206" i="1"/>
  <c r="BL206" i="1"/>
  <c r="BM206" i="1" s="1"/>
  <c r="BJ206" i="1"/>
  <c r="BK206" i="1" s="1"/>
  <c r="BI206" i="1"/>
  <c r="AZ206" i="1"/>
  <c r="AV206" i="1"/>
  <c r="AS206" i="1"/>
  <c r="AP206" i="1"/>
  <c r="BA206" i="1" s="1"/>
  <c r="AO206" i="1"/>
  <c r="AL206" i="1"/>
  <c r="AI206" i="1"/>
  <c r="AF206" i="1"/>
  <c r="AC206" i="1"/>
  <c r="Z206" i="1"/>
  <c r="W206" i="1"/>
  <c r="T206" i="1"/>
  <c r="Q206" i="1"/>
  <c r="N206" i="1"/>
  <c r="K206" i="1"/>
  <c r="H206" i="1"/>
  <c r="CJ205" i="1"/>
  <c r="BW205" i="1"/>
  <c r="CK205" i="1" s="1"/>
  <c r="BV205" i="1"/>
  <c r="BP205" i="1"/>
  <c r="BQ205" i="1" s="1"/>
  <c r="BN205" i="1"/>
  <c r="BO205" i="1" s="1"/>
  <c r="BL205" i="1"/>
  <c r="BM205" i="1" s="1"/>
  <c r="BJ205" i="1"/>
  <c r="BK205" i="1" s="1"/>
  <c r="BI205" i="1"/>
  <c r="AZ205" i="1"/>
  <c r="AV205" i="1"/>
  <c r="AS205" i="1"/>
  <c r="AP205" i="1"/>
  <c r="BA205" i="1" s="1"/>
  <c r="AO205" i="1"/>
  <c r="AL205" i="1"/>
  <c r="AI205" i="1"/>
  <c r="AF205" i="1"/>
  <c r="AC205" i="1"/>
  <c r="Z205" i="1"/>
  <c r="W205" i="1"/>
  <c r="T205" i="1"/>
  <c r="Q205" i="1"/>
  <c r="N205" i="1"/>
  <c r="K205" i="1"/>
  <c r="H205" i="1"/>
  <c r="CJ204" i="1"/>
  <c r="BW204" i="1"/>
  <c r="BV204" i="1"/>
  <c r="BP204" i="1"/>
  <c r="BQ204" i="1" s="1"/>
  <c r="BN204" i="1"/>
  <c r="BL204" i="1"/>
  <c r="BM204" i="1" s="1"/>
  <c r="BJ204" i="1"/>
  <c r="BK204" i="1" s="1"/>
  <c r="BI204" i="1"/>
  <c r="AZ204" i="1"/>
  <c r="AV204" i="1"/>
  <c r="AS204" i="1"/>
  <c r="AP204" i="1"/>
  <c r="BA204" i="1" s="1"/>
  <c r="AO204" i="1"/>
  <c r="AL204" i="1"/>
  <c r="AI204" i="1"/>
  <c r="AF204" i="1"/>
  <c r="AC204" i="1"/>
  <c r="Z204" i="1"/>
  <c r="W204" i="1"/>
  <c r="T204" i="1"/>
  <c r="Q204" i="1"/>
  <c r="N204" i="1"/>
  <c r="K204" i="1"/>
  <c r="H204" i="1"/>
  <c r="CJ203" i="1"/>
  <c r="BW203" i="1"/>
  <c r="BX203" i="1" s="1"/>
  <c r="BV203" i="1"/>
  <c r="BP203" i="1"/>
  <c r="BQ203" i="1" s="1"/>
  <c r="BN203" i="1"/>
  <c r="BO203" i="1" s="1"/>
  <c r="BL203" i="1"/>
  <c r="BM203" i="1" s="1"/>
  <c r="BJ203" i="1"/>
  <c r="BK203" i="1" s="1"/>
  <c r="BI203" i="1"/>
  <c r="AZ203" i="1"/>
  <c r="AV203" i="1"/>
  <c r="AS203" i="1"/>
  <c r="AP203" i="1"/>
  <c r="BA203" i="1" s="1"/>
  <c r="AO203" i="1"/>
  <c r="AL203" i="1"/>
  <c r="AI203" i="1"/>
  <c r="AF203" i="1"/>
  <c r="AC203" i="1"/>
  <c r="Z203" i="1"/>
  <c r="W203" i="1"/>
  <c r="T203" i="1"/>
  <c r="Q203" i="1"/>
  <c r="N203" i="1"/>
  <c r="K203" i="1"/>
  <c r="H203" i="1"/>
  <c r="CJ202" i="1"/>
  <c r="BW202" i="1"/>
  <c r="CK202" i="1" s="1"/>
  <c r="BV202" i="1"/>
  <c r="BP202" i="1"/>
  <c r="BQ202" i="1" s="1"/>
  <c r="BN202" i="1"/>
  <c r="BL202" i="1"/>
  <c r="BM202" i="1" s="1"/>
  <c r="BJ202" i="1"/>
  <c r="BK202" i="1" s="1"/>
  <c r="BI202" i="1"/>
  <c r="AZ202" i="1"/>
  <c r="AV202" i="1"/>
  <c r="AS202" i="1"/>
  <c r="AP202" i="1"/>
  <c r="BA202" i="1" s="1"/>
  <c r="AO202" i="1"/>
  <c r="AL202" i="1"/>
  <c r="AI202" i="1"/>
  <c r="AF202" i="1"/>
  <c r="AC202" i="1"/>
  <c r="Z202" i="1"/>
  <c r="W202" i="1"/>
  <c r="T202" i="1"/>
  <c r="Q202" i="1"/>
  <c r="N202" i="1"/>
  <c r="K202" i="1"/>
  <c r="H202" i="1"/>
  <c r="CJ201" i="1"/>
  <c r="BW201" i="1"/>
  <c r="BV201" i="1"/>
  <c r="BP201" i="1"/>
  <c r="BN201" i="1"/>
  <c r="BO201" i="1" s="1"/>
  <c r="BL201" i="1"/>
  <c r="BM201" i="1" s="1"/>
  <c r="BJ201" i="1"/>
  <c r="BK201" i="1" s="1"/>
  <c r="BI201" i="1"/>
  <c r="AZ201" i="1"/>
  <c r="AV201" i="1"/>
  <c r="AS201" i="1"/>
  <c r="AP201" i="1"/>
  <c r="BA201" i="1" s="1"/>
  <c r="AO201" i="1"/>
  <c r="AL201" i="1"/>
  <c r="AI201" i="1"/>
  <c r="AF201" i="1"/>
  <c r="AC201" i="1"/>
  <c r="Z201" i="1"/>
  <c r="W201" i="1"/>
  <c r="T201" i="1"/>
  <c r="Q201" i="1"/>
  <c r="N201" i="1"/>
  <c r="K201" i="1"/>
  <c r="H201" i="1"/>
  <c r="CJ200" i="1"/>
  <c r="BW200" i="1"/>
  <c r="CK200" i="1" s="1"/>
  <c r="BV200" i="1"/>
  <c r="BP200" i="1"/>
  <c r="BQ200" i="1" s="1"/>
  <c r="BN200" i="1"/>
  <c r="BO200" i="1" s="1"/>
  <c r="BL200" i="1"/>
  <c r="BM200" i="1" s="1"/>
  <c r="BJ200" i="1"/>
  <c r="BK200" i="1" s="1"/>
  <c r="BI200" i="1"/>
  <c r="AZ200" i="1"/>
  <c r="AV200" i="1"/>
  <c r="AS200" i="1"/>
  <c r="AP200" i="1"/>
  <c r="BA200" i="1" s="1"/>
  <c r="AO200" i="1"/>
  <c r="AL200" i="1"/>
  <c r="AI200" i="1"/>
  <c r="AF200" i="1"/>
  <c r="AC200" i="1"/>
  <c r="Z200" i="1"/>
  <c r="W200" i="1"/>
  <c r="T200" i="1"/>
  <c r="Q200" i="1"/>
  <c r="N200" i="1"/>
  <c r="K200" i="1"/>
  <c r="H200" i="1"/>
  <c r="CJ199" i="1"/>
  <c r="BW199" i="1"/>
  <c r="BV199" i="1"/>
  <c r="BP199" i="1"/>
  <c r="BQ199" i="1" s="1"/>
  <c r="BN199" i="1"/>
  <c r="BO199" i="1" s="1"/>
  <c r="BL199" i="1"/>
  <c r="BM199" i="1" s="1"/>
  <c r="BJ199" i="1"/>
  <c r="BK199" i="1" s="1"/>
  <c r="BI199" i="1"/>
  <c r="AZ199" i="1"/>
  <c r="AV199" i="1"/>
  <c r="AS199" i="1"/>
  <c r="AP199" i="1"/>
  <c r="BA199" i="1" s="1"/>
  <c r="AO199" i="1"/>
  <c r="AL199" i="1"/>
  <c r="AI199" i="1"/>
  <c r="AF199" i="1"/>
  <c r="AC199" i="1"/>
  <c r="Z199" i="1"/>
  <c r="W199" i="1"/>
  <c r="T199" i="1"/>
  <c r="Q199" i="1"/>
  <c r="N199" i="1"/>
  <c r="K199" i="1"/>
  <c r="H199" i="1"/>
  <c r="CJ198" i="1"/>
  <c r="BW198" i="1"/>
  <c r="BV198" i="1"/>
  <c r="BP198" i="1"/>
  <c r="BQ198" i="1" s="1"/>
  <c r="BN198" i="1"/>
  <c r="BO198" i="1" s="1"/>
  <c r="BL198" i="1"/>
  <c r="BM198" i="1" s="1"/>
  <c r="BJ198" i="1"/>
  <c r="BK198" i="1" s="1"/>
  <c r="BI198" i="1"/>
  <c r="AZ198" i="1"/>
  <c r="AV198" i="1"/>
  <c r="AS198" i="1"/>
  <c r="AP198" i="1"/>
  <c r="BA198" i="1" s="1"/>
  <c r="AO198" i="1"/>
  <c r="AL198" i="1"/>
  <c r="AI198" i="1"/>
  <c r="AF198" i="1"/>
  <c r="AC198" i="1"/>
  <c r="Z198" i="1"/>
  <c r="W198" i="1"/>
  <c r="T198" i="1"/>
  <c r="Q198" i="1"/>
  <c r="N198" i="1"/>
  <c r="K198" i="1"/>
  <c r="H198" i="1"/>
  <c r="CJ197" i="1"/>
  <c r="BW197" i="1"/>
  <c r="BX197" i="1" s="1"/>
  <c r="BV197" i="1"/>
  <c r="BP197" i="1"/>
  <c r="BQ197" i="1" s="1"/>
  <c r="BN197" i="1"/>
  <c r="BO197" i="1" s="1"/>
  <c r="BL197" i="1"/>
  <c r="BJ197" i="1"/>
  <c r="BK197" i="1" s="1"/>
  <c r="BI197" i="1"/>
  <c r="AZ197" i="1"/>
  <c r="AV197" i="1"/>
  <c r="AS197" i="1"/>
  <c r="AP197" i="1"/>
  <c r="BA197" i="1" s="1"/>
  <c r="AO197" i="1"/>
  <c r="AL197" i="1"/>
  <c r="AI197" i="1"/>
  <c r="AF197" i="1"/>
  <c r="AC197" i="1"/>
  <c r="Z197" i="1"/>
  <c r="W197" i="1"/>
  <c r="T197" i="1"/>
  <c r="Q197" i="1"/>
  <c r="N197" i="1"/>
  <c r="K197" i="1"/>
  <c r="H197" i="1"/>
  <c r="CJ196" i="1"/>
  <c r="BW196" i="1"/>
  <c r="BV196" i="1"/>
  <c r="BP196" i="1"/>
  <c r="BQ196" i="1" s="1"/>
  <c r="BN196" i="1"/>
  <c r="BL196" i="1"/>
  <c r="BM196" i="1" s="1"/>
  <c r="BJ196" i="1"/>
  <c r="BK196" i="1" s="1"/>
  <c r="BI196" i="1"/>
  <c r="AZ196" i="1"/>
  <c r="AV196" i="1"/>
  <c r="AS196" i="1"/>
  <c r="AP196" i="1"/>
  <c r="BA196" i="1" s="1"/>
  <c r="AO196" i="1"/>
  <c r="AL196" i="1"/>
  <c r="AI196" i="1"/>
  <c r="AF196" i="1"/>
  <c r="AC196" i="1"/>
  <c r="Z196" i="1"/>
  <c r="W196" i="1"/>
  <c r="T196" i="1"/>
  <c r="Q196" i="1"/>
  <c r="N196" i="1"/>
  <c r="K196" i="1"/>
  <c r="H196" i="1"/>
  <c r="CJ195" i="1"/>
  <c r="BW195" i="1"/>
  <c r="BX195" i="1" s="1"/>
  <c r="BV195" i="1"/>
  <c r="BP195" i="1"/>
  <c r="BQ195" i="1" s="1"/>
  <c r="BN195" i="1"/>
  <c r="BO195" i="1" s="1"/>
  <c r="BL195" i="1"/>
  <c r="BM195" i="1" s="1"/>
  <c r="BJ195" i="1"/>
  <c r="BK195" i="1" s="1"/>
  <c r="BI195" i="1"/>
  <c r="AZ195" i="1"/>
  <c r="AV195" i="1"/>
  <c r="AS195" i="1"/>
  <c r="AP195" i="1"/>
  <c r="BA195" i="1" s="1"/>
  <c r="AO195" i="1"/>
  <c r="AL195" i="1"/>
  <c r="AI195" i="1"/>
  <c r="AF195" i="1"/>
  <c r="AC195" i="1"/>
  <c r="Z195" i="1"/>
  <c r="W195" i="1"/>
  <c r="T195" i="1"/>
  <c r="Q195" i="1"/>
  <c r="N195" i="1"/>
  <c r="K195" i="1"/>
  <c r="H195" i="1"/>
  <c r="CJ194" i="1"/>
  <c r="BW194" i="1"/>
  <c r="CK194" i="1" s="1"/>
  <c r="BV194" i="1"/>
  <c r="BP194" i="1"/>
  <c r="BQ194" i="1" s="1"/>
  <c r="BN194" i="1"/>
  <c r="BO194" i="1" s="1"/>
  <c r="BL194" i="1"/>
  <c r="BM194" i="1" s="1"/>
  <c r="BJ194" i="1"/>
  <c r="BK194" i="1" s="1"/>
  <c r="BI194" i="1"/>
  <c r="AZ194" i="1"/>
  <c r="AV194" i="1"/>
  <c r="AS194" i="1"/>
  <c r="AP194" i="1"/>
  <c r="BA194" i="1" s="1"/>
  <c r="AO194" i="1"/>
  <c r="AL194" i="1"/>
  <c r="AI194" i="1"/>
  <c r="AF194" i="1"/>
  <c r="AC194" i="1"/>
  <c r="Z194" i="1"/>
  <c r="W194" i="1"/>
  <c r="T194" i="1"/>
  <c r="Q194" i="1"/>
  <c r="N194" i="1"/>
  <c r="K194" i="1"/>
  <c r="H194" i="1"/>
  <c r="CJ193" i="1"/>
  <c r="BW193" i="1"/>
  <c r="BX193" i="1" s="1"/>
  <c r="BV193" i="1"/>
  <c r="BP193" i="1"/>
  <c r="BQ193" i="1" s="1"/>
  <c r="BN193" i="1"/>
  <c r="BO193" i="1" s="1"/>
  <c r="BL193" i="1"/>
  <c r="BJ193" i="1"/>
  <c r="BK193" i="1" s="1"/>
  <c r="BI193" i="1"/>
  <c r="AZ193" i="1"/>
  <c r="AV193" i="1"/>
  <c r="AS193" i="1"/>
  <c r="AP193" i="1"/>
  <c r="BA193" i="1" s="1"/>
  <c r="AO193" i="1"/>
  <c r="AL193" i="1"/>
  <c r="AI193" i="1"/>
  <c r="AF193" i="1"/>
  <c r="AC193" i="1"/>
  <c r="Z193" i="1"/>
  <c r="W193" i="1"/>
  <c r="T193" i="1"/>
  <c r="Q193" i="1"/>
  <c r="N193" i="1"/>
  <c r="K193" i="1"/>
  <c r="H193" i="1"/>
  <c r="CJ192" i="1"/>
  <c r="BW192" i="1"/>
  <c r="CK192" i="1" s="1"/>
  <c r="BV192" i="1"/>
  <c r="BP192" i="1"/>
  <c r="BQ192" i="1" s="1"/>
  <c r="BN192" i="1"/>
  <c r="BO192" i="1" s="1"/>
  <c r="BL192" i="1"/>
  <c r="BM192" i="1" s="1"/>
  <c r="BJ192" i="1"/>
  <c r="BK192" i="1" s="1"/>
  <c r="BI192" i="1"/>
  <c r="AZ192" i="1"/>
  <c r="AV192" i="1"/>
  <c r="AS192" i="1"/>
  <c r="AP192" i="1"/>
  <c r="BA192" i="1" s="1"/>
  <c r="AO192" i="1"/>
  <c r="AL192" i="1"/>
  <c r="AI192" i="1"/>
  <c r="AF192" i="1"/>
  <c r="AC192" i="1"/>
  <c r="Z192" i="1"/>
  <c r="W192" i="1"/>
  <c r="T192" i="1"/>
  <c r="Q192" i="1"/>
  <c r="N192" i="1"/>
  <c r="K192" i="1"/>
  <c r="H192" i="1"/>
  <c r="CJ191" i="1"/>
  <c r="BW191" i="1"/>
  <c r="BX191" i="1" s="1"/>
  <c r="BV191" i="1"/>
  <c r="BP191" i="1"/>
  <c r="BQ191" i="1" s="1"/>
  <c r="BN191" i="1"/>
  <c r="BO191" i="1" s="1"/>
  <c r="BL191" i="1"/>
  <c r="BM191" i="1" s="1"/>
  <c r="BJ191" i="1"/>
  <c r="BK191" i="1" s="1"/>
  <c r="BI191" i="1"/>
  <c r="AZ191" i="1"/>
  <c r="AV191" i="1"/>
  <c r="AS191" i="1"/>
  <c r="AP191" i="1"/>
  <c r="BA191" i="1" s="1"/>
  <c r="AO191" i="1"/>
  <c r="AL191" i="1"/>
  <c r="AI191" i="1"/>
  <c r="AF191" i="1"/>
  <c r="AC191" i="1"/>
  <c r="Z191" i="1"/>
  <c r="W191" i="1"/>
  <c r="T191" i="1"/>
  <c r="Q191" i="1"/>
  <c r="N191" i="1"/>
  <c r="K191" i="1"/>
  <c r="H191" i="1"/>
  <c r="CJ190" i="1"/>
  <c r="BW190" i="1"/>
  <c r="BV190" i="1"/>
  <c r="BP190" i="1"/>
  <c r="BQ190" i="1" s="1"/>
  <c r="BN190" i="1"/>
  <c r="BL190" i="1"/>
  <c r="BM190" i="1" s="1"/>
  <c r="BJ190" i="1"/>
  <c r="BK190" i="1" s="1"/>
  <c r="BI190" i="1"/>
  <c r="AZ190" i="1"/>
  <c r="AV190" i="1"/>
  <c r="AS190" i="1"/>
  <c r="AP190" i="1"/>
  <c r="BA190" i="1" s="1"/>
  <c r="AO190" i="1"/>
  <c r="AL190" i="1"/>
  <c r="AI190" i="1"/>
  <c r="AF190" i="1"/>
  <c r="AC190" i="1"/>
  <c r="Z190" i="1"/>
  <c r="W190" i="1"/>
  <c r="T190" i="1"/>
  <c r="Q190" i="1"/>
  <c r="N190" i="1"/>
  <c r="K190" i="1"/>
  <c r="H190" i="1"/>
  <c r="CJ189" i="1"/>
  <c r="BW189" i="1"/>
  <c r="BV189" i="1"/>
  <c r="BP189" i="1"/>
  <c r="BQ189" i="1" s="1"/>
  <c r="BN189" i="1"/>
  <c r="BO189" i="1" s="1"/>
  <c r="BL189" i="1"/>
  <c r="BJ189" i="1"/>
  <c r="BK189" i="1" s="1"/>
  <c r="BI189" i="1"/>
  <c r="AZ189" i="1"/>
  <c r="AV189" i="1"/>
  <c r="AS189" i="1"/>
  <c r="AP189" i="1"/>
  <c r="BA189" i="1" s="1"/>
  <c r="AO189" i="1"/>
  <c r="AL189" i="1"/>
  <c r="AI189" i="1"/>
  <c r="AF189" i="1"/>
  <c r="AC189" i="1"/>
  <c r="Z189" i="1"/>
  <c r="W189" i="1"/>
  <c r="T189" i="1"/>
  <c r="Q189" i="1"/>
  <c r="N189" i="1"/>
  <c r="K189" i="1"/>
  <c r="H189" i="1"/>
  <c r="CJ188" i="1"/>
  <c r="BW188" i="1"/>
  <c r="CK188" i="1" s="1"/>
  <c r="BV188" i="1"/>
  <c r="BP188" i="1"/>
  <c r="BQ188" i="1" s="1"/>
  <c r="BN188" i="1"/>
  <c r="BL188" i="1"/>
  <c r="BM188" i="1" s="1"/>
  <c r="BJ188" i="1"/>
  <c r="BK188" i="1" s="1"/>
  <c r="BI188" i="1"/>
  <c r="AZ188" i="1"/>
  <c r="AV188" i="1"/>
  <c r="AS188" i="1"/>
  <c r="AP188" i="1"/>
  <c r="BA188" i="1" s="1"/>
  <c r="AO188" i="1"/>
  <c r="AL188" i="1"/>
  <c r="AI188" i="1"/>
  <c r="AF188" i="1"/>
  <c r="AC188" i="1"/>
  <c r="Z188" i="1"/>
  <c r="W188" i="1"/>
  <c r="T188" i="1"/>
  <c r="Q188" i="1"/>
  <c r="N188" i="1"/>
  <c r="K188" i="1"/>
  <c r="H188" i="1"/>
  <c r="CJ187" i="1"/>
  <c r="BW187" i="1"/>
  <c r="BV187" i="1"/>
  <c r="BP187" i="1"/>
  <c r="BQ187" i="1" s="1"/>
  <c r="BN187" i="1"/>
  <c r="BO187" i="1" s="1"/>
  <c r="BL187" i="1"/>
  <c r="BM187" i="1" s="1"/>
  <c r="BJ187" i="1"/>
  <c r="BK187" i="1" s="1"/>
  <c r="BI187" i="1"/>
  <c r="AZ187" i="1"/>
  <c r="AV187" i="1"/>
  <c r="AS187" i="1"/>
  <c r="AP187" i="1"/>
  <c r="BA187" i="1" s="1"/>
  <c r="AO187" i="1"/>
  <c r="AL187" i="1"/>
  <c r="AI187" i="1"/>
  <c r="AF187" i="1"/>
  <c r="AC187" i="1"/>
  <c r="Z187" i="1"/>
  <c r="W187" i="1"/>
  <c r="T187" i="1"/>
  <c r="Q187" i="1"/>
  <c r="N187" i="1"/>
  <c r="K187" i="1"/>
  <c r="H187" i="1"/>
  <c r="CJ186" i="1"/>
  <c r="BW186" i="1"/>
  <c r="CK186" i="1" s="1"/>
  <c r="BV186" i="1"/>
  <c r="BP186" i="1"/>
  <c r="BQ186" i="1" s="1"/>
  <c r="BN186" i="1"/>
  <c r="BL186" i="1"/>
  <c r="BM186" i="1" s="1"/>
  <c r="BJ186" i="1"/>
  <c r="BK186" i="1" s="1"/>
  <c r="BI186" i="1"/>
  <c r="AZ186" i="1"/>
  <c r="AV186" i="1"/>
  <c r="AS186" i="1"/>
  <c r="AP186" i="1"/>
  <c r="BA186" i="1" s="1"/>
  <c r="AO186" i="1"/>
  <c r="AL186" i="1"/>
  <c r="AI186" i="1"/>
  <c r="AF186" i="1"/>
  <c r="AC186" i="1"/>
  <c r="Z186" i="1"/>
  <c r="W186" i="1"/>
  <c r="T186" i="1"/>
  <c r="Q186" i="1"/>
  <c r="N186" i="1"/>
  <c r="K186" i="1"/>
  <c r="H186" i="1"/>
  <c r="CJ185" i="1"/>
  <c r="BW185" i="1"/>
  <c r="BV185" i="1"/>
  <c r="BP185" i="1"/>
  <c r="BQ185" i="1" s="1"/>
  <c r="BN185" i="1"/>
  <c r="BO185" i="1" s="1"/>
  <c r="BL185" i="1"/>
  <c r="BM185" i="1" s="1"/>
  <c r="BJ185" i="1"/>
  <c r="BK185" i="1" s="1"/>
  <c r="BI185" i="1"/>
  <c r="AZ185" i="1"/>
  <c r="AV185" i="1"/>
  <c r="AS185" i="1"/>
  <c r="AP185" i="1"/>
  <c r="BA185" i="1" s="1"/>
  <c r="AO185" i="1"/>
  <c r="AL185" i="1"/>
  <c r="AI185" i="1"/>
  <c r="AF185" i="1"/>
  <c r="AC185" i="1"/>
  <c r="Z185" i="1"/>
  <c r="W185" i="1"/>
  <c r="T185" i="1"/>
  <c r="Q185" i="1"/>
  <c r="N185" i="1"/>
  <c r="K185" i="1"/>
  <c r="H185" i="1"/>
  <c r="CJ184" i="1"/>
  <c r="BW184" i="1"/>
  <c r="BV184" i="1"/>
  <c r="BP184" i="1"/>
  <c r="BQ184" i="1" s="1"/>
  <c r="BN184" i="1"/>
  <c r="BL184" i="1"/>
  <c r="BM184" i="1" s="1"/>
  <c r="BJ184" i="1"/>
  <c r="BK184" i="1" s="1"/>
  <c r="BI184" i="1"/>
  <c r="AZ184" i="1"/>
  <c r="AV184" i="1"/>
  <c r="AS184" i="1"/>
  <c r="AP184" i="1"/>
  <c r="BA184" i="1" s="1"/>
  <c r="AO184" i="1"/>
  <c r="AL184" i="1"/>
  <c r="AI184" i="1"/>
  <c r="AF184" i="1"/>
  <c r="AC184" i="1"/>
  <c r="Z184" i="1"/>
  <c r="W184" i="1"/>
  <c r="T184" i="1"/>
  <c r="Q184" i="1"/>
  <c r="N184" i="1"/>
  <c r="K184" i="1"/>
  <c r="H184" i="1"/>
  <c r="CJ183" i="1"/>
  <c r="BW183" i="1"/>
  <c r="BX183" i="1" s="1"/>
  <c r="BV183" i="1"/>
  <c r="BP183" i="1"/>
  <c r="BQ183" i="1" s="1"/>
  <c r="BN183" i="1"/>
  <c r="BO183" i="1" s="1"/>
  <c r="BL183" i="1"/>
  <c r="BJ183" i="1"/>
  <c r="BK183" i="1" s="1"/>
  <c r="BI183" i="1"/>
  <c r="AZ183" i="1"/>
  <c r="AV183" i="1"/>
  <c r="AS183" i="1"/>
  <c r="AP183" i="1"/>
  <c r="BA183" i="1" s="1"/>
  <c r="AO183" i="1"/>
  <c r="AL183" i="1"/>
  <c r="AI183" i="1"/>
  <c r="AF183" i="1"/>
  <c r="AC183" i="1"/>
  <c r="Z183" i="1"/>
  <c r="W183" i="1"/>
  <c r="T183" i="1"/>
  <c r="Q183" i="1"/>
  <c r="N183" i="1"/>
  <c r="K183" i="1"/>
  <c r="H183" i="1"/>
  <c r="CJ182" i="1"/>
  <c r="BW182" i="1"/>
  <c r="CK182" i="1" s="1"/>
  <c r="BV182" i="1"/>
  <c r="BP182" i="1"/>
  <c r="BQ182" i="1" s="1"/>
  <c r="BN182" i="1"/>
  <c r="BO182" i="1" s="1"/>
  <c r="BL182" i="1"/>
  <c r="BM182" i="1" s="1"/>
  <c r="BJ182" i="1"/>
  <c r="BK182" i="1" s="1"/>
  <c r="BI182" i="1"/>
  <c r="AZ182" i="1"/>
  <c r="AV182" i="1"/>
  <c r="AS182" i="1"/>
  <c r="AP182" i="1"/>
  <c r="BA182" i="1" s="1"/>
  <c r="AO182" i="1"/>
  <c r="AL182" i="1"/>
  <c r="AI182" i="1"/>
  <c r="AF182" i="1"/>
  <c r="AC182" i="1"/>
  <c r="Z182" i="1"/>
  <c r="W182" i="1"/>
  <c r="T182" i="1"/>
  <c r="Q182" i="1"/>
  <c r="N182" i="1"/>
  <c r="K182" i="1"/>
  <c r="H182" i="1"/>
  <c r="CJ181" i="1"/>
  <c r="BW181" i="1"/>
  <c r="BV181" i="1"/>
  <c r="BP181" i="1"/>
  <c r="BQ181" i="1" s="1"/>
  <c r="BN181" i="1"/>
  <c r="BO181" i="1" s="1"/>
  <c r="BL181" i="1"/>
  <c r="BJ181" i="1"/>
  <c r="BK181" i="1" s="1"/>
  <c r="BI181" i="1"/>
  <c r="AZ181" i="1"/>
  <c r="AV181" i="1"/>
  <c r="AS181" i="1"/>
  <c r="AP181" i="1"/>
  <c r="BA181" i="1" s="1"/>
  <c r="AO181" i="1"/>
  <c r="AL181" i="1"/>
  <c r="AI181" i="1"/>
  <c r="AF181" i="1"/>
  <c r="AC181" i="1"/>
  <c r="Z181" i="1"/>
  <c r="W181" i="1"/>
  <c r="T181" i="1"/>
  <c r="Q181" i="1"/>
  <c r="N181" i="1"/>
  <c r="K181" i="1"/>
  <c r="H181" i="1"/>
  <c r="CJ180" i="1"/>
  <c r="BW180" i="1"/>
  <c r="CK180" i="1" s="1"/>
  <c r="BV180" i="1"/>
  <c r="BP180" i="1"/>
  <c r="BQ180" i="1" s="1"/>
  <c r="BN180" i="1"/>
  <c r="BL180" i="1"/>
  <c r="BM180" i="1" s="1"/>
  <c r="BJ180" i="1"/>
  <c r="BK180" i="1" s="1"/>
  <c r="BI180" i="1"/>
  <c r="AZ180" i="1"/>
  <c r="AV180" i="1"/>
  <c r="AS180" i="1"/>
  <c r="AP180" i="1"/>
  <c r="BA180" i="1" s="1"/>
  <c r="AO180" i="1"/>
  <c r="AL180" i="1"/>
  <c r="AI180" i="1"/>
  <c r="AF180" i="1"/>
  <c r="AC180" i="1"/>
  <c r="Z180" i="1"/>
  <c r="W180" i="1"/>
  <c r="T180" i="1"/>
  <c r="Q180" i="1"/>
  <c r="N180" i="1"/>
  <c r="K180" i="1"/>
  <c r="H180" i="1"/>
  <c r="CJ179" i="1"/>
  <c r="BW179" i="1"/>
  <c r="BV179" i="1"/>
  <c r="BP179" i="1"/>
  <c r="BN179" i="1"/>
  <c r="BO179" i="1" s="1"/>
  <c r="BL179" i="1"/>
  <c r="BM179" i="1" s="1"/>
  <c r="BJ179" i="1"/>
  <c r="BK179" i="1" s="1"/>
  <c r="BI179" i="1"/>
  <c r="AZ179" i="1"/>
  <c r="AV179" i="1"/>
  <c r="AS179" i="1"/>
  <c r="AP179" i="1"/>
  <c r="BA179" i="1" s="1"/>
  <c r="AO179" i="1"/>
  <c r="AL179" i="1"/>
  <c r="AI179" i="1"/>
  <c r="AF179" i="1"/>
  <c r="AC179" i="1"/>
  <c r="Z179" i="1"/>
  <c r="W179" i="1"/>
  <c r="T179" i="1"/>
  <c r="Q179" i="1"/>
  <c r="N179" i="1"/>
  <c r="K179" i="1"/>
  <c r="H179" i="1"/>
  <c r="CJ178" i="1"/>
  <c r="BW178" i="1"/>
  <c r="CK178" i="1" s="1"/>
  <c r="BV178" i="1"/>
  <c r="BP178" i="1"/>
  <c r="BQ178" i="1" s="1"/>
  <c r="BN178" i="1"/>
  <c r="BL178" i="1"/>
  <c r="BM178" i="1" s="1"/>
  <c r="BJ178" i="1"/>
  <c r="BK178" i="1" s="1"/>
  <c r="BI178" i="1"/>
  <c r="AZ178" i="1"/>
  <c r="AV178" i="1"/>
  <c r="AS178" i="1"/>
  <c r="AP178" i="1"/>
  <c r="BA178" i="1" s="1"/>
  <c r="AO178" i="1"/>
  <c r="AL178" i="1"/>
  <c r="AI178" i="1"/>
  <c r="AF178" i="1"/>
  <c r="AC178" i="1"/>
  <c r="Z178" i="1"/>
  <c r="W178" i="1"/>
  <c r="T178" i="1"/>
  <c r="Q178" i="1"/>
  <c r="N178" i="1"/>
  <c r="K178" i="1"/>
  <c r="H178" i="1"/>
  <c r="CJ177" i="1"/>
  <c r="BW177" i="1"/>
  <c r="BX177" i="1" s="1"/>
  <c r="BV177" i="1"/>
  <c r="BP177" i="1"/>
  <c r="BQ177" i="1" s="1"/>
  <c r="BN177" i="1"/>
  <c r="BO177" i="1" s="1"/>
  <c r="BL177" i="1"/>
  <c r="BJ177" i="1"/>
  <c r="BK177" i="1" s="1"/>
  <c r="BI177" i="1"/>
  <c r="AZ177" i="1"/>
  <c r="AV177" i="1"/>
  <c r="AS177" i="1"/>
  <c r="AP177" i="1"/>
  <c r="BA177" i="1" s="1"/>
  <c r="AO177" i="1"/>
  <c r="AL177" i="1"/>
  <c r="AI177" i="1"/>
  <c r="AF177" i="1"/>
  <c r="AC177" i="1"/>
  <c r="Z177" i="1"/>
  <c r="W177" i="1"/>
  <c r="T177" i="1"/>
  <c r="Q177" i="1"/>
  <c r="N177" i="1"/>
  <c r="K177" i="1"/>
  <c r="H177" i="1"/>
  <c r="CJ176" i="1"/>
  <c r="BW176" i="1"/>
  <c r="CK176" i="1" s="1"/>
  <c r="BV176" i="1"/>
  <c r="BP176" i="1"/>
  <c r="BQ176" i="1" s="1"/>
  <c r="BN176" i="1"/>
  <c r="BL176" i="1"/>
  <c r="BM176" i="1" s="1"/>
  <c r="BJ176" i="1"/>
  <c r="BK176" i="1" s="1"/>
  <c r="BI176" i="1"/>
  <c r="AZ176" i="1"/>
  <c r="AV176" i="1"/>
  <c r="AS176" i="1"/>
  <c r="AP176" i="1"/>
  <c r="BA176" i="1" s="1"/>
  <c r="AO176" i="1"/>
  <c r="AL176" i="1"/>
  <c r="AI176" i="1"/>
  <c r="AF176" i="1"/>
  <c r="AC176" i="1"/>
  <c r="Z176" i="1"/>
  <c r="W176" i="1"/>
  <c r="T176" i="1"/>
  <c r="Q176" i="1"/>
  <c r="N176" i="1"/>
  <c r="K176" i="1"/>
  <c r="H176" i="1"/>
  <c r="CJ175" i="1"/>
  <c r="BW175" i="1"/>
  <c r="BV175" i="1"/>
  <c r="BP175" i="1"/>
  <c r="BQ175" i="1" s="1"/>
  <c r="BN175" i="1"/>
  <c r="BO175" i="1" s="1"/>
  <c r="BL175" i="1"/>
  <c r="BJ175" i="1"/>
  <c r="BK175" i="1" s="1"/>
  <c r="BI175" i="1"/>
  <c r="AZ175" i="1"/>
  <c r="AV175" i="1"/>
  <c r="AS175" i="1"/>
  <c r="AP175" i="1"/>
  <c r="BA175" i="1" s="1"/>
  <c r="AO175" i="1"/>
  <c r="AL175" i="1"/>
  <c r="AI175" i="1"/>
  <c r="AF175" i="1"/>
  <c r="AC175" i="1"/>
  <c r="Z175" i="1"/>
  <c r="W175" i="1"/>
  <c r="T175" i="1"/>
  <c r="Q175" i="1"/>
  <c r="N175" i="1"/>
  <c r="K175" i="1"/>
  <c r="H175" i="1"/>
  <c r="CJ174" i="1"/>
  <c r="BW174" i="1"/>
  <c r="CK174" i="1" s="1"/>
  <c r="BV174" i="1"/>
  <c r="BP174" i="1"/>
  <c r="BQ174" i="1" s="1"/>
  <c r="BN174" i="1"/>
  <c r="BO174" i="1" s="1"/>
  <c r="BL174" i="1"/>
  <c r="BM174" i="1" s="1"/>
  <c r="BJ174" i="1"/>
  <c r="BK174" i="1" s="1"/>
  <c r="BI174" i="1"/>
  <c r="AZ174" i="1"/>
  <c r="AV174" i="1"/>
  <c r="AS174" i="1"/>
  <c r="AP174" i="1"/>
  <c r="BA174" i="1" s="1"/>
  <c r="AO174" i="1"/>
  <c r="AL174" i="1"/>
  <c r="AI174" i="1"/>
  <c r="AF174" i="1"/>
  <c r="AC174" i="1"/>
  <c r="Z174" i="1"/>
  <c r="W174" i="1"/>
  <c r="T174" i="1"/>
  <c r="Q174" i="1"/>
  <c r="N174" i="1"/>
  <c r="K174" i="1"/>
  <c r="H174" i="1"/>
  <c r="CJ173" i="1"/>
  <c r="BW173" i="1"/>
  <c r="BV173" i="1"/>
  <c r="BP173" i="1"/>
  <c r="BQ173" i="1" s="1"/>
  <c r="BN173" i="1"/>
  <c r="BL173" i="1"/>
  <c r="BM173" i="1" s="1"/>
  <c r="BJ173" i="1"/>
  <c r="BK173" i="1" s="1"/>
  <c r="BI173" i="1"/>
  <c r="AZ173" i="1"/>
  <c r="AV173" i="1"/>
  <c r="AS173" i="1"/>
  <c r="AP173" i="1"/>
  <c r="BA173" i="1" s="1"/>
  <c r="AO173" i="1"/>
  <c r="AL173" i="1"/>
  <c r="AI173" i="1"/>
  <c r="AF173" i="1"/>
  <c r="AC173" i="1"/>
  <c r="Z173" i="1"/>
  <c r="W173" i="1"/>
  <c r="T173" i="1"/>
  <c r="Q173" i="1"/>
  <c r="N173" i="1"/>
  <c r="K173" i="1"/>
  <c r="H173" i="1"/>
  <c r="CJ172" i="1"/>
  <c r="BW172" i="1"/>
  <c r="CK172" i="1" s="1"/>
  <c r="BV172" i="1"/>
  <c r="BP172" i="1"/>
  <c r="BQ172" i="1" s="1"/>
  <c r="BN172" i="1"/>
  <c r="BL172" i="1"/>
  <c r="BM172" i="1" s="1"/>
  <c r="BJ172" i="1"/>
  <c r="BK172" i="1" s="1"/>
  <c r="BI172" i="1"/>
  <c r="AZ172" i="1"/>
  <c r="AV172" i="1"/>
  <c r="AS172" i="1"/>
  <c r="AP172" i="1"/>
  <c r="BA172" i="1" s="1"/>
  <c r="AO172" i="1"/>
  <c r="AL172" i="1"/>
  <c r="AI172" i="1"/>
  <c r="AF172" i="1"/>
  <c r="AC172" i="1"/>
  <c r="Z172" i="1"/>
  <c r="W172" i="1"/>
  <c r="T172" i="1"/>
  <c r="Q172" i="1"/>
  <c r="N172" i="1"/>
  <c r="K172" i="1"/>
  <c r="H172" i="1"/>
  <c r="CJ171" i="1"/>
  <c r="BW171" i="1"/>
  <c r="BV171" i="1"/>
  <c r="BP171" i="1"/>
  <c r="BQ171" i="1" s="1"/>
  <c r="BN171" i="1"/>
  <c r="BO171" i="1" s="1"/>
  <c r="BL171" i="1"/>
  <c r="BM171" i="1" s="1"/>
  <c r="BJ171" i="1"/>
  <c r="BK171" i="1" s="1"/>
  <c r="BI171" i="1"/>
  <c r="AZ171" i="1"/>
  <c r="AV171" i="1"/>
  <c r="AS171" i="1"/>
  <c r="AP171" i="1"/>
  <c r="BA171" i="1" s="1"/>
  <c r="AO171" i="1"/>
  <c r="AL171" i="1"/>
  <c r="AI171" i="1"/>
  <c r="AF171" i="1"/>
  <c r="AC171" i="1"/>
  <c r="Z171" i="1"/>
  <c r="W171" i="1"/>
  <c r="T171" i="1"/>
  <c r="Q171" i="1"/>
  <c r="N171" i="1"/>
  <c r="K171" i="1"/>
  <c r="H171" i="1"/>
  <c r="CJ170" i="1"/>
  <c r="BW170" i="1"/>
  <c r="CK170" i="1" s="1"/>
  <c r="BV170" i="1"/>
  <c r="BP170" i="1"/>
  <c r="BQ170" i="1" s="1"/>
  <c r="BN170" i="1"/>
  <c r="BL170" i="1"/>
  <c r="BM170" i="1" s="1"/>
  <c r="BJ170" i="1"/>
  <c r="BK170" i="1" s="1"/>
  <c r="BI170" i="1"/>
  <c r="AZ170" i="1"/>
  <c r="AV170" i="1"/>
  <c r="AS170" i="1"/>
  <c r="AP170" i="1"/>
  <c r="BA170" i="1" s="1"/>
  <c r="AO170" i="1"/>
  <c r="AL170" i="1"/>
  <c r="AI170" i="1"/>
  <c r="AF170" i="1"/>
  <c r="AC170" i="1"/>
  <c r="Z170" i="1"/>
  <c r="W170" i="1"/>
  <c r="T170" i="1"/>
  <c r="Q170" i="1"/>
  <c r="N170" i="1"/>
  <c r="K170" i="1"/>
  <c r="H170" i="1"/>
  <c r="CJ169" i="1"/>
  <c r="BW169" i="1"/>
  <c r="BX169" i="1" s="1"/>
  <c r="BV169" i="1"/>
  <c r="BP169" i="1"/>
  <c r="BQ169" i="1" s="1"/>
  <c r="BN169" i="1"/>
  <c r="BO169" i="1" s="1"/>
  <c r="BL169" i="1"/>
  <c r="BJ169" i="1"/>
  <c r="BK169" i="1" s="1"/>
  <c r="BI169" i="1"/>
  <c r="AZ169" i="1"/>
  <c r="AV169" i="1"/>
  <c r="AS169" i="1"/>
  <c r="AP169" i="1"/>
  <c r="BA169" i="1" s="1"/>
  <c r="AO169" i="1"/>
  <c r="AL169" i="1"/>
  <c r="AI169" i="1"/>
  <c r="AF169" i="1"/>
  <c r="AC169" i="1"/>
  <c r="Z169" i="1"/>
  <c r="W169" i="1"/>
  <c r="T169" i="1"/>
  <c r="Q169" i="1"/>
  <c r="N169" i="1"/>
  <c r="K169" i="1"/>
  <c r="H169" i="1"/>
  <c r="CJ168" i="1"/>
  <c r="BW168" i="1"/>
  <c r="CK168" i="1" s="1"/>
  <c r="BV168" i="1"/>
  <c r="BP168" i="1"/>
  <c r="BQ168" i="1" s="1"/>
  <c r="BN168" i="1"/>
  <c r="BL168" i="1"/>
  <c r="BM168" i="1" s="1"/>
  <c r="BJ168" i="1"/>
  <c r="BK168" i="1" s="1"/>
  <c r="BI168" i="1"/>
  <c r="AZ168" i="1"/>
  <c r="AV168" i="1"/>
  <c r="AS168" i="1"/>
  <c r="AP168" i="1"/>
  <c r="BA168" i="1" s="1"/>
  <c r="AO168" i="1"/>
  <c r="AL168" i="1"/>
  <c r="AI168" i="1"/>
  <c r="AF168" i="1"/>
  <c r="AC168" i="1"/>
  <c r="Z168" i="1"/>
  <c r="W168" i="1"/>
  <c r="T168" i="1"/>
  <c r="Q168" i="1"/>
  <c r="N168" i="1"/>
  <c r="K168" i="1"/>
  <c r="H168" i="1"/>
  <c r="CJ167" i="1"/>
  <c r="BW167" i="1"/>
  <c r="BX167" i="1" s="1"/>
  <c r="BV167" i="1"/>
  <c r="BP167" i="1"/>
  <c r="BQ167" i="1" s="1"/>
  <c r="BN167" i="1"/>
  <c r="BO167" i="1" s="1"/>
  <c r="BL167" i="1"/>
  <c r="BJ167" i="1"/>
  <c r="BK167" i="1" s="1"/>
  <c r="BI167" i="1"/>
  <c r="AZ167" i="1"/>
  <c r="AV167" i="1"/>
  <c r="AS167" i="1"/>
  <c r="AP167" i="1"/>
  <c r="BA167" i="1" s="1"/>
  <c r="AO167" i="1"/>
  <c r="AL167" i="1"/>
  <c r="AI167" i="1"/>
  <c r="AF167" i="1"/>
  <c r="AC167" i="1"/>
  <c r="Z167" i="1"/>
  <c r="W167" i="1"/>
  <c r="T167" i="1"/>
  <c r="Q167" i="1"/>
  <c r="N167" i="1"/>
  <c r="K167" i="1"/>
  <c r="H167" i="1"/>
  <c r="CJ166" i="1"/>
  <c r="BW166" i="1"/>
  <c r="CK166" i="1" s="1"/>
  <c r="BV166" i="1"/>
  <c r="BP166" i="1"/>
  <c r="BQ166" i="1" s="1"/>
  <c r="BN166" i="1"/>
  <c r="BO166" i="1" s="1"/>
  <c r="BL166" i="1"/>
  <c r="BM166" i="1" s="1"/>
  <c r="BJ166" i="1"/>
  <c r="BK166" i="1" s="1"/>
  <c r="BI166" i="1"/>
  <c r="AZ166" i="1"/>
  <c r="AV166" i="1"/>
  <c r="AS166" i="1"/>
  <c r="AP166" i="1"/>
  <c r="BA166" i="1" s="1"/>
  <c r="AO166" i="1"/>
  <c r="AL166" i="1"/>
  <c r="AI166" i="1"/>
  <c r="AF166" i="1"/>
  <c r="AC166" i="1"/>
  <c r="Z166" i="1"/>
  <c r="W166" i="1"/>
  <c r="T166" i="1"/>
  <c r="Q166" i="1"/>
  <c r="N166" i="1"/>
  <c r="K166" i="1"/>
  <c r="H166" i="1"/>
  <c r="CJ165" i="1"/>
  <c r="BW165" i="1"/>
  <c r="BV165" i="1"/>
  <c r="BP165" i="1"/>
  <c r="BN165" i="1"/>
  <c r="BO165" i="1" s="1"/>
  <c r="BL165" i="1"/>
  <c r="BM165" i="1" s="1"/>
  <c r="BJ165" i="1"/>
  <c r="BK165" i="1" s="1"/>
  <c r="BI165" i="1"/>
  <c r="AZ165" i="1"/>
  <c r="AV165" i="1"/>
  <c r="AS165" i="1"/>
  <c r="AP165" i="1"/>
  <c r="BA165" i="1" s="1"/>
  <c r="AO165" i="1"/>
  <c r="AL165" i="1"/>
  <c r="AI165" i="1"/>
  <c r="AF165" i="1"/>
  <c r="AC165" i="1"/>
  <c r="Z165" i="1"/>
  <c r="W165" i="1"/>
  <c r="T165" i="1"/>
  <c r="Q165" i="1"/>
  <c r="N165" i="1"/>
  <c r="K165" i="1"/>
  <c r="H165" i="1"/>
  <c r="CJ164" i="1"/>
  <c r="BW164" i="1"/>
  <c r="CK164" i="1" s="1"/>
  <c r="BV164" i="1"/>
  <c r="BP164" i="1"/>
  <c r="BQ164" i="1" s="1"/>
  <c r="BN164" i="1"/>
  <c r="BL164" i="1"/>
  <c r="BM164" i="1" s="1"/>
  <c r="BJ164" i="1"/>
  <c r="BK164" i="1" s="1"/>
  <c r="BI164" i="1"/>
  <c r="AZ164" i="1"/>
  <c r="AV164" i="1"/>
  <c r="AS164" i="1"/>
  <c r="AP164" i="1"/>
  <c r="BA164" i="1" s="1"/>
  <c r="AO164" i="1"/>
  <c r="AL164" i="1"/>
  <c r="AI164" i="1"/>
  <c r="AF164" i="1"/>
  <c r="AC164" i="1"/>
  <c r="Z164" i="1"/>
  <c r="W164" i="1"/>
  <c r="T164" i="1"/>
  <c r="Q164" i="1"/>
  <c r="N164" i="1"/>
  <c r="K164" i="1"/>
  <c r="H164" i="1"/>
  <c r="CJ163" i="1"/>
  <c r="BW163" i="1"/>
  <c r="BV163" i="1"/>
  <c r="BP163" i="1"/>
  <c r="BQ163" i="1" s="1"/>
  <c r="BN163" i="1"/>
  <c r="BO163" i="1" s="1"/>
  <c r="BL163" i="1"/>
  <c r="BM163" i="1" s="1"/>
  <c r="BJ163" i="1"/>
  <c r="BK163" i="1" s="1"/>
  <c r="BI163" i="1"/>
  <c r="AZ163" i="1"/>
  <c r="AV163" i="1"/>
  <c r="AS163" i="1"/>
  <c r="AP163" i="1"/>
  <c r="BA163" i="1" s="1"/>
  <c r="AO163" i="1"/>
  <c r="AL163" i="1"/>
  <c r="AI163" i="1"/>
  <c r="AF163" i="1"/>
  <c r="AC163" i="1"/>
  <c r="Z163" i="1"/>
  <c r="W163" i="1"/>
  <c r="T163" i="1"/>
  <c r="Q163" i="1"/>
  <c r="N163" i="1"/>
  <c r="K163" i="1"/>
  <c r="H163" i="1"/>
  <c r="CJ162" i="1"/>
  <c r="BW162" i="1"/>
  <c r="CK162" i="1" s="1"/>
  <c r="BV162" i="1"/>
  <c r="BP162" i="1"/>
  <c r="BQ162" i="1" s="1"/>
  <c r="BN162" i="1"/>
  <c r="BL162" i="1"/>
  <c r="BM162" i="1" s="1"/>
  <c r="BJ162" i="1"/>
  <c r="BK162" i="1" s="1"/>
  <c r="BI162" i="1"/>
  <c r="AZ162" i="1"/>
  <c r="AV162" i="1"/>
  <c r="AS162" i="1"/>
  <c r="AP162" i="1"/>
  <c r="BA162" i="1" s="1"/>
  <c r="AO162" i="1"/>
  <c r="AL162" i="1"/>
  <c r="AI162" i="1"/>
  <c r="AF162" i="1"/>
  <c r="AC162" i="1"/>
  <c r="Z162" i="1"/>
  <c r="W162" i="1"/>
  <c r="T162" i="1"/>
  <c r="Q162" i="1"/>
  <c r="N162" i="1"/>
  <c r="K162" i="1"/>
  <c r="H162" i="1"/>
  <c r="CJ161" i="1"/>
  <c r="BW161" i="1"/>
  <c r="BX161" i="1" s="1"/>
  <c r="BV161" i="1"/>
  <c r="BP161" i="1"/>
  <c r="BQ161" i="1" s="1"/>
  <c r="BN161" i="1"/>
  <c r="BO161" i="1" s="1"/>
  <c r="BL161" i="1"/>
  <c r="BM161" i="1" s="1"/>
  <c r="BJ161" i="1"/>
  <c r="BK161" i="1" s="1"/>
  <c r="BI161" i="1"/>
  <c r="AZ161" i="1"/>
  <c r="AV161" i="1"/>
  <c r="AS161" i="1"/>
  <c r="AP161" i="1"/>
  <c r="BA161" i="1" s="1"/>
  <c r="AO161" i="1"/>
  <c r="AL161" i="1"/>
  <c r="AI161" i="1"/>
  <c r="AF161" i="1"/>
  <c r="AC161" i="1"/>
  <c r="Z161" i="1"/>
  <c r="W161" i="1"/>
  <c r="T161" i="1"/>
  <c r="Q161" i="1"/>
  <c r="N161" i="1"/>
  <c r="K161" i="1"/>
  <c r="H161" i="1"/>
  <c r="CJ160" i="1"/>
  <c r="BW160" i="1"/>
  <c r="CK160" i="1" s="1"/>
  <c r="BV160" i="1"/>
  <c r="BP160" i="1"/>
  <c r="BQ160" i="1" s="1"/>
  <c r="BN160" i="1"/>
  <c r="BL160" i="1"/>
  <c r="BM160" i="1" s="1"/>
  <c r="BJ160" i="1"/>
  <c r="BK160" i="1" s="1"/>
  <c r="BI160" i="1"/>
  <c r="AZ160" i="1"/>
  <c r="AV160" i="1"/>
  <c r="AS160" i="1"/>
  <c r="AP160" i="1"/>
  <c r="BA160" i="1" s="1"/>
  <c r="AO160" i="1"/>
  <c r="AL160" i="1"/>
  <c r="AI160" i="1"/>
  <c r="AF160" i="1"/>
  <c r="AC160" i="1"/>
  <c r="Z160" i="1"/>
  <c r="W160" i="1"/>
  <c r="T160" i="1"/>
  <c r="Q160" i="1"/>
  <c r="N160" i="1"/>
  <c r="K160" i="1"/>
  <c r="H160" i="1"/>
  <c r="CJ159" i="1"/>
  <c r="BW159" i="1"/>
  <c r="BX159" i="1" s="1"/>
  <c r="BV159" i="1"/>
  <c r="BP159" i="1"/>
  <c r="BQ159" i="1" s="1"/>
  <c r="BN159" i="1"/>
  <c r="BO159" i="1" s="1"/>
  <c r="BL159" i="1"/>
  <c r="BJ159" i="1"/>
  <c r="BK159" i="1" s="1"/>
  <c r="BI159" i="1"/>
  <c r="AZ159" i="1"/>
  <c r="AV159" i="1"/>
  <c r="AS159" i="1"/>
  <c r="AP159" i="1"/>
  <c r="BA159" i="1" s="1"/>
  <c r="AO159" i="1"/>
  <c r="AL159" i="1"/>
  <c r="AI159" i="1"/>
  <c r="AF159" i="1"/>
  <c r="AC159" i="1"/>
  <c r="Z159" i="1"/>
  <c r="W159" i="1"/>
  <c r="T159" i="1"/>
  <c r="Q159" i="1"/>
  <c r="N159" i="1"/>
  <c r="K159" i="1"/>
  <c r="H159" i="1"/>
  <c r="CJ158" i="1"/>
  <c r="BW158" i="1"/>
  <c r="CK158" i="1" s="1"/>
  <c r="BV158" i="1"/>
  <c r="BP158" i="1"/>
  <c r="BQ158" i="1" s="1"/>
  <c r="BN158" i="1"/>
  <c r="BL158" i="1"/>
  <c r="BM158" i="1" s="1"/>
  <c r="BJ158" i="1"/>
  <c r="BK158" i="1" s="1"/>
  <c r="BI158" i="1"/>
  <c r="AZ158" i="1"/>
  <c r="AV158" i="1"/>
  <c r="AS158" i="1"/>
  <c r="AP158" i="1"/>
  <c r="BA158" i="1" s="1"/>
  <c r="AO158" i="1"/>
  <c r="AL158" i="1"/>
  <c r="AI158" i="1"/>
  <c r="AF158" i="1"/>
  <c r="AC158" i="1"/>
  <c r="Z158" i="1"/>
  <c r="W158" i="1"/>
  <c r="T158" i="1"/>
  <c r="Q158" i="1"/>
  <c r="N158" i="1"/>
  <c r="K158" i="1"/>
  <c r="H158" i="1"/>
  <c r="CJ157" i="1"/>
  <c r="BW157" i="1"/>
  <c r="BX157" i="1" s="1"/>
  <c r="BV157" i="1"/>
  <c r="BP157" i="1"/>
  <c r="BQ157" i="1" s="1"/>
  <c r="BN157" i="1"/>
  <c r="BL157" i="1"/>
  <c r="BM157" i="1" s="1"/>
  <c r="BJ157" i="1"/>
  <c r="BK157" i="1" s="1"/>
  <c r="BI157" i="1"/>
  <c r="AZ157" i="1"/>
  <c r="AV157" i="1"/>
  <c r="AS157" i="1"/>
  <c r="AP157" i="1"/>
  <c r="BA157" i="1" s="1"/>
  <c r="AO157" i="1"/>
  <c r="AL157" i="1"/>
  <c r="AI157" i="1"/>
  <c r="AF157" i="1"/>
  <c r="AC157" i="1"/>
  <c r="Z157" i="1"/>
  <c r="W157" i="1"/>
  <c r="T157" i="1"/>
  <c r="Q157" i="1"/>
  <c r="N157" i="1"/>
  <c r="K157" i="1"/>
  <c r="H157" i="1"/>
  <c r="CJ156" i="1"/>
  <c r="BW156" i="1"/>
  <c r="CK156" i="1" s="1"/>
  <c r="BV156" i="1"/>
  <c r="BP156" i="1"/>
  <c r="BQ156" i="1" s="1"/>
  <c r="BN156" i="1"/>
  <c r="BL156" i="1"/>
  <c r="BM156" i="1" s="1"/>
  <c r="BJ156" i="1"/>
  <c r="BK156" i="1" s="1"/>
  <c r="BI156" i="1"/>
  <c r="AZ156" i="1"/>
  <c r="AV156" i="1"/>
  <c r="AS156" i="1"/>
  <c r="AP156" i="1"/>
  <c r="BA156" i="1" s="1"/>
  <c r="AO156" i="1"/>
  <c r="AL156" i="1"/>
  <c r="AI156" i="1"/>
  <c r="AF156" i="1"/>
  <c r="AC156" i="1"/>
  <c r="Z156" i="1"/>
  <c r="W156" i="1"/>
  <c r="T156" i="1"/>
  <c r="Q156" i="1"/>
  <c r="N156" i="1"/>
  <c r="K156" i="1"/>
  <c r="H156" i="1"/>
  <c r="CJ155" i="1"/>
  <c r="BW155" i="1"/>
  <c r="BX155" i="1" s="1"/>
  <c r="BV155" i="1"/>
  <c r="BP155" i="1"/>
  <c r="BQ155" i="1" s="1"/>
  <c r="BN155" i="1"/>
  <c r="BO155" i="1" s="1"/>
  <c r="BL155" i="1"/>
  <c r="BJ155" i="1"/>
  <c r="BK155" i="1" s="1"/>
  <c r="BI155" i="1"/>
  <c r="AZ155" i="1"/>
  <c r="AV155" i="1"/>
  <c r="AS155" i="1"/>
  <c r="AP155" i="1"/>
  <c r="BA155" i="1" s="1"/>
  <c r="AO155" i="1"/>
  <c r="AL155" i="1"/>
  <c r="AI155" i="1"/>
  <c r="AF155" i="1"/>
  <c r="AC155" i="1"/>
  <c r="Z155" i="1"/>
  <c r="W155" i="1"/>
  <c r="T155" i="1"/>
  <c r="Q155" i="1"/>
  <c r="N155" i="1"/>
  <c r="K155" i="1"/>
  <c r="H155" i="1"/>
  <c r="CJ154" i="1"/>
  <c r="BW154" i="1"/>
  <c r="CK154" i="1" s="1"/>
  <c r="BV154" i="1"/>
  <c r="BP154" i="1"/>
  <c r="BQ154" i="1" s="1"/>
  <c r="BN154" i="1"/>
  <c r="BL154" i="1"/>
  <c r="BM154" i="1" s="1"/>
  <c r="BJ154" i="1"/>
  <c r="BK154" i="1" s="1"/>
  <c r="BI154" i="1"/>
  <c r="AZ154" i="1"/>
  <c r="AV154" i="1"/>
  <c r="AS154" i="1"/>
  <c r="AP154" i="1"/>
  <c r="BA154" i="1" s="1"/>
  <c r="AO154" i="1"/>
  <c r="AL154" i="1"/>
  <c r="AI154" i="1"/>
  <c r="AF154" i="1"/>
  <c r="AC154" i="1"/>
  <c r="Z154" i="1"/>
  <c r="W154" i="1"/>
  <c r="T154" i="1"/>
  <c r="Q154" i="1"/>
  <c r="N154" i="1"/>
  <c r="K154" i="1"/>
  <c r="H154" i="1"/>
  <c r="CJ153" i="1"/>
  <c r="BW153" i="1"/>
  <c r="BX153" i="1" s="1"/>
  <c r="BV153" i="1"/>
  <c r="BP153" i="1"/>
  <c r="BQ153" i="1" s="1"/>
  <c r="BN153" i="1"/>
  <c r="BL153" i="1"/>
  <c r="BM153" i="1" s="1"/>
  <c r="BJ153" i="1"/>
  <c r="BK153" i="1" s="1"/>
  <c r="BI153" i="1"/>
  <c r="AZ153" i="1"/>
  <c r="AV153" i="1"/>
  <c r="AS153" i="1"/>
  <c r="AP153" i="1"/>
  <c r="BA153" i="1" s="1"/>
  <c r="AO153" i="1"/>
  <c r="AL153" i="1"/>
  <c r="AI153" i="1"/>
  <c r="AF153" i="1"/>
  <c r="AC153" i="1"/>
  <c r="Z153" i="1"/>
  <c r="W153" i="1"/>
  <c r="T153" i="1"/>
  <c r="Q153" i="1"/>
  <c r="N153" i="1"/>
  <c r="K153" i="1"/>
  <c r="H153" i="1"/>
  <c r="CJ152" i="1"/>
  <c r="BW152" i="1"/>
  <c r="CK152" i="1" s="1"/>
  <c r="BV152" i="1"/>
  <c r="BP152" i="1"/>
  <c r="BQ152" i="1" s="1"/>
  <c r="BN152" i="1"/>
  <c r="BL152" i="1"/>
  <c r="BM152" i="1" s="1"/>
  <c r="BJ152" i="1"/>
  <c r="BK152" i="1" s="1"/>
  <c r="BI152" i="1"/>
  <c r="AZ152" i="1"/>
  <c r="AV152" i="1"/>
  <c r="AS152" i="1"/>
  <c r="AP152" i="1"/>
  <c r="BA152" i="1" s="1"/>
  <c r="AO152" i="1"/>
  <c r="AL152" i="1"/>
  <c r="AI152" i="1"/>
  <c r="AF152" i="1"/>
  <c r="AC152" i="1"/>
  <c r="Z152" i="1"/>
  <c r="W152" i="1"/>
  <c r="T152" i="1"/>
  <c r="Q152" i="1"/>
  <c r="N152" i="1"/>
  <c r="K152" i="1"/>
  <c r="H152" i="1"/>
  <c r="CJ151" i="1"/>
  <c r="BW151" i="1"/>
  <c r="BX151" i="1" s="1"/>
  <c r="BV151" i="1"/>
  <c r="BP151" i="1"/>
  <c r="BQ151" i="1" s="1"/>
  <c r="BN151" i="1"/>
  <c r="BO151" i="1" s="1"/>
  <c r="BL151" i="1"/>
  <c r="BM151" i="1" s="1"/>
  <c r="BJ151" i="1"/>
  <c r="BK151" i="1" s="1"/>
  <c r="BI151" i="1"/>
  <c r="AZ151" i="1"/>
  <c r="AV151" i="1"/>
  <c r="AS151" i="1"/>
  <c r="AP151" i="1"/>
  <c r="BA151" i="1" s="1"/>
  <c r="AO151" i="1"/>
  <c r="AL151" i="1"/>
  <c r="AI151" i="1"/>
  <c r="AF151" i="1"/>
  <c r="AC151" i="1"/>
  <c r="Z151" i="1"/>
  <c r="W151" i="1"/>
  <c r="T151" i="1"/>
  <c r="Q151" i="1"/>
  <c r="N151" i="1"/>
  <c r="K151" i="1"/>
  <c r="H151" i="1"/>
  <c r="CJ150" i="1"/>
  <c r="BW150" i="1"/>
  <c r="CK150" i="1" s="1"/>
  <c r="BV150" i="1"/>
  <c r="BP150" i="1"/>
  <c r="BQ150" i="1" s="1"/>
  <c r="BN150" i="1"/>
  <c r="BL150" i="1"/>
  <c r="BM150" i="1" s="1"/>
  <c r="BJ150" i="1"/>
  <c r="BK150" i="1" s="1"/>
  <c r="BI150" i="1"/>
  <c r="AZ150" i="1"/>
  <c r="AV150" i="1"/>
  <c r="AS150" i="1"/>
  <c r="AP150" i="1"/>
  <c r="BA150" i="1" s="1"/>
  <c r="AO150" i="1"/>
  <c r="AL150" i="1"/>
  <c r="AI150" i="1"/>
  <c r="AF150" i="1"/>
  <c r="AC150" i="1"/>
  <c r="Z150" i="1"/>
  <c r="W150" i="1"/>
  <c r="T150" i="1"/>
  <c r="Q150" i="1"/>
  <c r="N150" i="1"/>
  <c r="K150" i="1"/>
  <c r="H150" i="1"/>
  <c r="CJ149" i="1"/>
  <c r="BW149" i="1"/>
  <c r="BX149" i="1" s="1"/>
  <c r="BV149" i="1"/>
  <c r="BP149" i="1"/>
  <c r="BQ149" i="1" s="1"/>
  <c r="BN149" i="1"/>
  <c r="BO149" i="1" s="1"/>
  <c r="BL149" i="1"/>
  <c r="BJ149" i="1"/>
  <c r="BK149" i="1" s="1"/>
  <c r="BI149" i="1"/>
  <c r="AZ149" i="1"/>
  <c r="AV149" i="1"/>
  <c r="AS149" i="1"/>
  <c r="AP149" i="1"/>
  <c r="BA149" i="1" s="1"/>
  <c r="AO149" i="1"/>
  <c r="AL149" i="1"/>
  <c r="AI149" i="1"/>
  <c r="AF149" i="1"/>
  <c r="AC149" i="1"/>
  <c r="Z149" i="1"/>
  <c r="W149" i="1"/>
  <c r="T149" i="1"/>
  <c r="Q149" i="1"/>
  <c r="N149" i="1"/>
  <c r="K149" i="1"/>
  <c r="H149" i="1"/>
  <c r="CJ148" i="1"/>
  <c r="BW148" i="1"/>
  <c r="BV148" i="1"/>
  <c r="BP148" i="1"/>
  <c r="BQ148" i="1" s="1"/>
  <c r="BN148" i="1"/>
  <c r="BO148" i="1" s="1"/>
  <c r="BL148" i="1"/>
  <c r="BM148" i="1" s="1"/>
  <c r="BJ148" i="1"/>
  <c r="BK148" i="1" s="1"/>
  <c r="BI148" i="1"/>
  <c r="AZ148" i="1"/>
  <c r="AV148" i="1"/>
  <c r="AS148" i="1"/>
  <c r="AP148" i="1"/>
  <c r="BA148" i="1" s="1"/>
  <c r="AO148" i="1"/>
  <c r="AL148" i="1"/>
  <c r="AI148" i="1"/>
  <c r="AF148" i="1"/>
  <c r="AC148" i="1"/>
  <c r="Z148" i="1"/>
  <c r="W148" i="1"/>
  <c r="T148" i="1"/>
  <c r="Q148" i="1"/>
  <c r="N148" i="1"/>
  <c r="K148" i="1"/>
  <c r="H148" i="1"/>
  <c r="CJ147" i="1"/>
  <c r="BW147" i="1"/>
  <c r="BX147" i="1" s="1"/>
  <c r="BV147" i="1"/>
  <c r="BP147" i="1"/>
  <c r="BQ147" i="1" s="1"/>
  <c r="BN147" i="1"/>
  <c r="BL147" i="1"/>
  <c r="BM147" i="1" s="1"/>
  <c r="BJ147" i="1"/>
  <c r="BK147" i="1" s="1"/>
  <c r="BI147" i="1"/>
  <c r="AZ147" i="1"/>
  <c r="AV147" i="1"/>
  <c r="AS147" i="1"/>
  <c r="AP147" i="1"/>
  <c r="BA147" i="1" s="1"/>
  <c r="AO147" i="1"/>
  <c r="AL147" i="1"/>
  <c r="AI147" i="1"/>
  <c r="AF147" i="1"/>
  <c r="AC147" i="1"/>
  <c r="Z147" i="1"/>
  <c r="W147" i="1"/>
  <c r="T147" i="1"/>
  <c r="Q147" i="1"/>
  <c r="N147" i="1"/>
  <c r="K147" i="1"/>
  <c r="H147" i="1"/>
  <c r="CJ146" i="1"/>
  <c r="BW146" i="1"/>
  <c r="CK146" i="1" s="1"/>
  <c r="BV146" i="1"/>
  <c r="BP146" i="1"/>
  <c r="BQ146" i="1" s="1"/>
  <c r="BN146" i="1"/>
  <c r="BO146" i="1" s="1"/>
  <c r="BL146" i="1"/>
  <c r="BM146" i="1" s="1"/>
  <c r="BJ146" i="1"/>
  <c r="BK146" i="1" s="1"/>
  <c r="BI146" i="1"/>
  <c r="AZ146" i="1"/>
  <c r="AV146" i="1"/>
  <c r="AS146" i="1"/>
  <c r="AP146" i="1"/>
  <c r="BA146" i="1" s="1"/>
  <c r="AO146" i="1"/>
  <c r="AL146" i="1"/>
  <c r="AI146" i="1"/>
  <c r="AF146" i="1"/>
  <c r="AC146" i="1"/>
  <c r="Z146" i="1"/>
  <c r="W146" i="1"/>
  <c r="T146" i="1"/>
  <c r="Q146" i="1"/>
  <c r="N146" i="1"/>
  <c r="K146" i="1"/>
  <c r="H146" i="1"/>
  <c r="CJ145" i="1"/>
  <c r="BW145" i="1"/>
  <c r="BX145" i="1" s="1"/>
  <c r="BV145" i="1"/>
  <c r="BP145" i="1"/>
  <c r="BN145" i="1"/>
  <c r="BO145" i="1" s="1"/>
  <c r="BL145" i="1"/>
  <c r="BM145" i="1" s="1"/>
  <c r="BJ145" i="1"/>
  <c r="BK145" i="1" s="1"/>
  <c r="BI145" i="1"/>
  <c r="AZ145" i="1"/>
  <c r="AV145" i="1"/>
  <c r="AS145" i="1"/>
  <c r="AP145" i="1"/>
  <c r="BA145" i="1" s="1"/>
  <c r="AO145" i="1"/>
  <c r="AL145" i="1"/>
  <c r="AI145" i="1"/>
  <c r="AF145" i="1"/>
  <c r="AC145" i="1"/>
  <c r="Z145" i="1"/>
  <c r="W145" i="1"/>
  <c r="T145" i="1"/>
  <c r="Q145" i="1"/>
  <c r="N145" i="1"/>
  <c r="K145" i="1"/>
  <c r="H145" i="1"/>
  <c r="CJ144" i="1"/>
  <c r="BW144" i="1"/>
  <c r="CK144" i="1" s="1"/>
  <c r="BV144" i="1"/>
  <c r="BP144" i="1"/>
  <c r="BQ144" i="1" s="1"/>
  <c r="BN144" i="1"/>
  <c r="BL144" i="1"/>
  <c r="BM144" i="1" s="1"/>
  <c r="BJ144" i="1"/>
  <c r="BK144" i="1" s="1"/>
  <c r="BI144" i="1"/>
  <c r="AZ144" i="1"/>
  <c r="AV144" i="1"/>
  <c r="AS144" i="1"/>
  <c r="AP144" i="1"/>
  <c r="BA144" i="1" s="1"/>
  <c r="AO144" i="1"/>
  <c r="AL144" i="1"/>
  <c r="AI144" i="1"/>
  <c r="AF144" i="1"/>
  <c r="AC144" i="1"/>
  <c r="Z144" i="1"/>
  <c r="W144" i="1"/>
  <c r="T144" i="1"/>
  <c r="Q144" i="1"/>
  <c r="N144" i="1"/>
  <c r="K144" i="1"/>
  <c r="H144" i="1"/>
  <c r="CJ143" i="1"/>
  <c r="BW143" i="1"/>
  <c r="BX143" i="1" s="1"/>
  <c r="BV143" i="1"/>
  <c r="BP143" i="1"/>
  <c r="BQ143" i="1" s="1"/>
  <c r="BN143" i="1"/>
  <c r="BO143" i="1" s="1"/>
  <c r="BL143" i="1"/>
  <c r="BJ143" i="1"/>
  <c r="BK143" i="1" s="1"/>
  <c r="BI143" i="1"/>
  <c r="AZ143" i="1"/>
  <c r="AV143" i="1"/>
  <c r="AS143" i="1"/>
  <c r="AP143" i="1"/>
  <c r="BA143" i="1" s="1"/>
  <c r="AO143" i="1"/>
  <c r="AL143" i="1"/>
  <c r="AI143" i="1"/>
  <c r="AF143" i="1"/>
  <c r="AC143" i="1"/>
  <c r="Z143" i="1"/>
  <c r="W143" i="1"/>
  <c r="T143" i="1"/>
  <c r="Q143" i="1"/>
  <c r="N143" i="1"/>
  <c r="K143" i="1"/>
  <c r="H143" i="1"/>
  <c r="CJ142" i="1"/>
  <c r="BW142" i="1"/>
  <c r="CK142" i="1" s="1"/>
  <c r="BV142" i="1"/>
  <c r="BP142" i="1"/>
  <c r="BQ142" i="1" s="1"/>
  <c r="BN142" i="1"/>
  <c r="BL142" i="1"/>
  <c r="BM142" i="1" s="1"/>
  <c r="BJ142" i="1"/>
  <c r="BK142" i="1" s="1"/>
  <c r="BI142" i="1"/>
  <c r="AZ142" i="1"/>
  <c r="AV142" i="1"/>
  <c r="AS142" i="1"/>
  <c r="AP142" i="1"/>
  <c r="BA142" i="1" s="1"/>
  <c r="AO142" i="1"/>
  <c r="AL142" i="1"/>
  <c r="AI142" i="1"/>
  <c r="AF142" i="1"/>
  <c r="AC142" i="1"/>
  <c r="Z142" i="1"/>
  <c r="W142" i="1"/>
  <c r="T142" i="1"/>
  <c r="Q142" i="1"/>
  <c r="N142" i="1"/>
  <c r="K142" i="1"/>
  <c r="H142" i="1"/>
  <c r="CJ141" i="1"/>
  <c r="BW141" i="1"/>
  <c r="BX141" i="1" s="1"/>
  <c r="BV141" i="1"/>
  <c r="BP141" i="1"/>
  <c r="BQ141" i="1" s="1"/>
  <c r="BN141" i="1"/>
  <c r="BL141" i="1"/>
  <c r="BM141" i="1" s="1"/>
  <c r="BJ141" i="1"/>
  <c r="BK141" i="1" s="1"/>
  <c r="BI141" i="1"/>
  <c r="AZ141" i="1"/>
  <c r="AV141" i="1"/>
  <c r="AS141" i="1"/>
  <c r="AP141" i="1"/>
  <c r="BA141" i="1" s="1"/>
  <c r="AO141" i="1"/>
  <c r="AL141" i="1"/>
  <c r="AI141" i="1"/>
  <c r="AF141" i="1"/>
  <c r="AC141" i="1"/>
  <c r="Z141" i="1"/>
  <c r="W141" i="1"/>
  <c r="T141" i="1"/>
  <c r="Q141" i="1"/>
  <c r="N141" i="1"/>
  <c r="K141" i="1"/>
  <c r="H141" i="1"/>
  <c r="CJ140" i="1"/>
  <c r="BW140" i="1"/>
  <c r="CK140" i="1" s="1"/>
  <c r="BV140" i="1"/>
  <c r="BP140" i="1"/>
  <c r="BQ140" i="1" s="1"/>
  <c r="BN140" i="1"/>
  <c r="BL140" i="1"/>
  <c r="BM140" i="1" s="1"/>
  <c r="BJ140" i="1"/>
  <c r="BK140" i="1" s="1"/>
  <c r="BI140" i="1"/>
  <c r="AZ140" i="1"/>
  <c r="AV140" i="1"/>
  <c r="AS140" i="1"/>
  <c r="AP140" i="1"/>
  <c r="BA140" i="1" s="1"/>
  <c r="AO140" i="1"/>
  <c r="AL140" i="1"/>
  <c r="AI140" i="1"/>
  <c r="AF140" i="1"/>
  <c r="AC140" i="1"/>
  <c r="Z140" i="1"/>
  <c r="W140" i="1"/>
  <c r="T140" i="1"/>
  <c r="Q140" i="1"/>
  <c r="N140" i="1"/>
  <c r="K140" i="1"/>
  <c r="H140" i="1"/>
  <c r="CJ139" i="1"/>
  <c r="BW139" i="1"/>
  <c r="BX139" i="1" s="1"/>
  <c r="BV139" i="1"/>
  <c r="BP139" i="1"/>
  <c r="BQ139" i="1" s="1"/>
  <c r="BN139" i="1"/>
  <c r="BO139" i="1" s="1"/>
  <c r="BL139" i="1"/>
  <c r="BJ139" i="1"/>
  <c r="BK139" i="1" s="1"/>
  <c r="BI139" i="1"/>
  <c r="AZ139" i="1"/>
  <c r="AV139" i="1"/>
  <c r="AS139" i="1"/>
  <c r="AP139" i="1"/>
  <c r="BA139" i="1" s="1"/>
  <c r="AO139" i="1"/>
  <c r="AL139" i="1"/>
  <c r="AI139" i="1"/>
  <c r="AF139" i="1"/>
  <c r="AC139" i="1"/>
  <c r="Z139" i="1"/>
  <c r="W139" i="1"/>
  <c r="T139" i="1"/>
  <c r="Q139" i="1"/>
  <c r="N139" i="1"/>
  <c r="K139" i="1"/>
  <c r="H139" i="1"/>
  <c r="CJ138" i="1"/>
  <c r="BW138" i="1"/>
  <c r="CK138" i="1" s="1"/>
  <c r="BV138" i="1"/>
  <c r="BP138" i="1"/>
  <c r="BQ138" i="1" s="1"/>
  <c r="BN138" i="1"/>
  <c r="BL138" i="1"/>
  <c r="BM138" i="1" s="1"/>
  <c r="BJ138" i="1"/>
  <c r="BK138" i="1" s="1"/>
  <c r="BI138" i="1"/>
  <c r="AZ138" i="1"/>
  <c r="AV138" i="1"/>
  <c r="AS138" i="1"/>
  <c r="AP138" i="1"/>
  <c r="BA138" i="1" s="1"/>
  <c r="AO138" i="1"/>
  <c r="AL138" i="1"/>
  <c r="AI138" i="1"/>
  <c r="AF138" i="1"/>
  <c r="AC138" i="1"/>
  <c r="Z138" i="1"/>
  <c r="W138" i="1"/>
  <c r="T138" i="1"/>
  <c r="Q138" i="1"/>
  <c r="N138" i="1"/>
  <c r="K138" i="1"/>
  <c r="H138" i="1"/>
  <c r="CJ137" i="1"/>
  <c r="BW137" i="1"/>
  <c r="BX137" i="1" s="1"/>
  <c r="BV137" i="1"/>
  <c r="BP137" i="1"/>
  <c r="BQ137" i="1" s="1"/>
  <c r="BN137" i="1"/>
  <c r="BO137" i="1" s="1"/>
  <c r="BL137" i="1"/>
  <c r="BM137" i="1" s="1"/>
  <c r="BJ137" i="1"/>
  <c r="BK137" i="1" s="1"/>
  <c r="BI137" i="1"/>
  <c r="AZ137" i="1"/>
  <c r="AV137" i="1"/>
  <c r="AS137" i="1"/>
  <c r="AP137" i="1"/>
  <c r="BA137" i="1" s="1"/>
  <c r="AO137" i="1"/>
  <c r="AL137" i="1"/>
  <c r="AI137" i="1"/>
  <c r="AF137" i="1"/>
  <c r="AC137" i="1"/>
  <c r="Z137" i="1"/>
  <c r="W137" i="1"/>
  <c r="T137" i="1"/>
  <c r="Q137" i="1"/>
  <c r="N137" i="1"/>
  <c r="K137" i="1"/>
  <c r="H137" i="1"/>
  <c r="CJ136" i="1"/>
  <c r="BW136" i="1"/>
  <c r="CK136" i="1" s="1"/>
  <c r="BV136" i="1"/>
  <c r="BP136" i="1"/>
  <c r="BQ136" i="1" s="1"/>
  <c r="BN136" i="1"/>
  <c r="BL136" i="1"/>
  <c r="BM136" i="1" s="1"/>
  <c r="BJ136" i="1"/>
  <c r="BK136" i="1" s="1"/>
  <c r="BI136" i="1"/>
  <c r="AZ136" i="1"/>
  <c r="AV136" i="1"/>
  <c r="AS136" i="1"/>
  <c r="AP136" i="1"/>
  <c r="BA136" i="1" s="1"/>
  <c r="AO136" i="1"/>
  <c r="AL136" i="1"/>
  <c r="AI136" i="1"/>
  <c r="AF136" i="1"/>
  <c r="AC136" i="1"/>
  <c r="Z136" i="1"/>
  <c r="W136" i="1"/>
  <c r="T136" i="1"/>
  <c r="Q136" i="1"/>
  <c r="N136" i="1"/>
  <c r="K136" i="1"/>
  <c r="H136" i="1"/>
  <c r="CJ135" i="1"/>
  <c r="BW135" i="1"/>
  <c r="BX135" i="1" s="1"/>
  <c r="BV135" i="1"/>
  <c r="BP135" i="1"/>
  <c r="BQ135" i="1" s="1"/>
  <c r="BN135" i="1"/>
  <c r="BO135" i="1" s="1"/>
  <c r="BL135" i="1"/>
  <c r="BJ135" i="1"/>
  <c r="BK135" i="1" s="1"/>
  <c r="BI135" i="1"/>
  <c r="AZ135" i="1"/>
  <c r="AV135" i="1"/>
  <c r="AS135" i="1"/>
  <c r="AP135" i="1"/>
  <c r="BA135" i="1" s="1"/>
  <c r="AO135" i="1"/>
  <c r="AL135" i="1"/>
  <c r="AI135" i="1"/>
  <c r="AF135" i="1"/>
  <c r="AC135" i="1"/>
  <c r="Z135" i="1"/>
  <c r="W135" i="1"/>
  <c r="T135" i="1"/>
  <c r="Q135" i="1"/>
  <c r="N135" i="1"/>
  <c r="K135" i="1"/>
  <c r="H135" i="1"/>
  <c r="CJ134" i="1"/>
  <c r="BW134" i="1"/>
  <c r="CK134" i="1" s="1"/>
  <c r="BV134" i="1"/>
  <c r="BP134" i="1"/>
  <c r="BQ134" i="1" s="1"/>
  <c r="BN134" i="1"/>
  <c r="BL134" i="1"/>
  <c r="BM134" i="1" s="1"/>
  <c r="BJ134" i="1"/>
  <c r="BK134" i="1" s="1"/>
  <c r="BI134" i="1"/>
  <c r="AZ134" i="1"/>
  <c r="AV134" i="1"/>
  <c r="AS134" i="1"/>
  <c r="AP134" i="1"/>
  <c r="BA134" i="1" s="1"/>
  <c r="AO134" i="1"/>
  <c r="AL134" i="1"/>
  <c r="AI134" i="1"/>
  <c r="AF134" i="1"/>
  <c r="AC134" i="1"/>
  <c r="Z134" i="1"/>
  <c r="W134" i="1"/>
  <c r="T134" i="1"/>
  <c r="Q134" i="1"/>
  <c r="N134" i="1"/>
  <c r="K134" i="1"/>
  <c r="H134" i="1"/>
  <c r="CJ133" i="1"/>
  <c r="BW133" i="1"/>
  <c r="BX133" i="1" s="1"/>
  <c r="BV133" i="1"/>
  <c r="BP133" i="1"/>
  <c r="BQ133" i="1" s="1"/>
  <c r="BN133" i="1"/>
  <c r="BO133" i="1" s="1"/>
  <c r="BL133" i="1"/>
  <c r="BJ133" i="1"/>
  <c r="BK133" i="1" s="1"/>
  <c r="BI133" i="1"/>
  <c r="AZ133" i="1"/>
  <c r="AV133" i="1"/>
  <c r="AS133" i="1"/>
  <c r="AP133" i="1"/>
  <c r="BA133" i="1" s="1"/>
  <c r="AO133" i="1"/>
  <c r="AL133" i="1"/>
  <c r="AI133" i="1"/>
  <c r="AF133" i="1"/>
  <c r="AC133" i="1"/>
  <c r="Z133" i="1"/>
  <c r="W133" i="1"/>
  <c r="T133" i="1"/>
  <c r="Q133" i="1"/>
  <c r="N133" i="1"/>
  <c r="K133" i="1"/>
  <c r="H133" i="1"/>
  <c r="CJ132" i="1"/>
  <c r="BW132" i="1"/>
  <c r="CK132" i="1" s="1"/>
  <c r="BV132" i="1"/>
  <c r="BP132" i="1"/>
  <c r="BQ132" i="1" s="1"/>
  <c r="BN132" i="1"/>
  <c r="BL132" i="1"/>
  <c r="BM132" i="1" s="1"/>
  <c r="BJ132" i="1"/>
  <c r="BK132" i="1" s="1"/>
  <c r="BI132" i="1"/>
  <c r="AZ132" i="1"/>
  <c r="AV132" i="1"/>
  <c r="AS132" i="1"/>
  <c r="AP132" i="1"/>
  <c r="BA132" i="1" s="1"/>
  <c r="AO132" i="1"/>
  <c r="AL132" i="1"/>
  <c r="AI132" i="1"/>
  <c r="AF132" i="1"/>
  <c r="AC132" i="1"/>
  <c r="Z132" i="1"/>
  <c r="W132" i="1"/>
  <c r="T132" i="1"/>
  <c r="Q132" i="1"/>
  <c r="N132" i="1"/>
  <c r="K132" i="1"/>
  <c r="H132" i="1"/>
  <c r="CJ131" i="1"/>
  <c r="BW131" i="1"/>
  <c r="BX131" i="1" s="1"/>
  <c r="BV131" i="1"/>
  <c r="BP131" i="1"/>
  <c r="BQ131" i="1" s="1"/>
  <c r="BN131" i="1"/>
  <c r="BO131" i="1" s="1"/>
  <c r="BL131" i="1"/>
  <c r="BM131" i="1" s="1"/>
  <c r="BJ131" i="1"/>
  <c r="BK131" i="1" s="1"/>
  <c r="BI131" i="1"/>
  <c r="AZ131" i="1"/>
  <c r="AV131" i="1"/>
  <c r="AS131" i="1"/>
  <c r="AP131" i="1"/>
  <c r="BA131" i="1" s="1"/>
  <c r="AO131" i="1"/>
  <c r="AL131" i="1"/>
  <c r="AI131" i="1"/>
  <c r="AF131" i="1"/>
  <c r="AC131" i="1"/>
  <c r="Z131" i="1"/>
  <c r="W131" i="1"/>
  <c r="T131" i="1"/>
  <c r="Q131" i="1"/>
  <c r="N131" i="1"/>
  <c r="K131" i="1"/>
  <c r="H131" i="1"/>
  <c r="CJ130" i="1"/>
  <c r="BW130" i="1"/>
  <c r="CK130" i="1" s="1"/>
  <c r="BV130" i="1"/>
  <c r="BP130" i="1"/>
  <c r="BQ130" i="1" s="1"/>
  <c r="BN130" i="1"/>
  <c r="BL130" i="1"/>
  <c r="BM130" i="1" s="1"/>
  <c r="BJ130" i="1"/>
  <c r="BK130" i="1" s="1"/>
  <c r="BI130" i="1"/>
  <c r="AZ130" i="1"/>
  <c r="AV130" i="1"/>
  <c r="AS130" i="1"/>
  <c r="AP130" i="1"/>
  <c r="BA130" i="1" s="1"/>
  <c r="AO130" i="1"/>
  <c r="AL130" i="1"/>
  <c r="AI130" i="1"/>
  <c r="AF130" i="1"/>
  <c r="AC130" i="1"/>
  <c r="Z130" i="1"/>
  <c r="W130" i="1"/>
  <c r="T130" i="1"/>
  <c r="Q130" i="1"/>
  <c r="N130" i="1"/>
  <c r="K130" i="1"/>
  <c r="H130" i="1"/>
  <c r="CJ129" i="1"/>
  <c r="BW129" i="1"/>
  <c r="BX129" i="1" s="1"/>
  <c r="BV129" i="1"/>
  <c r="BP129" i="1"/>
  <c r="BQ129" i="1" s="1"/>
  <c r="BN129" i="1"/>
  <c r="BO129" i="1" s="1"/>
  <c r="BL129" i="1"/>
  <c r="BJ129" i="1"/>
  <c r="BK129" i="1" s="1"/>
  <c r="BI129" i="1"/>
  <c r="AZ129" i="1"/>
  <c r="AV129" i="1"/>
  <c r="AS129" i="1"/>
  <c r="AP129" i="1"/>
  <c r="BA129" i="1" s="1"/>
  <c r="AO129" i="1"/>
  <c r="AL129" i="1"/>
  <c r="AI129" i="1"/>
  <c r="AF129" i="1"/>
  <c r="AC129" i="1"/>
  <c r="Z129" i="1"/>
  <c r="W129" i="1"/>
  <c r="T129" i="1"/>
  <c r="Q129" i="1"/>
  <c r="N129" i="1"/>
  <c r="K129" i="1"/>
  <c r="H129" i="1"/>
  <c r="CJ128" i="1"/>
  <c r="BW128" i="1"/>
  <c r="CK128" i="1" s="1"/>
  <c r="BV128" i="1"/>
  <c r="BP128" i="1"/>
  <c r="BQ128" i="1" s="1"/>
  <c r="BN128" i="1"/>
  <c r="BL128" i="1"/>
  <c r="BM128" i="1" s="1"/>
  <c r="BJ128" i="1"/>
  <c r="BK128" i="1" s="1"/>
  <c r="BI128" i="1"/>
  <c r="AZ128" i="1"/>
  <c r="AV128" i="1"/>
  <c r="AS128" i="1"/>
  <c r="AP128" i="1"/>
  <c r="BA128" i="1" s="1"/>
  <c r="AO128" i="1"/>
  <c r="AL128" i="1"/>
  <c r="AI128" i="1"/>
  <c r="AF128" i="1"/>
  <c r="AC128" i="1"/>
  <c r="Z128" i="1"/>
  <c r="W128" i="1"/>
  <c r="T128" i="1"/>
  <c r="Q128" i="1"/>
  <c r="N128" i="1"/>
  <c r="K128" i="1"/>
  <c r="H128" i="1"/>
  <c r="CJ127" i="1"/>
  <c r="BW127" i="1"/>
  <c r="BX127" i="1" s="1"/>
  <c r="BV127" i="1"/>
  <c r="BP127" i="1"/>
  <c r="BQ127" i="1" s="1"/>
  <c r="BN127" i="1"/>
  <c r="BO127" i="1" s="1"/>
  <c r="BL127" i="1"/>
  <c r="BJ127" i="1"/>
  <c r="BK127" i="1" s="1"/>
  <c r="BI127" i="1"/>
  <c r="AZ127" i="1"/>
  <c r="AV127" i="1"/>
  <c r="AS127" i="1"/>
  <c r="AP127" i="1"/>
  <c r="BA127" i="1" s="1"/>
  <c r="AO127" i="1"/>
  <c r="AL127" i="1"/>
  <c r="AI127" i="1"/>
  <c r="AF127" i="1"/>
  <c r="AC127" i="1"/>
  <c r="Z127" i="1"/>
  <c r="W127" i="1"/>
  <c r="T127" i="1"/>
  <c r="Q127" i="1"/>
  <c r="N127" i="1"/>
  <c r="K127" i="1"/>
  <c r="H127" i="1"/>
  <c r="CJ126" i="1"/>
  <c r="BW126" i="1"/>
  <c r="CK126" i="1" s="1"/>
  <c r="BV126" i="1"/>
  <c r="BP126" i="1"/>
  <c r="BQ126" i="1" s="1"/>
  <c r="BN126" i="1"/>
  <c r="BL126" i="1"/>
  <c r="BM126" i="1" s="1"/>
  <c r="BJ126" i="1"/>
  <c r="BK126" i="1" s="1"/>
  <c r="BI126" i="1"/>
  <c r="AZ126" i="1"/>
  <c r="AV126" i="1"/>
  <c r="AS126" i="1"/>
  <c r="AP126" i="1"/>
  <c r="BA126" i="1" s="1"/>
  <c r="AO126" i="1"/>
  <c r="AL126" i="1"/>
  <c r="AI126" i="1"/>
  <c r="AF126" i="1"/>
  <c r="AC126" i="1"/>
  <c r="Z126" i="1"/>
  <c r="W126" i="1"/>
  <c r="T126" i="1"/>
  <c r="Q126" i="1"/>
  <c r="N126" i="1"/>
  <c r="K126" i="1"/>
  <c r="H126" i="1"/>
  <c r="CJ125" i="1"/>
  <c r="BW125" i="1"/>
  <c r="BX125" i="1" s="1"/>
  <c r="BV125" i="1"/>
  <c r="BP125" i="1"/>
  <c r="BQ125" i="1" s="1"/>
  <c r="BN125" i="1"/>
  <c r="BL125" i="1"/>
  <c r="BM125" i="1" s="1"/>
  <c r="BJ125" i="1"/>
  <c r="BK125" i="1" s="1"/>
  <c r="BI125" i="1"/>
  <c r="AZ125" i="1"/>
  <c r="AV125" i="1"/>
  <c r="AS125" i="1"/>
  <c r="AP125" i="1"/>
  <c r="BA125" i="1" s="1"/>
  <c r="AO125" i="1"/>
  <c r="AL125" i="1"/>
  <c r="AI125" i="1"/>
  <c r="AF125" i="1"/>
  <c r="AC125" i="1"/>
  <c r="Z125" i="1"/>
  <c r="W125" i="1"/>
  <c r="T125" i="1"/>
  <c r="Q125" i="1"/>
  <c r="N125" i="1"/>
  <c r="K125" i="1"/>
  <c r="H125" i="1"/>
  <c r="CJ124" i="1"/>
  <c r="BW124" i="1"/>
  <c r="CK124" i="1" s="1"/>
  <c r="BV124" i="1"/>
  <c r="BP124" i="1"/>
  <c r="BQ124" i="1" s="1"/>
  <c r="BN124" i="1"/>
  <c r="BL124" i="1"/>
  <c r="BM124" i="1" s="1"/>
  <c r="BJ124" i="1"/>
  <c r="BK124" i="1" s="1"/>
  <c r="BI124" i="1"/>
  <c r="AZ124" i="1"/>
  <c r="AV124" i="1"/>
  <c r="AS124" i="1"/>
  <c r="AP124" i="1"/>
  <c r="BA124" i="1" s="1"/>
  <c r="AO124" i="1"/>
  <c r="AL124" i="1"/>
  <c r="AI124" i="1"/>
  <c r="AF124" i="1"/>
  <c r="AC124" i="1"/>
  <c r="Z124" i="1"/>
  <c r="W124" i="1"/>
  <c r="T124" i="1"/>
  <c r="Q124" i="1"/>
  <c r="N124" i="1"/>
  <c r="K124" i="1"/>
  <c r="H124" i="1"/>
  <c r="CJ123" i="1"/>
  <c r="BU123" i="1"/>
  <c r="BP123" i="1"/>
  <c r="BQ123" i="1" s="1"/>
  <c r="BN123" i="1"/>
  <c r="BO123" i="1" s="1"/>
  <c r="BL123" i="1"/>
  <c r="BM123" i="1" s="1"/>
  <c r="BJ123" i="1"/>
  <c r="BK123" i="1" s="1"/>
  <c r="BI123" i="1"/>
  <c r="AZ123" i="1"/>
  <c r="AV123" i="1"/>
  <c r="AS123" i="1"/>
  <c r="AP123" i="1"/>
  <c r="BA123" i="1" s="1"/>
  <c r="AO123" i="1"/>
  <c r="AL123" i="1"/>
  <c r="AI123" i="1"/>
  <c r="AF123" i="1"/>
  <c r="AC123" i="1"/>
  <c r="Z123" i="1"/>
  <c r="W123" i="1"/>
  <c r="T123" i="1"/>
  <c r="Q123" i="1"/>
  <c r="N123" i="1"/>
  <c r="K123" i="1"/>
  <c r="H123" i="1"/>
  <c r="CJ122" i="1"/>
  <c r="BW122" i="1"/>
  <c r="CK122" i="1" s="1"/>
  <c r="BV122" i="1"/>
  <c r="BP122" i="1"/>
  <c r="BQ122" i="1" s="1"/>
  <c r="BN122" i="1"/>
  <c r="BO122" i="1" s="1"/>
  <c r="BL122" i="1"/>
  <c r="BM122" i="1" s="1"/>
  <c r="BJ122" i="1"/>
  <c r="BK122" i="1" s="1"/>
  <c r="BI122" i="1"/>
  <c r="AZ122" i="1"/>
  <c r="AV122" i="1"/>
  <c r="AS122" i="1"/>
  <c r="AP122" i="1"/>
  <c r="BA122" i="1" s="1"/>
  <c r="AO122" i="1"/>
  <c r="AL122" i="1"/>
  <c r="AI122" i="1"/>
  <c r="AF122" i="1"/>
  <c r="AC122" i="1"/>
  <c r="Z122" i="1"/>
  <c r="W122" i="1"/>
  <c r="T122" i="1"/>
  <c r="Q122" i="1"/>
  <c r="N122" i="1"/>
  <c r="K122" i="1"/>
  <c r="H122" i="1"/>
  <c r="CJ121" i="1"/>
  <c r="BW121" i="1"/>
  <c r="BV121" i="1"/>
  <c r="BP121" i="1"/>
  <c r="BQ121" i="1" s="1"/>
  <c r="BN121" i="1"/>
  <c r="BO121" i="1" s="1"/>
  <c r="BL121" i="1"/>
  <c r="BJ121" i="1"/>
  <c r="BK121" i="1" s="1"/>
  <c r="BI121" i="1"/>
  <c r="AZ121" i="1"/>
  <c r="AV121" i="1"/>
  <c r="AS121" i="1"/>
  <c r="AP121" i="1"/>
  <c r="BA121" i="1" s="1"/>
  <c r="AO121" i="1"/>
  <c r="AL121" i="1"/>
  <c r="AI121" i="1"/>
  <c r="AF121" i="1"/>
  <c r="AC121" i="1"/>
  <c r="Z121" i="1"/>
  <c r="W121" i="1"/>
  <c r="T121" i="1"/>
  <c r="Q121" i="1"/>
  <c r="N121" i="1"/>
  <c r="K121" i="1"/>
  <c r="H121" i="1"/>
  <c r="CJ120" i="1"/>
  <c r="BW120" i="1"/>
  <c r="BX120" i="1" s="1"/>
  <c r="BV120" i="1"/>
  <c r="BP120" i="1"/>
  <c r="BQ120" i="1" s="1"/>
  <c r="BN120" i="1"/>
  <c r="BL120" i="1"/>
  <c r="BM120" i="1" s="1"/>
  <c r="BJ120" i="1"/>
  <c r="BK120" i="1" s="1"/>
  <c r="BI120" i="1"/>
  <c r="AZ120" i="1"/>
  <c r="AV120" i="1"/>
  <c r="AS120" i="1"/>
  <c r="AP120" i="1"/>
  <c r="BA120" i="1" s="1"/>
  <c r="AO120" i="1"/>
  <c r="AL120" i="1"/>
  <c r="AI120" i="1"/>
  <c r="AF120" i="1"/>
  <c r="AC120" i="1"/>
  <c r="Z120" i="1"/>
  <c r="W120" i="1"/>
  <c r="T120" i="1"/>
  <c r="Q120" i="1"/>
  <c r="N120" i="1"/>
  <c r="K120" i="1"/>
  <c r="H120" i="1"/>
  <c r="CJ119" i="1"/>
  <c r="BW119" i="1"/>
  <c r="BX119" i="1" s="1"/>
  <c r="BV119" i="1"/>
  <c r="BP119" i="1"/>
  <c r="BQ119" i="1" s="1"/>
  <c r="BN119" i="1"/>
  <c r="BO119" i="1" s="1"/>
  <c r="BL119" i="1"/>
  <c r="BJ119" i="1"/>
  <c r="BK119" i="1" s="1"/>
  <c r="BI119" i="1"/>
  <c r="AZ119" i="1"/>
  <c r="AV119" i="1"/>
  <c r="AS119" i="1"/>
  <c r="AP119" i="1"/>
  <c r="BA119" i="1" s="1"/>
  <c r="AO119" i="1"/>
  <c r="AL119" i="1"/>
  <c r="AI119" i="1"/>
  <c r="AF119" i="1"/>
  <c r="AC119" i="1"/>
  <c r="Z119" i="1"/>
  <c r="W119" i="1"/>
  <c r="T119" i="1"/>
  <c r="Q119" i="1"/>
  <c r="N119" i="1"/>
  <c r="K119" i="1"/>
  <c r="H119" i="1"/>
  <c r="CJ118" i="1"/>
  <c r="BW118" i="1"/>
  <c r="BV118" i="1"/>
  <c r="BP118" i="1"/>
  <c r="BQ118" i="1" s="1"/>
  <c r="BN118" i="1"/>
  <c r="BL118" i="1"/>
  <c r="BM118" i="1" s="1"/>
  <c r="BJ118" i="1"/>
  <c r="BK118" i="1" s="1"/>
  <c r="BI118" i="1"/>
  <c r="AZ118" i="1"/>
  <c r="AV118" i="1"/>
  <c r="AS118" i="1"/>
  <c r="AP118" i="1"/>
  <c r="BA118" i="1" s="1"/>
  <c r="AO118" i="1"/>
  <c r="AL118" i="1"/>
  <c r="AI118" i="1"/>
  <c r="AF118" i="1"/>
  <c r="AC118" i="1"/>
  <c r="Z118" i="1"/>
  <c r="W118" i="1"/>
  <c r="T118" i="1"/>
  <c r="Q118" i="1"/>
  <c r="N118" i="1"/>
  <c r="K118" i="1"/>
  <c r="H118" i="1"/>
  <c r="CJ117" i="1"/>
  <c r="BW117" i="1"/>
  <c r="BV117" i="1"/>
  <c r="BP117" i="1"/>
  <c r="BQ117" i="1" s="1"/>
  <c r="BN117" i="1"/>
  <c r="BO117" i="1" s="1"/>
  <c r="BL117" i="1"/>
  <c r="BM117" i="1" s="1"/>
  <c r="BJ117" i="1"/>
  <c r="BK117" i="1" s="1"/>
  <c r="BI117" i="1"/>
  <c r="AZ117" i="1"/>
  <c r="AV117" i="1"/>
  <c r="AS117" i="1"/>
  <c r="AP117" i="1"/>
  <c r="BA117" i="1" s="1"/>
  <c r="AO117" i="1"/>
  <c r="AL117" i="1"/>
  <c r="AI117" i="1"/>
  <c r="AF117" i="1"/>
  <c r="AC117" i="1"/>
  <c r="Z117" i="1"/>
  <c r="W117" i="1"/>
  <c r="T117" i="1"/>
  <c r="Q117" i="1"/>
  <c r="N117" i="1"/>
  <c r="K117" i="1"/>
  <c r="H117" i="1"/>
  <c r="CJ116" i="1"/>
  <c r="BW116" i="1"/>
  <c r="BV116" i="1"/>
  <c r="BP116" i="1"/>
  <c r="BQ116" i="1" s="1"/>
  <c r="BN116" i="1"/>
  <c r="BL116" i="1"/>
  <c r="BM116" i="1" s="1"/>
  <c r="BJ116" i="1"/>
  <c r="BK116" i="1" s="1"/>
  <c r="BI116" i="1"/>
  <c r="AZ116" i="1"/>
  <c r="AV116" i="1"/>
  <c r="AS116" i="1"/>
  <c r="AP116" i="1"/>
  <c r="BA116" i="1" s="1"/>
  <c r="AO116" i="1"/>
  <c r="AL116" i="1"/>
  <c r="AI116" i="1"/>
  <c r="AF116" i="1"/>
  <c r="AC116" i="1"/>
  <c r="Z116" i="1"/>
  <c r="W116" i="1"/>
  <c r="T116" i="1"/>
  <c r="Q116" i="1"/>
  <c r="N116" i="1"/>
  <c r="K116" i="1"/>
  <c r="H116" i="1"/>
  <c r="CJ115" i="1"/>
  <c r="BW115" i="1"/>
  <c r="BV115" i="1"/>
  <c r="BP115" i="1"/>
  <c r="BQ115" i="1" s="1"/>
  <c r="BN115" i="1"/>
  <c r="BO115" i="1" s="1"/>
  <c r="BL115" i="1"/>
  <c r="BJ115" i="1"/>
  <c r="BK115" i="1" s="1"/>
  <c r="BI115" i="1"/>
  <c r="AZ115" i="1"/>
  <c r="AV115" i="1"/>
  <c r="AS115" i="1"/>
  <c r="AP115" i="1"/>
  <c r="BA115" i="1" s="1"/>
  <c r="AO115" i="1"/>
  <c r="AL115" i="1"/>
  <c r="AI115" i="1"/>
  <c r="AF115" i="1"/>
  <c r="AC115" i="1"/>
  <c r="Z115" i="1"/>
  <c r="W115" i="1"/>
  <c r="T115" i="1"/>
  <c r="Q115" i="1"/>
  <c r="N115" i="1"/>
  <c r="K115" i="1"/>
  <c r="H115" i="1"/>
  <c r="CJ114" i="1"/>
  <c r="BW114" i="1"/>
  <c r="BX114" i="1" s="1"/>
  <c r="BV114" i="1"/>
  <c r="BP114" i="1"/>
  <c r="BQ114" i="1" s="1"/>
  <c r="BN114" i="1"/>
  <c r="BO114" i="1" s="1"/>
  <c r="BL114" i="1"/>
  <c r="BM114" i="1" s="1"/>
  <c r="BJ114" i="1"/>
  <c r="BK114" i="1" s="1"/>
  <c r="BI114" i="1"/>
  <c r="AZ114" i="1"/>
  <c r="AV114" i="1"/>
  <c r="AS114" i="1"/>
  <c r="AP114" i="1"/>
  <c r="BA114" i="1" s="1"/>
  <c r="AO114" i="1"/>
  <c r="AL114" i="1"/>
  <c r="AI114" i="1"/>
  <c r="AF114" i="1"/>
  <c r="AC114" i="1"/>
  <c r="Z114" i="1"/>
  <c r="W114" i="1"/>
  <c r="T114" i="1"/>
  <c r="Q114" i="1"/>
  <c r="N114" i="1"/>
  <c r="K114" i="1"/>
  <c r="H114" i="1"/>
  <c r="CJ113" i="1"/>
  <c r="BW113" i="1"/>
  <c r="BX113" i="1" s="1"/>
  <c r="BV113" i="1"/>
  <c r="BP113" i="1"/>
  <c r="BQ113" i="1" s="1"/>
  <c r="BN113" i="1"/>
  <c r="BO113" i="1" s="1"/>
  <c r="BL113" i="1"/>
  <c r="BJ113" i="1"/>
  <c r="BK113" i="1" s="1"/>
  <c r="BI113" i="1"/>
  <c r="AZ113" i="1"/>
  <c r="AV113" i="1"/>
  <c r="AS113" i="1"/>
  <c r="AP113" i="1"/>
  <c r="BA113" i="1" s="1"/>
  <c r="AO113" i="1"/>
  <c r="AL113" i="1"/>
  <c r="AI113" i="1"/>
  <c r="AF113" i="1"/>
  <c r="AC113" i="1"/>
  <c r="Z113" i="1"/>
  <c r="W113" i="1"/>
  <c r="T113" i="1"/>
  <c r="Q113" i="1"/>
  <c r="N113" i="1"/>
  <c r="K113" i="1"/>
  <c r="H113" i="1"/>
  <c r="CJ112" i="1"/>
  <c r="BW112" i="1"/>
  <c r="CK112" i="1" s="1"/>
  <c r="BV112" i="1"/>
  <c r="BP112" i="1"/>
  <c r="BQ112" i="1" s="1"/>
  <c r="BN112" i="1"/>
  <c r="BL112" i="1"/>
  <c r="BM112" i="1" s="1"/>
  <c r="BJ112" i="1"/>
  <c r="BK112" i="1" s="1"/>
  <c r="BI112" i="1"/>
  <c r="AZ112" i="1"/>
  <c r="AV112" i="1"/>
  <c r="AS112" i="1"/>
  <c r="AP112" i="1"/>
  <c r="BA112" i="1" s="1"/>
  <c r="AO112" i="1"/>
  <c r="AL112" i="1"/>
  <c r="AI112" i="1"/>
  <c r="AF112" i="1"/>
  <c r="AC112" i="1"/>
  <c r="Z112" i="1"/>
  <c r="W112" i="1"/>
  <c r="T112" i="1"/>
  <c r="Q112" i="1"/>
  <c r="N112" i="1"/>
  <c r="K112" i="1"/>
  <c r="H112" i="1"/>
  <c r="CJ111" i="1"/>
  <c r="BW111" i="1"/>
  <c r="BX111" i="1" s="1"/>
  <c r="BV111" i="1"/>
  <c r="BP111" i="1"/>
  <c r="BQ111" i="1" s="1"/>
  <c r="BN111" i="1"/>
  <c r="BO111" i="1" s="1"/>
  <c r="BL111" i="1"/>
  <c r="BM111" i="1" s="1"/>
  <c r="BJ111" i="1"/>
  <c r="BK111" i="1" s="1"/>
  <c r="BI111" i="1"/>
  <c r="AZ111" i="1"/>
  <c r="AV111" i="1"/>
  <c r="AS111" i="1"/>
  <c r="AP111" i="1"/>
  <c r="BA111" i="1" s="1"/>
  <c r="AO111" i="1"/>
  <c r="AL111" i="1"/>
  <c r="AI111" i="1"/>
  <c r="AF111" i="1"/>
  <c r="AC111" i="1"/>
  <c r="Z111" i="1"/>
  <c r="W111" i="1"/>
  <c r="T111" i="1"/>
  <c r="Q111" i="1"/>
  <c r="N111" i="1"/>
  <c r="K111" i="1"/>
  <c r="H111" i="1"/>
  <c r="CJ110" i="1"/>
  <c r="BW110" i="1"/>
  <c r="CK110" i="1" s="1"/>
  <c r="BV110" i="1"/>
  <c r="BP110" i="1"/>
  <c r="BQ110" i="1" s="1"/>
  <c r="BN110" i="1"/>
  <c r="BL110" i="1"/>
  <c r="BM110" i="1" s="1"/>
  <c r="BJ110" i="1"/>
  <c r="BK110" i="1" s="1"/>
  <c r="BI110" i="1"/>
  <c r="AZ110" i="1"/>
  <c r="AV110" i="1"/>
  <c r="AS110" i="1"/>
  <c r="AP110" i="1"/>
  <c r="BA110" i="1" s="1"/>
  <c r="AO110" i="1"/>
  <c r="AL110" i="1"/>
  <c r="AI110" i="1"/>
  <c r="AF110" i="1"/>
  <c r="AC110" i="1"/>
  <c r="Z110" i="1"/>
  <c r="W110" i="1"/>
  <c r="T110" i="1"/>
  <c r="Q110" i="1"/>
  <c r="N110" i="1"/>
  <c r="K110" i="1"/>
  <c r="H110" i="1"/>
  <c r="CJ109" i="1"/>
  <c r="BW109" i="1"/>
  <c r="BX109" i="1" s="1"/>
  <c r="BV109" i="1"/>
  <c r="BP109" i="1"/>
  <c r="BQ109" i="1" s="1"/>
  <c r="BN109" i="1"/>
  <c r="BO109" i="1" s="1"/>
  <c r="BL109" i="1"/>
  <c r="BJ109" i="1"/>
  <c r="BK109" i="1" s="1"/>
  <c r="BI109" i="1"/>
  <c r="AZ109" i="1"/>
  <c r="AV109" i="1"/>
  <c r="AS109" i="1"/>
  <c r="AP109" i="1"/>
  <c r="BA109" i="1" s="1"/>
  <c r="AO109" i="1"/>
  <c r="AL109" i="1"/>
  <c r="AI109" i="1"/>
  <c r="AF109" i="1"/>
  <c r="AC109" i="1"/>
  <c r="Z109" i="1"/>
  <c r="W109" i="1"/>
  <c r="T109" i="1"/>
  <c r="Q109" i="1"/>
  <c r="N109" i="1"/>
  <c r="K109" i="1"/>
  <c r="H109" i="1"/>
  <c r="CJ108" i="1"/>
  <c r="BW108" i="1"/>
  <c r="BV108" i="1"/>
  <c r="BP108" i="1"/>
  <c r="BQ108" i="1" s="1"/>
  <c r="BN108" i="1"/>
  <c r="BL108" i="1"/>
  <c r="BM108" i="1" s="1"/>
  <c r="BJ108" i="1"/>
  <c r="BK108" i="1" s="1"/>
  <c r="BI108" i="1"/>
  <c r="AZ108" i="1"/>
  <c r="AV108" i="1"/>
  <c r="AS108" i="1"/>
  <c r="AP108" i="1"/>
  <c r="BA108" i="1" s="1"/>
  <c r="AO108" i="1"/>
  <c r="AL108" i="1"/>
  <c r="AI108" i="1"/>
  <c r="AF108" i="1"/>
  <c r="AC108" i="1"/>
  <c r="Z108" i="1"/>
  <c r="W108" i="1"/>
  <c r="T108" i="1"/>
  <c r="Q108" i="1"/>
  <c r="N108" i="1"/>
  <c r="K108" i="1"/>
  <c r="H108" i="1"/>
  <c r="CJ107" i="1"/>
  <c r="BW107" i="1"/>
  <c r="BX107" i="1" s="1"/>
  <c r="BV107" i="1"/>
  <c r="BP107" i="1"/>
  <c r="BQ107" i="1" s="1"/>
  <c r="BN107" i="1"/>
  <c r="BL107" i="1"/>
  <c r="BM107" i="1" s="1"/>
  <c r="BJ107" i="1"/>
  <c r="BK107" i="1" s="1"/>
  <c r="BI107" i="1"/>
  <c r="AZ107" i="1"/>
  <c r="AV107" i="1"/>
  <c r="AS107" i="1"/>
  <c r="AP107" i="1"/>
  <c r="BA107" i="1" s="1"/>
  <c r="AO107" i="1"/>
  <c r="AL107" i="1"/>
  <c r="AI107" i="1"/>
  <c r="AF107" i="1"/>
  <c r="AC107" i="1"/>
  <c r="Z107" i="1"/>
  <c r="W107" i="1"/>
  <c r="T107" i="1"/>
  <c r="Q107" i="1"/>
  <c r="N107" i="1"/>
  <c r="K107" i="1"/>
  <c r="H107" i="1"/>
  <c r="CJ106" i="1"/>
  <c r="BW106" i="1"/>
  <c r="CK106" i="1" s="1"/>
  <c r="BV106" i="1"/>
  <c r="BP106" i="1"/>
  <c r="BQ106" i="1" s="1"/>
  <c r="BN106" i="1"/>
  <c r="BL106" i="1"/>
  <c r="BM106" i="1" s="1"/>
  <c r="BJ106" i="1"/>
  <c r="BK106" i="1" s="1"/>
  <c r="BI106" i="1"/>
  <c r="AZ106" i="1"/>
  <c r="AV106" i="1"/>
  <c r="AS106" i="1"/>
  <c r="AP106" i="1"/>
  <c r="BA106" i="1" s="1"/>
  <c r="AO106" i="1"/>
  <c r="AL106" i="1"/>
  <c r="AI106" i="1"/>
  <c r="AF106" i="1"/>
  <c r="AC106" i="1"/>
  <c r="Z106" i="1"/>
  <c r="W106" i="1"/>
  <c r="T106" i="1"/>
  <c r="Q106" i="1"/>
  <c r="N106" i="1"/>
  <c r="K106" i="1"/>
  <c r="H106" i="1"/>
  <c r="CJ105" i="1"/>
  <c r="BW105" i="1"/>
  <c r="BX105" i="1" s="1"/>
  <c r="BV105" i="1"/>
  <c r="BP105" i="1"/>
  <c r="BQ105" i="1" s="1"/>
  <c r="BN105" i="1"/>
  <c r="BO105" i="1" s="1"/>
  <c r="BL105" i="1"/>
  <c r="BM105" i="1" s="1"/>
  <c r="BJ105" i="1"/>
  <c r="BK105" i="1" s="1"/>
  <c r="BI105" i="1"/>
  <c r="AZ105" i="1"/>
  <c r="AV105" i="1"/>
  <c r="AS105" i="1"/>
  <c r="AP105" i="1"/>
  <c r="BA105" i="1" s="1"/>
  <c r="AO105" i="1"/>
  <c r="AL105" i="1"/>
  <c r="AI105" i="1"/>
  <c r="AF105" i="1"/>
  <c r="AC105" i="1"/>
  <c r="Z105" i="1"/>
  <c r="W105" i="1"/>
  <c r="T105" i="1"/>
  <c r="Q105" i="1"/>
  <c r="N105" i="1"/>
  <c r="K105" i="1"/>
  <c r="H105" i="1"/>
  <c r="CJ104" i="1"/>
  <c r="BW104" i="1"/>
  <c r="CK104" i="1" s="1"/>
  <c r="BV104" i="1"/>
  <c r="BP104" i="1"/>
  <c r="BQ104" i="1" s="1"/>
  <c r="BN104" i="1"/>
  <c r="BL104" i="1"/>
  <c r="BM104" i="1" s="1"/>
  <c r="BJ104" i="1"/>
  <c r="BK104" i="1" s="1"/>
  <c r="BI104" i="1"/>
  <c r="AZ104" i="1"/>
  <c r="AV104" i="1"/>
  <c r="AS104" i="1"/>
  <c r="AP104" i="1"/>
  <c r="BA104" i="1" s="1"/>
  <c r="AO104" i="1"/>
  <c r="AL104" i="1"/>
  <c r="AI104" i="1"/>
  <c r="AF104" i="1"/>
  <c r="AC104" i="1"/>
  <c r="Z104" i="1"/>
  <c r="W104" i="1"/>
  <c r="T104" i="1"/>
  <c r="Q104" i="1"/>
  <c r="N104" i="1"/>
  <c r="K104" i="1"/>
  <c r="H104" i="1"/>
  <c r="CJ103" i="1"/>
  <c r="BW103" i="1"/>
  <c r="BX103" i="1" s="1"/>
  <c r="BV103" i="1"/>
  <c r="BP103" i="1"/>
  <c r="BN103" i="1"/>
  <c r="BO103" i="1" s="1"/>
  <c r="BL103" i="1"/>
  <c r="BM103" i="1" s="1"/>
  <c r="BJ103" i="1"/>
  <c r="BK103" i="1" s="1"/>
  <c r="BI103" i="1"/>
  <c r="AZ103" i="1"/>
  <c r="AV103" i="1"/>
  <c r="AS103" i="1"/>
  <c r="AP103" i="1"/>
  <c r="BA103" i="1" s="1"/>
  <c r="AO103" i="1"/>
  <c r="AL103" i="1"/>
  <c r="AI103" i="1"/>
  <c r="AF103" i="1"/>
  <c r="AC103" i="1"/>
  <c r="Z103" i="1"/>
  <c r="W103" i="1"/>
  <c r="T103" i="1"/>
  <c r="Q103" i="1"/>
  <c r="N103" i="1"/>
  <c r="K103" i="1"/>
  <c r="H103" i="1"/>
  <c r="CJ102" i="1"/>
  <c r="BW102" i="1"/>
  <c r="CK102" i="1" s="1"/>
  <c r="BV102" i="1"/>
  <c r="BP102" i="1"/>
  <c r="BQ102" i="1" s="1"/>
  <c r="BN102" i="1"/>
  <c r="BL102" i="1"/>
  <c r="BM102" i="1" s="1"/>
  <c r="BJ102" i="1"/>
  <c r="BK102" i="1" s="1"/>
  <c r="BI102" i="1"/>
  <c r="AZ102" i="1"/>
  <c r="AV102" i="1"/>
  <c r="AS102" i="1"/>
  <c r="AP102" i="1"/>
  <c r="BA102" i="1" s="1"/>
  <c r="AO102" i="1"/>
  <c r="AL102" i="1"/>
  <c r="AI102" i="1"/>
  <c r="AF102" i="1"/>
  <c r="AC102" i="1"/>
  <c r="Z102" i="1"/>
  <c r="W102" i="1"/>
  <c r="T102" i="1"/>
  <c r="Q102" i="1"/>
  <c r="N102" i="1"/>
  <c r="K102" i="1"/>
  <c r="H102" i="1"/>
  <c r="CJ101" i="1"/>
  <c r="BW101" i="1"/>
  <c r="BX101" i="1" s="1"/>
  <c r="BV101" i="1"/>
  <c r="BP101" i="1"/>
  <c r="BQ101" i="1" s="1"/>
  <c r="BN101" i="1"/>
  <c r="BO101" i="1" s="1"/>
  <c r="BL101" i="1"/>
  <c r="BJ101" i="1"/>
  <c r="BK101" i="1" s="1"/>
  <c r="BI101" i="1"/>
  <c r="AZ101" i="1"/>
  <c r="AV101" i="1"/>
  <c r="AS101" i="1"/>
  <c r="AP101" i="1"/>
  <c r="BA101" i="1" s="1"/>
  <c r="AO101" i="1"/>
  <c r="AL101" i="1"/>
  <c r="AI101" i="1"/>
  <c r="AF101" i="1"/>
  <c r="AC101" i="1"/>
  <c r="Z101" i="1"/>
  <c r="W101" i="1"/>
  <c r="T101" i="1"/>
  <c r="Q101" i="1"/>
  <c r="N101" i="1"/>
  <c r="K101" i="1"/>
  <c r="H101" i="1"/>
  <c r="CJ100" i="1"/>
  <c r="BW100" i="1"/>
  <c r="BV100" i="1"/>
  <c r="BP100" i="1"/>
  <c r="BQ100" i="1" s="1"/>
  <c r="BN100" i="1"/>
  <c r="BL100" i="1"/>
  <c r="BM100" i="1" s="1"/>
  <c r="BJ100" i="1"/>
  <c r="BK100" i="1" s="1"/>
  <c r="BI100" i="1"/>
  <c r="AZ100" i="1"/>
  <c r="AV100" i="1"/>
  <c r="AS100" i="1"/>
  <c r="AP100" i="1"/>
  <c r="BA100" i="1" s="1"/>
  <c r="AO100" i="1"/>
  <c r="AL100" i="1"/>
  <c r="AI100" i="1"/>
  <c r="AF100" i="1"/>
  <c r="AC100" i="1"/>
  <c r="Z100" i="1"/>
  <c r="W100" i="1"/>
  <c r="T100" i="1"/>
  <c r="Q100" i="1"/>
  <c r="N100" i="1"/>
  <c r="K100" i="1"/>
  <c r="H100" i="1"/>
  <c r="CJ99" i="1"/>
  <c r="BW99" i="1"/>
  <c r="BX99" i="1" s="1"/>
  <c r="BV99" i="1"/>
  <c r="BP99" i="1"/>
  <c r="BQ99" i="1" s="1"/>
  <c r="BN99" i="1"/>
  <c r="BO99" i="1" s="1"/>
  <c r="BL99" i="1"/>
  <c r="BJ99" i="1"/>
  <c r="BK99" i="1" s="1"/>
  <c r="BI99" i="1"/>
  <c r="AZ99" i="1"/>
  <c r="AV99" i="1"/>
  <c r="AS99" i="1"/>
  <c r="AP99" i="1"/>
  <c r="BA99" i="1" s="1"/>
  <c r="AO99" i="1"/>
  <c r="AL99" i="1"/>
  <c r="AI99" i="1"/>
  <c r="AF99" i="1"/>
  <c r="AC99" i="1"/>
  <c r="Z99" i="1"/>
  <c r="W99" i="1"/>
  <c r="T99" i="1"/>
  <c r="Q99" i="1"/>
  <c r="N99" i="1"/>
  <c r="K99" i="1"/>
  <c r="H99" i="1"/>
  <c r="CJ98" i="1"/>
  <c r="BW98" i="1"/>
  <c r="CK98" i="1" s="1"/>
  <c r="BV98" i="1"/>
  <c r="BP98" i="1"/>
  <c r="BQ98" i="1" s="1"/>
  <c r="BN98" i="1"/>
  <c r="BL98" i="1"/>
  <c r="BM98" i="1" s="1"/>
  <c r="BJ98" i="1"/>
  <c r="BK98" i="1" s="1"/>
  <c r="BI98" i="1"/>
  <c r="AZ98" i="1"/>
  <c r="AV98" i="1"/>
  <c r="AS98" i="1"/>
  <c r="AP98" i="1"/>
  <c r="BA98" i="1" s="1"/>
  <c r="AO98" i="1"/>
  <c r="AL98" i="1"/>
  <c r="AI98" i="1"/>
  <c r="AF98" i="1"/>
  <c r="AC98" i="1"/>
  <c r="Z98" i="1"/>
  <c r="W98" i="1"/>
  <c r="T98" i="1"/>
  <c r="Q98" i="1"/>
  <c r="N98" i="1"/>
  <c r="K98" i="1"/>
  <c r="H98" i="1"/>
  <c r="CJ97" i="1"/>
  <c r="BW97" i="1"/>
  <c r="BX97" i="1" s="1"/>
  <c r="BV97" i="1"/>
  <c r="BP97" i="1"/>
  <c r="BQ97" i="1" s="1"/>
  <c r="BN97" i="1"/>
  <c r="BO97" i="1" s="1"/>
  <c r="BL97" i="1"/>
  <c r="BJ97" i="1"/>
  <c r="BK97" i="1" s="1"/>
  <c r="BI97" i="1"/>
  <c r="AZ97" i="1"/>
  <c r="AV97" i="1"/>
  <c r="AS97" i="1"/>
  <c r="AP97" i="1"/>
  <c r="BA97" i="1" s="1"/>
  <c r="AO97" i="1"/>
  <c r="AL97" i="1"/>
  <c r="AI97" i="1"/>
  <c r="AF97" i="1"/>
  <c r="AC97" i="1"/>
  <c r="Z97" i="1"/>
  <c r="W97" i="1"/>
  <c r="T97" i="1"/>
  <c r="Q97" i="1"/>
  <c r="N97" i="1"/>
  <c r="K97" i="1"/>
  <c r="H97" i="1"/>
  <c r="CJ96" i="1"/>
  <c r="BW96" i="1"/>
  <c r="BV96" i="1"/>
  <c r="BP96" i="1"/>
  <c r="BQ96" i="1" s="1"/>
  <c r="BN96" i="1"/>
  <c r="BL96" i="1"/>
  <c r="BM96" i="1" s="1"/>
  <c r="BJ96" i="1"/>
  <c r="BK96" i="1" s="1"/>
  <c r="BI96" i="1"/>
  <c r="AZ96" i="1"/>
  <c r="AV96" i="1"/>
  <c r="AS96" i="1"/>
  <c r="AP96" i="1"/>
  <c r="BA96" i="1" s="1"/>
  <c r="AO96" i="1"/>
  <c r="AL96" i="1"/>
  <c r="AI96" i="1"/>
  <c r="AF96" i="1"/>
  <c r="AC96" i="1"/>
  <c r="Z96" i="1"/>
  <c r="W96" i="1"/>
  <c r="T96" i="1"/>
  <c r="Q96" i="1"/>
  <c r="N96" i="1"/>
  <c r="K96" i="1"/>
  <c r="H96" i="1"/>
  <c r="CJ95" i="1"/>
  <c r="BW95" i="1"/>
  <c r="BX95" i="1" s="1"/>
  <c r="BV95" i="1"/>
  <c r="BP95" i="1"/>
  <c r="BQ95" i="1" s="1"/>
  <c r="BN95" i="1"/>
  <c r="BO95" i="1" s="1"/>
  <c r="BL95" i="1"/>
  <c r="BJ95" i="1"/>
  <c r="BK95" i="1" s="1"/>
  <c r="BI95" i="1"/>
  <c r="AZ95" i="1"/>
  <c r="AV95" i="1"/>
  <c r="AS95" i="1"/>
  <c r="AP95" i="1"/>
  <c r="BA95" i="1" s="1"/>
  <c r="AO95" i="1"/>
  <c r="AL95" i="1"/>
  <c r="AI95" i="1"/>
  <c r="AF95" i="1"/>
  <c r="AC95" i="1"/>
  <c r="Z95" i="1"/>
  <c r="W95" i="1"/>
  <c r="T95" i="1"/>
  <c r="Q95" i="1"/>
  <c r="N95" i="1"/>
  <c r="K95" i="1"/>
  <c r="H95" i="1"/>
  <c r="CJ94" i="1"/>
  <c r="BW94" i="1"/>
  <c r="CK94" i="1" s="1"/>
  <c r="BV94" i="1"/>
  <c r="BP94" i="1"/>
  <c r="BQ94" i="1" s="1"/>
  <c r="BN94" i="1"/>
  <c r="BL94" i="1"/>
  <c r="BM94" i="1" s="1"/>
  <c r="BJ94" i="1"/>
  <c r="BK94" i="1" s="1"/>
  <c r="BI94" i="1"/>
  <c r="AZ94" i="1"/>
  <c r="AV94" i="1"/>
  <c r="AS94" i="1"/>
  <c r="AP94" i="1"/>
  <c r="BA94" i="1" s="1"/>
  <c r="AO94" i="1"/>
  <c r="AL94" i="1"/>
  <c r="AI94" i="1"/>
  <c r="AF94" i="1"/>
  <c r="AC94" i="1"/>
  <c r="Z94" i="1"/>
  <c r="W94" i="1"/>
  <c r="T94" i="1"/>
  <c r="Q94" i="1"/>
  <c r="N94" i="1"/>
  <c r="K94" i="1"/>
  <c r="H94" i="1"/>
  <c r="CJ93" i="1"/>
  <c r="BW93" i="1"/>
  <c r="BX93" i="1" s="1"/>
  <c r="BV93" i="1"/>
  <c r="BP93" i="1"/>
  <c r="BQ93" i="1" s="1"/>
  <c r="BN93" i="1"/>
  <c r="BO93" i="1" s="1"/>
  <c r="BL93" i="1"/>
  <c r="BJ93" i="1"/>
  <c r="BK93" i="1" s="1"/>
  <c r="BI93" i="1"/>
  <c r="AZ93" i="1"/>
  <c r="AV93" i="1"/>
  <c r="AS93" i="1"/>
  <c r="AP93" i="1"/>
  <c r="BA93" i="1" s="1"/>
  <c r="AO93" i="1"/>
  <c r="AL93" i="1"/>
  <c r="AI93" i="1"/>
  <c r="AF93" i="1"/>
  <c r="AC93" i="1"/>
  <c r="Z93" i="1"/>
  <c r="W93" i="1"/>
  <c r="T93" i="1"/>
  <c r="Q93" i="1"/>
  <c r="N93" i="1"/>
  <c r="K93" i="1"/>
  <c r="H93" i="1"/>
  <c r="CJ92" i="1"/>
  <c r="BW92" i="1"/>
  <c r="BV92" i="1"/>
  <c r="BP92" i="1"/>
  <c r="BQ92" i="1" s="1"/>
  <c r="BN92" i="1"/>
  <c r="BL92" i="1"/>
  <c r="BM92" i="1" s="1"/>
  <c r="BJ92" i="1"/>
  <c r="BK92" i="1" s="1"/>
  <c r="BI92" i="1"/>
  <c r="AZ92" i="1"/>
  <c r="AV92" i="1"/>
  <c r="AS92" i="1"/>
  <c r="AP92" i="1"/>
  <c r="BA92" i="1" s="1"/>
  <c r="AO92" i="1"/>
  <c r="AL92" i="1"/>
  <c r="AI92" i="1"/>
  <c r="AF92" i="1"/>
  <c r="AC92" i="1"/>
  <c r="Z92" i="1"/>
  <c r="W92" i="1"/>
  <c r="T92" i="1"/>
  <c r="Q92" i="1"/>
  <c r="N92" i="1"/>
  <c r="K92" i="1"/>
  <c r="H92" i="1"/>
  <c r="CJ91" i="1"/>
  <c r="BW91" i="1"/>
  <c r="BX91" i="1" s="1"/>
  <c r="BV91" i="1"/>
  <c r="BP91" i="1"/>
  <c r="BQ91" i="1" s="1"/>
  <c r="BN91" i="1"/>
  <c r="BO91" i="1" s="1"/>
  <c r="BL91" i="1"/>
  <c r="BJ91" i="1"/>
  <c r="BK91" i="1" s="1"/>
  <c r="BI91" i="1"/>
  <c r="AZ91" i="1"/>
  <c r="AV91" i="1"/>
  <c r="AS91" i="1"/>
  <c r="AP91" i="1"/>
  <c r="BA91" i="1" s="1"/>
  <c r="AO91" i="1"/>
  <c r="AL91" i="1"/>
  <c r="AI91" i="1"/>
  <c r="AF91" i="1"/>
  <c r="AC91" i="1"/>
  <c r="Z91" i="1"/>
  <c r="W91" i="1"/>
  <c r="T91" i="1"/>
  <c r="Q91" i="1"/>
  <c r="N91" i="1"/>
  <c r="K91" i="1"/>
  <c r="H91" i="1"/>
  <c r="CJ90" i="1"/>
  <c r="BW90" i="1"/>
  <c r="CK90" i="1" s="1"/>
  <c r="BV90" i="1"/>
  <c r="BP90" i="1"/>
  <c r="BQ90" i="1" s="1"/>
  <c r="BN90" i="1"/>
  <c r="BL90" i="1"/>
  <c r="BM90" i="1" s="1"/>
  <c r="BJ90" i="1"/>
  <c r="BK90" i="1" s="1"/>
  <c r="BI90" i="1"/>
  <c r="AZ90" i="1"/>
  <c r="AV90" i="1"/>
  <c r="AS90" i="1"/>
  <c r="AP90" i="1"/>
  <c r="BA90" i="1" s="1"/>
  <c r="AO90" i="1"/>
  <c r="AL90" i="1"/>
  <c r="AI90" i="1"/>
  <c r="AF90" i="1"/>
  <c r="AC90" i="1"/>
  <c r="Z90" i="1"/>
  <c r="W90" i="1"/>
  <c r="T90" i="1"/>
  <c r="Q90" i="1"/>
  <c r="N90" i="1"/>
  <c r="K90" i="1"/>
  <c r="H90" i="1"/>
  <c r="CJ89" i="1"/>
  <c r="BW89" i="1"/>
  <c r="BX89" i="1" s="1"/>
  <c r="BV89" i="1"/>
  <c r="BP89" i="1"/>
  <c r="BQ89" i="1" s="1"/>
  <c r="BN89" i="1"/>
  <c r="BO89" i="1" s="1"/>
  <c r="BL89" i="1"/>
  <c r="BM89" i="1" s="1"/>
  <c r="BJ89" i="1"/>
  <c r="BK89" i="1" s="1"/>
  <c r="BI89" i="1"/>
  <c r="AZ89" i="1"/>
  <c r="AV89" i="1"/>
  <c r="AS89" i="1"/>
  <c r="AP89" i="1"/>
  <c r="BA89" i="1" s="1"/>
  <c r="AO89" i="1"/>
  <c r="AL89" i="1"/>
  <c r="AI89" i="1"/>
  <c r="AF89" i="1"/>
  <c r="AC89" i="1"/>
  <c r="Z89" i="1"/>
  <c r="W89" i="1"/>
  <c r="T89" i="1"/>
  <c r="Q89" i="1"/>
  <c r="N89" i="1"/>
  <c r="K89" i="1"/>
  <c r="H89" i="1"/>
  <c r="CJ88" i="1"/>
  <c r="BW88" i="1"/>
  <c r="CK88" i="1" s="1"/>
  <c r="BV88" i="1"/>
  <c r="BP88" i="1"/>
  <c r="BQ88" i="1" s="1"/>
  <c r="BN88" i="1"/>
  <c r="BL88" i="1"/>
  <c r="BM88" i="1" s="1"/>
  <c r="BJ88" i="1"/>
  <c r="BK88" i="1" s="1"/>
  <c r="BI88" i="1"/>
  <c r="AZ88" i="1"/>
  <c r="AV88" i="1"/>
  <c r="AS88" i="1"/>
  <c r="AP88" i="1"/>
  <c r="BA88" i="1" s="1"/>
  <c r="AO88" i="1"/>
  <c r="AL88" i="1"/>
  <c r="AI88" i="1"/>
  <c r="AF88" i="1"/>
  <c r="AC88" i="1"/>
  <c r="Z88" i="1"/>
  <c r="W88" i="1"/>
  <c r="T88" i="1"/>
  <c r="Q88" i="1"/>
  <c r="N88" i="1"/>
  <c r="K88" i="1"/>
  <c r="H88" i="1"/>
  <c r="CJ87" i="1"/>
  <c r="BW87" i="1"/>
  <c r="BX87" i="1" s="1"/>
  <c r="BV87" i="1"/>
  <c r="BP87" i="1"/>
  <c r="BQ87" i="1" s="1"/>
  <c r="BN87" i="1"/>
  <c r="BL87" i="1"/>
  <c r="BM87" i="1" s="1"/>
  <c r="BJ87" i="1"/>
  <c r="BK87" i="1" s="1"/>
  <c r="BI87" i="1"/>
  <c r="AZ87" i="1"/>
  <c r="AV87" i="1"/>
  <c r="AS87" i="1"/>
  <c r="AP87" i="1"/>
  <c r="BA87" i="1" s="1"/>
  <c r="AO87" i="1"/>
  <c r="AL87" i="1"/>
  <c r="AI87" i="1"/>
  <c r="AF87" i="1"/>
  <c r="AC87" i="1"/>
  <c r="Z87" i="1"/>
  <c r="W87" i="1"/>
  <c r="T87" i="1"/>
  <c r="Q87" i="1"/>
  <c r="N87" i="1"/>
  <c r="K87" i="1"/>
  <c r="H87" i="1"/>
  <c r="CJ86" i="1"/>
  <c r="BW86" i="1"/>
  <c r="CK86" i="1" s="1"/>
  <c r="BV86" i="1"/>
  <c r="BP86" i="1"/>
  <c r="BQ86" i="1" s="1"/>
  <c r="BN86" i="1"/>
  <c r="BL86" i="1"/>
  <c r="BM86" i="1" s="1"/>
  <c r="BJ86" i="1"/>
  <c r="BK86" i="1" s="1"/>
  <c r="BI86" i="1"/>
  <c r="AZ86" i="1"/>
  <c r="AV86" i="1"/>
  <c r="AS86" i="1"/>
  <c r="AP86" i="1"/>
  <c r="BA86" i="1" s="1"/>
  <c r="AO86" i="1"/>
  <c r="AL86" i="1"/>
  <c r="AI86" i="1"/>
  <c r="AF86" i="1"/>
  <c r="AC86" i="1"/>
  <c r="Z86" i="1"/>
  <c r="W86" i="1"/>
  <c r="T86" i="1"/>
  <c r="Q86" i="1"/>
  <c r="N86" i="1"/>
  <c r="K86" i="1"/>
  <c r="H86" i="1"/>
  <c r="CJ85" i="1"/>
  <c r="BW85" i="1"/>
  <c r="BX85" i="1" s="1"/>
  <c r="BV85" i="1"/>
  <c r="BP85" i="1"/>
  <c r="BN85" i="1"/>
  <c r="BO85" i="1" s="1"/>
  <c r="BL85" i="1"/>
  <c r="BM85" i="1" s="1"/>
  <c r="BJ85" i="1"/>
  <c r="BK85" i="1" s="1"/>
  <c r="BI85" i="1"/>
  <c r="AZ85" i="1"/>
  <c r="AV85" i="1"/>
  <c r="AS85" i="1"/>
  <c r="AP85" i="1"/>
  <c r="BA85" i="1" s="1"/>
  <c r="AO85" i="1"/>
  <c r="AL85" i="1"/>
  <c r="AI85" i="1"/>
  <c r="AF85" i="1"/>
  <c r="AC85" i="1"/>
  <c r="Z85" i="1"/>
  <c r="W85" i="1"/>
  <c r="T85" i="1"/>
  <c r="Q85" i="1"/>
  <c r="N85" i="1"/>
  <c r="K85" i="1"/>
  <c r="H85" i="1"/>
  <c r="CJ84" i="1"/>
  <c r="BW84" i="1"/>
  <c r="CK84" i="1" s="1"/>
  <c r="BV84" i="1"/>
  <c r="BP84" i="1"/>
  <c r="BQ84" i="1" s="1"/>
  <c r="BN84" i="1"/>
  <c r="BL84" i="1"/>
  <c r="BM84" i="1" s="1"/>
  <c r="BJ84" i="1"/>
  <c r="BK84" i="1" s="1"/>
  <c r="BI84" i="1"/>
  <c r="AZ84" i="1"/>
  <c r="AV84" i="1"/>
  <c r="AS84" i="1"/>
  <c r="AP84" i="1"/>
  <c r="BA84" i="1" s="1"/>
  <c r="AO84" i="1"/>
  <c r="AL84" i="1"/>
  <c r="AI84" i="1"/>
  <c r="AF84" i="1"/>
  <c r="AC84" i="1"/>
  <c r="Z84" i="1"/>
  <c r="W84" i="1"/>
  <c r="T84" i="1"/>
  <c r="Q84" i="1"/>
  <c r="N84" i="1"/>
  <c r="K84" i="1"/>
  <c r="H84" i="1"/>
  <c r="CJ83" i="1"/>
  <c r="BW83" i="1"/>
  <c r="BX83" i="1" s="1"/>
  <c r="BV83" i="1"/>
  <c r="BP83" i="1"/>
  <c r="BN83" i="1"/>
  <c r="BO83" i="1" s="1"/>
  <c r="BL83" i="1"/>
  <c r="BM83" i="1" s="1"/>
  <c r="BJ83" i="1"/>
  <c r="BK83" i="1" s="1"/>
  <c r="BI83" i="1"/>
  <c r="AZ83" i="1"/>
  <c r="AV83" i="1"/>
  <c r="AS83" i="1"/>
  <c r="AP83" i="1"/>
  <c r="BA83" i="1" s="1"/>
  <c r="AO83" i="1"/>
  <c r="AL83" i="1"/>
  <c r="AI83" i="1"/>
  <c r="AF83" i="1"/>
  <c r="AC83" i="1"/>
  <c r="Z83" i="1"/>
  <c r="W83" i="1"/>
  <c r="T83" i="1"/>
  <c r="Q83" i="1"/>
  <c r="N83" i="1"/>
  <c r="K83" i="1"/>
  <c r="H83" i="1"/>
  <c r="CJ82" i="1"/>
  <c r="BW82" i="1"/>
  <c r="CK82" i="1" s="1"/>
  <c r="BV82" i="1"/>
  <c r="BP82" i="1"/>
  <c r="BQ82" i="1" s="1"/>
  <c r="BN82" i="1"/>
  <c r="BL82" i="1"/>
  <c r="BM82" i="1" s="1"/>
  <c r="BJ82" i="1"/>
  <c r="BK82" i="1" s="1"/>
  <c r="BI82" i="1"/>
  <c r="AZ82" i="1"/>
  <c r="AV82" i="1"/>
  <c r="AS82" i="1"/>
  <c r="AP82" i="1"/>
  <c r="BA82" i="1" s="1"/>
  <c r="AO82" i="1"/>
  <c r="AL82" i="1"/>
  <c r="AI82" i="1"/>
  <c r="AF82" i="1"/>
  <c r="AC82" i="1"/>
  <c r="Z82" i="1"/>
  <c r="W82" i="1"/>
  <c r="T82" i="1"/>
  <c r="Q82" i="1"/>
  <c r="N82" i="1"/>
  <c r="K82" i="1"/>
  <c r="H82" i="1"/>
  <c r="CJ81" i="1"/>
  <c r="BW81" i="1"/>
  <c r="BX81" i="1" s="1"/>
  <c r="BV81" i="1"/>
  <c r="BP81" i="1"/>
  <c r="BQ81" i="1" s="1"/>
  <c r="BN81" i="1"/>
  <c r="BO81" i="1" s="1"/>
  <c r="BL81" i="1"/>
  <c r="BJ81" i="1"/>
  <c r="BK81" i="1" s="1"/>
  <c r="BI81" i="1"/>
  <c r="AZ81" i="1"/>
  <c r="AV81" i="1"/>
  <c r="AS81" i="1"/>
  <c r="AP81" i="1"/>
  <c r="BA81" i="1" s="1"/>
  <c r="AO81" i="1"/>
  <c r="AL81" i="1"/>
  <c r="AI81" i="1"/>
  <c r="AF81" i="1"/>
  <c r="AC81" i="1"/>
  <c r="Z81" i="1"/>
  <c r="W81" i="1"/>
  <c r="T81" i="1"/>
  <c r="Q81" i="1"/>
  <c r="N81" i="1"/>
  <c r="K81" i="1"/>
  <c r="H81" i="1"/>
  <c r="CJ80" i="1"/>
  <c r="BW80" i="1"/>
  <c r="CK80" i="1" s="1"/>
  <c r="BV80" i="1"/>
  <c r="BP80" i="1"/>
  <c r="BQ80" i="1" s="1"/>
  <c r="BN80" i="1"/>
  <c r="BL80" i="1"/>
  <c r="BM80" i="1" s="1"/>
  <c r="BJ80" i="1"/>
  <c r="BK80" i="1" s="1"/>
  <c r="BI80" i="1"/>
  <c r="AZ80" i="1"/>
  <c r="AV80" i="1"/>
  <c r="AS80" i="1"/>
  <c r="AP80" i="1"/>
  <c r="BA80" i="1" s="1"/>
  <c r="AO80" i="1"/>
  <c r="AL80" i="1"/>
  <c r="AI80" i="1"/>
  <c r="AF80" i="1"/>
  <c r="AC80" i="1"/>
  <c r="Z80" i="1"/>
  <c r="W80" i="1"/>
  <c r="T80" i="1"/>
  <c r="Q80" i="1"/>
  <c r="N80" i="1"/>
  <c r="K80" i="1"/>
  <c r="H80" i="1"/>
  <c r="CJ79" i="1"/>
  <c r="BW79" i="1"/>
  <c r="BX79" i="1" s="1"/>
  <c r="BV79" i="1"/>
  <c r="BP79" i="1"/>
  <c r="BQ79" i="1" s="1"/>
  <c r="BN79" i="1"/>
  <c r="BO79" i="1" s="1"/>
  <c r="BL79" i="1"/>
  <c r="BM79" i="1" s="1"/>
  <c r="BJ79" i="1"/>
  <c r="BK79" i="1" s="1"/>
  <c r="BI79" i="1"/>
  <c r="AZ79" i="1"/>
  <c r="AV79" i="1"/>
  <c r="AS79" i="1"/>
  <c r="AP79" i="1"/>
  <c r="BA79" i="1" s="1"/>
  <c r="AO79" i="1"/>
  <c r="AL79" i="1"/>
  <c r="AI79" i="1"/>
  <c r="AF79" i="1"/>
  <c r="AC79" i="1"/>
  <c r="Z79" i="1"/>
  <c r="W79" i="1"/>
  <c r="T79" i="1"/>
  <c r="Q79" i="1"/>
  <c r="N79" i="1"/>
  <c r="K79" i="1"/>
  <c r="H79" i="1"/>
  <c r="CJ78" i="1"/>
  <c r="BW78" i="1"/>
  <c r="CK78" i="1" s="1"/>
  <c r="BV78" i="1"/>
  <c r="BP78" i="1"/>
  <c r="BQ78" i="1" s="1"/>
  <c r="BN78" i="1"/>
  <c r="BL78" i="1"/>
  <c r="BM78" i="1" s="1"/>
  <c r="BJ78" i="1"/>
  <c r="BK78" i="1" s="1"/>
  <c r="BI78" i="1"/>
  <c r="AZ78" i="1"/>
  <c r="AY78" i="1"/>
  <c r="AW78" i="1"/>
  <c r="AV78" i="1"/>
  <c r="AS78" i="1"/>
  <c r="AP78" i="1"/>
  <c r="BA78" i="1" s="1"/>
  <c r="AO78" i="1"/>
  <c r="AL78" i="1"/>
  <c r="AI78" i="1"/>
  <c r="AF78" i="1"/>
  <c r="AC78" i="1"/>
  <c r="Z78" i="1"/>
  <c r="W78" i="1"/>
  <c r="T78" i="1"/>
  <c r="Q78" i="1"/>
  <c r="N78" i="1"/>
  <c r="K78" i="1"/>
  <c r="H78" i="1"/>
  <c r="CJ77" i="1"/>
  <c r="BW77" i="1"/>
  <c r="BX77" i="1" s="1"/>
  <c r="BV77" i="1"/>
  <c r="BP77" i="1"/>
  <c r="BQ77" i="1" s="1"/>
  <c r="BN77" i="1"/>
  <c r="BO77" i="1" s="1"/>
  <c r="BL77" i="1"/>
  <c r="BJ77" i="1"/>
  <c r="BK77" i="1" s="1"/>
  <c r="BI77" i="1"/>
  <c r="AZ77" i="1"/>
  <c r="AV77" i="1"/>
  <c r="AS77" i="1"/>
  <c r="AP77" i="1"/>
  <c r="BA77" i="1" s="1"/>
  <c r="AO77" i="1"/>
  <c r="AL77" i="1"/>
  <c r="AI77" i="1"/>
  <c r="AF77" i="1"/>
  <c r="AC77" i="1"/>
  <c r="Z77" i="1"/>
  <c r="W77" i="1"/>
  <c r="T77" i="1"/>
  <c r="Q77" i="1"/>
  <c r="N77" i="1"/>
  <c r="K77" i="1"/>
  <c r="H77" i="1"/>
  <c r="CJ76" i="1"/>
  <c r="BW76" i="1"/>
  <c r="CK76" i="1" s="1"/>
  <c r="BV76" i="1"/>
  <c r="BP76" i="1"/>
  <c r="BN76" i="1"/>
  <c r="BO76" i="1" s="1"/>
  <c r="BL76" i="1"/>
  <c r="BM76" i="1" s="1"/>
  <c r="BJ76" i="1"/>
  <c r="BK76" i="1" s="1"/>
  <c r="BI76" i="1"/>
  <c r="AZ76" i="1"/>
  <c r="AV76" i="1"/>
  <c r="AS76" i="1"/>
  <c r="AP76" i="1"/>
  <c r="BA76" i="1" s="1"/>
  <c r="AO76" i="1"/>
  <c r="AL76" i="1"/>
  <c r="AI76" i="1"/>
  <c r="AF76" i="1"/>
  <c r="AC76" i="1"/>
  <c r="Z76" i="1"/>
  <c r="W76" i="1"/>
  <c r="T76" i="1"/>
  <c r="Q76" i="1"/>
  <c r="N76" i="1"/>
  <c r="K76" i="1"/>
  <c r="H76" i="1"/>
  <c r="CJ75" i="1"/>
  <c r="BW75" i="1"/>
  <c r="BX75" i="1" s="1"/>
  <c r="BV75" i="1"/>
  <c r="BP75" i="1"/>
  <c r="BQ75" i="1" s="1"/>
  <c r="BN75" i="1"/>
  <c r="BO75" i="1" s="1"/>
  <c r="BL75" i="1"/>
  <c r="BJ75" i="1"/>
  <c r="BK75" i="1" s="1"/>
  <c r="BI75" i="1"/>
  <c r="AZ75" i="1"/>
  <c r="AV75" i="1"/>
  <c r="AS75" i="1"/>
  <c r="AP75" i="1"/>
  <c r="BA75" i="1" s="1"/>
  <c r="AO75" i="1"/>
  <c r="AL75" i="1"/>
  <c r="AI75" i="1"/>
  <c r="AF75" i="1"/>
  <c r="AC75" i="1"/>
  <c r="Z75" i="1"/>
  <c r="W75" i="1"/>
  <c r="T75" i="1"/>
  <c r="Q75" i="1"/>
  <c r="N75" i="1"/>
  <c r="K75" i="1"/>
  <c r="H75" i="1"/>
  <c r="CJ74" i="1"/>
  <c r="BW74" i="1"/>
  <c r="CK74" i="1" s="1"/>
  <c r="BV74" i="1"/>
  <c r="BP74" i="1"/>
  <c r="BQ74" i="1" s="1"/>
  <c r="BN74" i="1"/>
  <c r="BO74" i="1" s="1"/>
  <c r="BL74" i="1"/>
  <c r="BM74" i="1" s="1"/>
  <c r="BJ74" i="1"/>
  <c r="BK74" i="1" s="1"/>
  <c r="BI74" i="1"/>
  <c r="AZ74" i="1"/>
  <c r="AV74" i="1"/>
  <c r="AS74" i="1"/>
  <c r="AP74" i="1"/>
  <c r="BA74" i="1" s="1"/>
  <c r="AO74" i="1"/>
  <c r="AL74" i="1"/>
  <c r="AI74" i="1"/>
  <c r="AF74" i="1"/>
  <c r="AC74" i="1"/>
  <c r="Z74" i="1"/>
  <c r="W74" i="1"/>
  <c r="T74" i="1"/>
  <c r="Q74" i="1"/>
  <c r="N74" i="1"/>
  <c r="K74" i="1"/>
  <c r="H74" i="1"/>
  <c r="CJ73" i="1"/>
  <c r="BW73" i="1"/>
  <c r="BX73" i="1" s="1"/>
  <c r="BV73" i="1"/>
  <c r="BP73" i="1"/>
  <c r="BQ73" i="1" s="1"/>
  <c r="BN73" i="1"/>
  <c r="BO73" i="1" s="1"/>
  <c r="BL73" i="1"/>
  <c r="BJ73" i="1"/>
  <c r="BK73" i="1" s="1"/>
  <c r="BI73" i="1"/>
  <c r="AZ73" i="1"/>
  <c r="AV73" i="1"/>
  <c r="AS73" i="1"/>
  <c r="AP73" i="1"/>
  <c r="BA73" i="1" s="1"/>
  <c r="AO73" i="1"/>
  <c r="AL73" i="1"/>
  <c r="AI73" i="1"/>
  <c r="AF73" i="1"/>
  <c r="AC73" i="1"/>
  <c r="Z73" i="1"/>
  <c r="W73" i="1"/>
  <c r="T73" i="1"/>
  <c r="Q73" i="1"/>
  <c r="N73" i="1"/>
  <c r="K73" i="1"/>
  <c r="H73" i="1"/>
  <c r="CJ72" i="1"/>
  <c r="BW72" i="1"/>
  <c r="CK72" i="1" s="1"/>
  <c r="BV72" i="1"/>
  <c r="BP72" i="1"/>
  <c r="BN72" i="1"/>
  <c r="BO72" i="1" s="1"/>
  <c r="BL72" i="1"/>
  <c r="BM72" i="1" s="1"/>
  <c r="BJ72" i="1"/>
  <c r="BK72" i="1" s="1"/>
  <c r="BI72" i="1"/>
  <c r="AZ72" i="1"/>
  <c r="AV72" i="1"/>
  <c r="AS72" i="1"/>
  <c r="AP72" i="1"/>
  <c r="BA72" i="1" s="1"/>
  <c r="AO72" i="1"/>
  <c r="AL72" i="1"/>
  <c r="AI72" i="1"/>
  <c r="AF72" i="1"/>
  <c r="AC72" i="1"/>
  <c r="Z72" i="1"/>
  <c r="W72" i="1"/>
  <c r="T72" i="1"/>
  <c r="Q72" i="1"/>
  <c r="N72" i="1"/>
  <c r="K72" i="1"/>
  <c r="H72" i="1"/>
  <c r="CJ71" i="1"/>
  <c r="BW71" i="1"/>
  <c r="BV71" i="1"/>
  <c r="BP71" i="1"/>
  <c r="BQ71" i="1" s="1"/>
  <c r="BN71" i="1"/>
  <c r="BO71" i="1" s="1"/>
  <c r="BL71" i="1"/>
  <c r="BJ71" i="1"/>
  <c r="BK71" i="1" s="1"/>
  <c r="BI71" i="1"/>
  <c r="AZ71" i="1"/>
  <c r="AV71" i="1"/>
  <c r="AS71" i="1"/>
  <c r="AP71" i="1"/>
  <c r="BA71" i="1" s="1"/>
  <c r="AO71" i="1"/>
  <c r="AL71" i="1"/>
  <c r="AI71" i="1"/>
  <c r="AF71" i="1"/>
  <c r="AC71" i="1"/>
  <c r="Z71" i="1"/>
  <c r="W71" i="1"/>
  <c r="T71" i="1"/>
  <c r="Q71" i="1"/>
  <c r="N71" i="1"/>
  <c r="K71" i="1"/>
  <c r="H71" i="1"/>
  <c r="CJ70" i="1"/>
  <c r="BW70" i="1"/>
  <c r="CK70" i="1" s="1"/>
  <c r="BV70" i="1"/>
  <c r="BP70" i="1"/>
  <c r="BN70" i="1"/>
  <c r="BO70" i="1" s="1"/>
  <c r="BL70" i="1"/>
  <c r="BM70" i="1" s="1"/>
  <c r="BJ70" i="1"/>
  <c r="BK70" i="1" s="1"/>
  <c r="BI70" i="1"/>
  <c r="AZ70" i="1"/>
  <c r="AV70" i="1"/>
  <c r="AS70" i="1"/>
  <c r="AP70" i="1"/>
  <c r="BA70" i="1" s="1"/>
  <c r="AO70" i="1"/>
  <c r="AL70" i="1"/>
  <c r="AI70" i="1"/>
  <c r="AF70" i="1"/>
  <c r="AC70" i="1"/>
  <c r="Z70" i="1"/>
  <c r="W70" i="1"/>
  <c r="T70" i="1"/>
  <c r="Q70" i="1"/>
  <c r="N70" i="1"/>
  <c r="K70" i="1"/>
  <c r="H70" i="1"/>
  <c r="CJ69" i="1"/>
  <c r="BW69" i="1"/>
  <c r="BX69" i="1" s="1"/>
  <c r="BV69" i="1"/>
  <c r="BP69" i="1"/>
  <c r="BQ69" i="1" s="1"/>
  <c r="BN69" i="1"/>
  <c r="BO69" i="1" s="1"/>
  <c r="BL69" i="1"/>
  <c r="BJ69" i="1"/>
  <c r="BK69" i="1" s="1"/>
  <c r="BI69" i="1"/>
  <c r="AZ69" i="1"/>
  <c r="AV69" i="1"/>
  <c r="AS69" i="1"/>
  <c r="AP69" i="1"/>
  <c r="BA69" i="1" s="1"/>
  <c r="AO69" i="1"/>
  <c r="AL69" i="1"/>
  <c r="AI69" i="1"/>
  <c r="AF69" i="1"/>
  <c r="AC69" i="1"/>
  <c r="Z69" i="1"/>
  <c r="W69" i="1"/>
  <c r="T69" i="1"/>
  <c r="Q69" i="1"/>
  <c r="N69" i="1"/>
  <c r="K69" i="1"/>
  <c r="H69" i="1"/>
  <c r="CJ68" i="1"/>
  <c r="BW68" i="1"/>
  <c r="CK68" i="1" s="1"/>
  <c r="BV68" i="1"/>
  <c r="BP68" i="1"/>
  <c r="BQ68" i="1" s="1"/>
  <c r="BN68" i="1"/>
  <c r="BO68" i="1" s="1"/>
  <c r="BL68" i="1"/>
  <c r="BM68" i="1" s="1"/>
  <c r="BJ68" i="1"/>
  <c r="BK68" i="1" s="1"/>
  <c r="BI68" i="1"/>
  <c r="AZ68" i="1"/>
  <c r="AV68" i="1"/>
  <c r="AS68" i="1"/>
  <c r="AP68" i="1"/>
  <c r="BA68" i="1" s="1"/>
  <c r="AO68" i="1"/>
  <c r="AL68" i="1"/>
  <c r="AI68" i="1"/>
  <c r="AF68" i="1"/>
  <c r="AC68" i="1"/>
  <c r="Z68" i="1"/>
  <c r="W68" i="1"/>
  <c r="T68" i="1"/>
  <c r="Q68" i="1"/>
  <c r="N68" i="1"/>
  <c r="K68" i="1"/>
  <c r="H68" i="1"/>
  <c r="CJ67" i="1"/>
  <c r="BW67" i="1"/>
  <c r="BV67" i="1"/>
  <c r="BP67" i="1"/>
  <c r="BQ67" i="1" s="1"/>
  <c r="BN67" i="1"/>
  <c r="BO67" i="1" s="1"/>
  <c r="BL67" i="1"/>
  <c r="BJ67" i="1"/>
  <c r="BK67" i="1" s="1"/>
  <c r="BI67" i="1"/>
  <c r="AZ67" i="1"/>
  <c r="AV67" i="1"/>
  <c r="AS67" i="1"/>
  <c r="AP67" i="1"/>
  <c r="BA67" i="1" s="1"/>
  <c r="AO67" i="1"/>
  <c r="AL67" i="1"/>
  <c r="AI67" i="1"/>
  <c r="AF67" i="1"/>
  <c r="AC67" i="1"/>
  <c r="Z67" i="1"/>
  <c r="W67" i="1"/>
  <c r="T67" i="1"/>
  <c r="Q67" i="1"/>
  <c r="N67" i="1"/>
  <c r="K67" i="1"/>
  <c r="H67" i="1"/>
  <c r="CJ66" i="1"/>
  <c r="BW66" i="1"/>
  <c r="CK66" i="1" s="1"/>
  <c r="BV66" i="1"/>
  <c r="BP66" i="1"/>
  <c r="BN66" i="1"/>
  <c r="BO66" i="1" s="1"/>
  <c r="BL66" i="1"/>
  <c r="BM66" i="1" s="1"/>
  <c r="BJ66" i="1"/>
  <c r="BK66" i="1" s="1"/>
  <c r="BI66" i="1"/>
  <c r="AZ66" i="1"/>
  <c r="AV66" i="1"/>
  <c r="AS66" i="1"/>
  <c r="AP66" i="1"/>
  <c r="BA66" i="1" s="1"/>
  <c r="AO66" i="1"/>
  <c r="AL66" i="1"/>
  <c r="AI66" i="1"/>
  <c r="AF66" i="1"/>
  <c r="AC66" i="1"/>
  <c r="Z66" i="1"/>
  <c r="W66" i="1"/>
  <c r="T66" i="1"/>
  <c r="Q66" i="1"/>
  <c r="N66" i="1"/>
  <c r="K66" i="1"/>
  <c r="H66" i="1"/>
  <c r="CJ65" i="1"/>
  <c r="BW65" i="1"/>
  <c r="BX65" i="1" s="1"/>
  <c r="BV65" i="1"/>
  <c r="BP65" i="1"/>
  <c r="BQ65" i="1" s="1"/>
  <c r="BN65" i="1"/>
  <c r="BO65" i="1" s="1"/>
  <c r="BL65" i="1"/>
  <c r="BJ65" i="1"/>
  <c r="BK65" i="1" s="1"/>
  <c r="BI65" i="1"/>
  <c r="AZ65" i="1"/>
  <c r="AV65" i="1"/>
  <c r="AS65" i="1"/>
  <c r="AP65" i="1"/>
  <c r="BA65" i="1" s="1"/>
  <c r="AO65" i="1"/>
  <c r="AL65" i="1"/>
  <c r="AI65" i="1"/>
  <c r="AF65" i="1"/>
  <c r="AC65" i="1"/>
  <c r="Z65" i="1"/>
  <c r="W65" i="1"/>
  <c r="T65" i="1"/>
  <c r="Q65" i="1"/>
  <c r="N65" i="1"/>
  <c r="K65" i="1"/>
  <c r="H65" i="1"/>
  <c r="CJ64" i="1"/>
  <c r="BW64" i="1"/>
  <c r="CK64" i="1" s="1"/>
  <c r="BV64" i="1"/>
  <c r="BP64" i="1"/>
  <c r="BN64" i="1"/>
  <c r="BO64" i="1" s="1"/>
  <c r="BL64" i="1"/>
  <c r="BM64" i="1" s="1"/>
  <c r="BJ64" i="1"/>
  <c r="BK64" i="1" s="1"/>
  <c r="BI64" i="1"/>
  <c r="AZ64" i="1"/>
  <c r="AV64" i="1"/>
  <c r="AS64" i="1"/>
  <c r="AP64" i="1"/>
  <c r="BA64" i="1" s="1"/>
  <c r="AO64" i="1"/>
  <c r="AL64" i="1"/>
  <c r="AI64" i="1"/>
  <c r="AF64" i="1"/>
  <c r="AC64" i="1"/>
  <c r="Z64" i="1"/>
  <c r="W64" i="1"/>
  <c r="T64" i="1"/>
  <c r="Q64" i="1"/>
  <c r="N64" i="1"/>
  <c r="K64" i="1"/>
  <c r="H64" i="1"/>
  <c r="CJ63" i="1"/>
  <c r="BW63" i="1"/>
  <c r="BV63" i="1"/>
  <c r="BP63" i="1"/>
  <c r="BQ63" i="1" s="1"/>
  <c r="BN63" i="1"/>
  <c r="BO63" i="1" s="1"/>
  <c r="BL63" i="1"/>
  <c r="BM63" i="1" s="1"/>
  <c r="BJ63" i="1"/>
  <c r="BK63" i="1" s="1"/>
  <c r="BI63" i="1"/>
  <c r="AZ63" i="1"/>
  <c r="AV63" i="1"/>
  <c r="AS63" i="1"/>
  <c r="AP63" i="1"/>
  <c r="BA63" i="1" s="1"/>
  <c r="AO63" i="1"/>
  <c r="AL63" i="1"/>
  <c r="AI63" i="1"/>
  <c r="AF63" i="1"/>
  <c r="AC63" i="1"/>
  <c r="Z63" i="1"/>
  <c r="W63" i="1"/>
  <c r="T63" i="1"/>
  <c r="Q63" i="1"/>
  <c r="N63" i="1"/>
  <c r="K63" i="1"/>
  <c r="H63" i="1"/>
  <c r="CJ62" i="1"/>
  <c r="BW62" i="1"/>
  <c r="CK62" i="1" s="1"/>
  <c r="BV62" i="1"/>
  <c r="BP62" i="1"/>
  <c r="BQ62" i="1" s="1"/>
  <c r="BN62" i="1"/>
  <c r="BO62" i="1" s="1"/>
  <c r="BL62" i="1"/>
  <c r="BM62" i="1" s="1"/>
  <c r="BJ62" i="1"/>
  <c r="BK62" i="1" s="1"/>
  <c r="BI62" i="1"/>
  <c r="AZ62" i="1"/>
  <c r="AV62" i="1"/>
  <c r="AS62" i="1"/>
  <c r="AP62" i="1"/>
  <c r="BA62" i="1" s="1"/>
  <c r="AO62" i="1"/>
  <c r="AL62" i="1"/>
  <c r="AI62" i="1"/>
  <c r="AF62" i="1"/>
  <c r="AC62" i="1"/>
  <c r="Z62" i="1"/>
  <c r="W62" i="1"/>
  <c r="T62" i="1"/>
  <c r="Q62" i="1"/>
  <c r="N62" i="1"/>
  <c r="K62" i="1"/>
  <c r="H62" i="1"/>
  <c r="CJ61" i="1"/>
  <c r="BW61" i="1"/>
  <c r="BV61" i="1"/>
  <c r="BP61" i="1"/>
  <c r="BQ61" i="1" s="1"/>
  <c r="BN61" i="1"/>
  <c r="BO61" i="1" s="1"/>
  <c r="BL61" i="1"/>
  <c r="BJ61" i="1"/>
  <c r="BK61" i="1" s="1"/>
  <c r="BI61" i="1"/>
  <c r="AZ61" i="1"/>
  <c r="AV61" i="1"/>
  <c r="AS61" i="1"/>
  <c r="AP61" i="1"/>
  <c r="BA61" i="1" s="1"/>
  <c r="AO61" i="1"/>
  <c r="AL61" i="1"/>
  <c r="AI61" i="1"/>
  <c r="AF61" i="1"/>
  <c r="AC61" i="1"/>
  <c r="Z61" i="1"/>
  <c r="W61" i="1"/>
  <c r="T61" i="1"/>
  <c r="Q61" i="1"/>
  <c r="N61" i="1"/>
  <c r="K61" i="1"/>
  <c r="H61" i="1"/>
  <c r="CJ60" i="1"/>
  <c r="BW60" i="1"/>
  <c r="CK60" i="1" s="1"/>
  <c r="BV60" i="1"/>
  <c r="BP60" i="1"/>
  <c r="BN60" i="1"/>
  <c r="BO60" i="1" s="1"/>
  <c r="BL60" i="1"/>
  <c r="BM60" i="1" s="1"/>
  <c r="BJ60" i="1"/>
  <c r="BK60" i="1" s="1"/>
  <c r="BI60" i="1"/>
  <c r="AZ60" i="1"/>
  <c r="AV60" i="1"/>
  <c r="AS60" i="1"/>
  <c r="AP60" i="1"/>
  <c r="BA60" i="1" s="1"/>
  <c r="AO60" i="1"/>
  <c r="AL60" i="1"/>
  <c r="AI60" i="1"/>
  <c r="AF60" i="1"/>
  <c r="AC60" i="1"/>
  <c r="Z60" i="1"/>
  <c r="W60" i="1"/>
  <c r="T60" i="1"/>
  <c r="Q60" i="1"/>
  <c r="N60" i="1"/>
  <c r="K60" i="1"/>
  <c r="H60" i="1"/>
  <c r="CJ59" i="1"/>
  <c r="BW59" i="1"/>
  <c r="BX59" i="1" s="1"/>
  <c r="BV59" i="1"/>
  <c r="BP59" i="1"/>
  <c r="BQ59" i="1" s="1"/>
  <c r="BN59" i="1"/>
  <c r="BO59" i="1" s="1"/>
  <c r="BL59" i="1"/>
  <c r="BJ59" i="1"/>
  <c r="BK59" i="1" s="1"/>
  <c r="BI59" i="1"/>
  <c r="AZ59" i="1"/>
  <c r="AV59" i="1"/>
  <c r="AS59" i="1"/>
  <c r="AP59" i="1"/>
  <c r="BA59" i="1" s="1"/>
  <c r="AO59" i="1"/>
  <c r="AL59" i="1"/>
  <c r="AI59" i="1"/>
  <c r="AF59" i="1"/>
  <c r="AC59" i="1"/>
  <c r="Z59" i="1"/>
  <c r="W59" i="1"/>
  <c r="T59" i="1"/>
  <c r="Q59" i="1"/>
  <c r="N59" i="1"/>
  <c r="K59" i="1"/>
  <c r="H59" i="1"/>
  <c r="CJ58" i="1"/>
  <c r="BW58" i="1"/>
  <c r="CK58" i="1" s="1"/>
  <c r="BV58" i="1"/>
  <c r="BP58" i="1"/>
  <c r="BN58" i="1"/>
  <c r="BO58" i="1" s="1"/>
  <c r="BL58" i="1"/>
  <c r="BM58" i="1" s="1"/>
  <c r="BJ58" i="1"/>
  <c r="BK58" i="1" s="1"/>
  <c r="BI58" i="1"/>
  <c r="AZ58" i="1"/>
  <c r="AV58" i="1"/>
  <c r="AS58" i="1"/>
  <c r="AP58" i="1"/>
  <c r="BA58" i="1" s="1"/>
  <c r="AO58" i="1"/>
  <c r="AL58" i="1"/>
  <c r="AI58" i="1"/>
  <c r="AF58" i="1"/>
  <c r="AC58" i="1"/>
  <c r="Z58" i="1"/>
  <c r="W58" i="1"/>
  <c r="T58" i="1"/>
  <c r="Q58" i="1"/>
  <c r="N58" i="1"/>
  <c r="K58" i="1"/>
  <c r="H58" i="1"/>
  <c r="CJ57" i="1"/>
  <c r="BW57" i="1"/>
  <c r="BX57" i="1" s="1"/>
  <c r="BV57" i="1"/>
  <c r="BP57" i="1"/>
  <c r="BQ57" i="1" s="1"/>
  <c r="BN57" i="1"/>
  <c r="BO57" i="1" s="1"/>
  <c r="BL57" i="1"/>
  <c r="BJ57" i="1"/>
  <c r="BK57" i="1" s="1"/>
  <c r="BI57" i="1"/>
  <c r="AZ57" i="1"/>
  <c r="AV57" i="1"/>
  <c r="AS57" i="1"/>
  <c r="AP57" i="1"/>
  <c r="BA57" i="1" s="1"/>
  <c r="AO57" i="1"/>
  <c r="AL57" i="1"/>
  <c r="AI57" i="1"/>
  <c r="AF57" i="1"/>
  <c r="AC57" i="1"/>
  <c r="Z57" i="1"/>
  <c r="W57" i="1"/>
  <c r="T57" i="1"/>
  <c r="Q57" i="1"/>
  <c r="N57" i="1"/>
  <c r="K57" i="1"/>
  <c r="H57" i="1"/>
  <c r="CJ56" i="1"/>
  <c r="BW56" i="1"/>
  <c r="CK56" i="1" s="1"/>
  <c r="BV56" i="1"/>
  <c r="BP56" i="1"/>
  <c r="BN56" i="1"/>
  <c r="BO56" i="1" s="1"/>
  <c r="BL56" i="1"/>
  <c r="BM56" i="1" s="1"/>
  <c r="BJ56" i="1"/>
  <c r="BK56" i="1" s="1"/>
  <c r="BI56" i="1"/>
  <c r="AZ56" i="1"/>
  <c r="AV56" i="1"/>
  <c r="AS56" i="1"/>
  <c r="AP56" i="1"/>
  <c r="BA56" i="1" s="1"/>
  <c r="AO56" i="1"/>
  <c r="AL56" i="1"/>
  <c r="AI56" i="1"/>
  <c r="AF56" i="1"/>
  <c r="AC56" i="1"/>
  <c r="Z56" i="1"/>
  <c r="W56" i="1"/>
  <c r="T56" i="1"/>
  <c r="Q56" i="1"/>
  <c r="N56" i="1"/>
  <c r="K56" i="1"/>
  <c r="H56" i="1"/>
  <c r="CJ55" i="1"/>
  <c r="BW55" i="1"/>
  <c r="BV55" i="1"/>
  <c r="BP55" i="1"/>
  <c r="BQ55" i="1" s="1"/>
  <c r="BN55" i="1"/>
  <c r="BO55" i="1" s="1"/>
  <c r="BL55" i="1"/>
  <c r="BJ55" i="1"/>
  <c r="BK55" i="1" s="1"/>
  <c r="BI55" i="1"/>
  <c r="AZ55" i="1"/>
  <c r="AV55" i="1"/>
  <c r="AS55" i="1"/>
  <c r="AP55" i="1"/>
  <c r="BA55" i="1" s="1"/>
  <c r="AO55" i="1"/>
  <c r="AL55" i="1"/>
  <c r="AI55" i="1"/>
  <c r="AF55" i="1"/>
  <c r="AC55" i="1"/>
  <c r="Z55" i="1"/>
  <c r="W55" i="1"/>
  <c r="T55" i="1"/>
  <c r="Q55" i="1"/>
  <c r="N55" i="1"/>
  <c r="K55" i="1"/>
  <c r="H55" i="1"/>
  <c r="CJ54" i="1"/>
  <c r="BW54" i="1"/>
  <c r="CK54" i="1" s="1"/>
  <c r="BV54" i="1"/>
  <c r="BP54" i="1"/>
  <c r="BN54" i="1"/>
  <c r="BO54" i="1" s="1"/>
  <c r="BL54" i="1"/>
  <c r="BM54" i="1" s="1"/>
  <c r="BJ54" i="1"/>
  <c r="BK54" i="1" s="1"/>
  <c r="BI54" i="1"/>
  <c r="AZ54" i="1"/>
  <c r="AV54" i="1"/>
  <c r="AS54" i="1"/>
  <c r="AP54" i="1"/>
  <c r="BA54" i="1" s="1"/>
  <c r="AO54" i="1"/>
  <c r="AL54" i="1"/>
  <c r="AI54" i="1"/>
  <c r="AF54" i="1"/>
  <c r="AC54" i="1"/>
  <c r="Z54" i="1"/>
  <c r="W54" i="1"/>
  <c r="T54" i="1"/>
  <c r="Q54" i="1"/>
  <c r="N54" i="1"/>
  <c r="K54" i="1"/>
  <c r="H54" i="1"/>
  <c r="CJ53" i="1"/>
  <c r="BW53" i="1"/>
  <c r="BV53" i="1"/>
  <c r="BP53" i="1"/>
  <c r="BQ53" i="1" s="1"/>
  <c r="BN53" i="1"/>
  <c r="BO53" i="1" s="1"/>
  <c r="BL53" i="1"/>
  <c r="BJ53" i="1"/>
  <c r="BK53" i="1" s="1"/>
  <c r="BI53" i="1"/>
  <c r="AZ53" i="1"/>
  <c r="AV53" i="1"/>
  <c r="AS53" i="1"/>
  <c r="AP53" i="1"/>
  <c r="BA53" i="1" s="1"/>
  <c r="AO53" i="1"/>
  <c r="AL53" i="1"/>
  <c r="AI53" i="1"/>
  <c r="AF53" i="1"/>
  <c r="AC53" i="1"/>
  <c r="Z53" i="1"/>
  <c r="W53" i="1"/>
  <c r="T53" i="1"/>
  <c r="Q53" i="1"/>
  <c r="N53" i="1"/>
  <c r="K53" i="1"/>
  <c r="H53" i="1"/>
  <c r="CJ52" i="1"/>
  <c r="BW52" i="1"/>
  <c r="CK52" i="1" s="1"/>
  <c r="BV52" i="1"/>
  <c r="BP52" i="1"/>
  <c r="BN52" i="1"/>
  <c r="BO52" i="1" s="1"/>
  <c r="BL52" i="1"/>
  <c r="BM52" i="1" s="1"/>
  <c r="BJ52" i="1"/>
  <c r="BK52" i="1" s="1"/>
  <c r="BI52" i="1"/>
  <c r="AZ52" i="1"/>
  <c r="AV52" i="1"/>
  <c r="AS52" i="1"/>
  <c r="AP52" i="1"/>
  <c r="BA52" i="1" s="1"/>
  <c r="AO52" i="1"/>
  <c r="AL52" i="1"/>
  <c r="AI52" i="1"/>
  <c r="AF52" i="1"/>
  <c r="AC52" i="1"/>
  <c r="Z52" i="1"/>
  <c r="W52" i="1"/>
  <c r="T52" i="1"/>
  <c r="Q52" i="1"/>
  <c r="N52" i="1"/>
  <c r="K52" i="1"/>
  <c r="H52" i="1"/>
  <c r="CJ51" i="1"/>
  <c r="BW51" i="1"/>
  <c r="BX51" i="1" s="1"/>
  <c r="BV51" i="1"/>
  <c r="BP51" i="1"/>
  <c r="BQ51" i="1" s="1"/>
  <c r="BN51" i="1"/>
  <c r="BO51" i="1" s="1"/>
  <c r="BL51" i="1"/>
  <c r="BJ51" i="1"/>
  <c r="BK51" i="1" s="1"/>
  <c r="BI51" i="1"/>
  <c r="AZ51" i="1"/>
  <c r="AW51" i="1"/>
  <c r="AV51" i="1"/>
  <c r="AS51" i="1"/>
  <c r="AP51" i="1"/>
  <c r="BA51" i="1" s="1"/>
  <c r="AO51" i="1"/>
  <c r="AL51" i="1"/>
  <c r="AI51" i="1"/>
  <c r="AF51" i="1"/>
  <c r="AC51" i="1"/>
  <c r="Z51" i="1"/>
  <c r="W51" i="1"/>
  <c r="T51" i="1"/>
  <c r="Q51" i="1"/>
  <c r="N51" i="1"/>
  <c r="K51" i="1"/>
  <c r="H51" i="1"/>
  <c r="CJ50" i="1"/>
  <c r="BW50" i="1"/>
  <c r="BV50" i="1"/>
  <c r="BP50" i="1"/>
  <c r="BN50" i="1"/>
  <c r="BO50" i="1" s="1"/>
  <c r="BL50" i="1"/>
  <c r="BM50" i="1" s="1"/>
  <c r="BJ50" i="1"/>
  <c r="BK50" i="1" s="1"/>
  <c r="BI50" i="1"/>
  <c r="AZ50" i="1"/>
  <c r="AV50" i="1"/>
  <c r="AS50" i="1"/>
  <c r="AP50" i="1"/>
  <c r="BA50" i="1" s="1"/>
  <c r="AO50" i="1"/>
  <c r="AL50" i="1"/>
  <c r="AI50" i="1"/>
  <c r="AF50" i="1"/>
  <c r="AC50" i="1"/>
  <c r="Z50" i="1"/>
  <c r="W50" i="1"/>
  <c r="T50" i="1"/>
  <c r="Q50" i="1"/>
  <c r="N50" i="1"/>
  <c r="K50" i="1"/>
  <c r="H50" i="1"/>
  <c r="CJ49" i="1"/>
  <c r="BW49" i="1"/>
  <c r="CK49" i="1" s="1"/>
  <c r="BV49" i="1"/>
  <c r="BP49" i="1"/>
  <c r="BQ49" i="1" s="1"/>
  <c r="BN49" i="1"/>
  <c r="BO49" i="1" s="1"/>
  <c r="BL49" i="1"/>
  <c r="BJ49" i="1"/>
  <c r="BK49" i="1" s="1"/>
  <c r="BI49" i="1"/>
  <c r="AZ49" i="1"/>
  <c r="AV49" i="1"/>
  <c r="AS49" i="1"/>
  <c r="AP49" i="1"/>
  <c r="BA49" i="1" s="1"/>
  <c r="AO49" i="1"/>
  <c r="AL49" i="1"/>
  <c r="AI49" i="1"/>
  <c r="AF49" i="1"/>
  <c r="AC49" i="1"/>
  <c r="Z49" i="1"/>
  <c r="W49" i="1"/>
  <c r="T49" i="1"/>
  <c r="Q49" i="1"/>
  <c r="N49" i="1"/>
  <c r="K49" i="1"/>
  <c r="H49" i="1"/>
  <c r="CJ48" i="1"/>
  <c r="BW48" i="1"/>
  <c r="BV48" i="1"/>
  <c r="BP48" i="1"/>
  <c r="BN48" i="1"/>
  <c r="BO48" i="1" s="1"/>
  <c r="BL48" i="1"/>
  <c r="BM48" i="1" s="1"/>
  <c r="BJ48" i="1"/>
  <c r="BK48" i="1" s="1"/>
  <c r="BI48" i="1"/>
  <c r="AZ48" i="1"/>
  <c r="AV48" i="1"/>
  <c r="AS48" i="1"/>
  <c r="AP48" i="1"/>
  <c r="BA48" i="1" s="1"/>
  <c r="AO48" i="1"/>
  <c r="AL48" i="1"/>
  <c r="AI48" i="1"/>
  <c r="AF48" i="1"/>
  <c r="AC48" i="1"/>
  <c r="Z48" i="1"/>
  <c r="W48" i="1"/>
  <c r="T48" i="1"/>
  <c r="Q48" i="1"/>
  <c r="N48" i="1"/>
  <c r="K48" i="1"/>
  <c r="H48" i="1"/>
  <c r="CJ47" i="1"/>
  <c r="BW47" i="1"/>
  <c r="BV47" i="1"/>
  <c r="BP47" i="1"/>
  <c r="BQ47" i="1" s="1"/>
  <c r="BN47" i="1"/>
  <c r="BO47" i="1" s="1"/>
  <c r="BL47" i="1"/>
  <c r="BJ47" i="1"/>
  <c r="BK47" i="1" s="1"/>
  <c r="BI47" i="1"/>
  <c r="AZ47" i="1"/>
  <c r="AV47" i="1"/>
  <c r="AS47" i="1"/>
  <c r="AP47" i="1"/>
  <c r="BA47" i="1" s="1"/>
  <c r="AO47" i="1"/>
  <c r="AL47" i="1"/>
  <c r="AI47" i="1"/>
  <c r="AF47" i="1"/>
  <c r="AC47" i="1"/>
  <c r="Z47" i="1"/>
  <c r="W47" i="1"/>
  <c r="T47" i="1"/>
  <c r="Q47" i="1"/>
  <c r="N47" i="1"/>
  <c r="K47" i="1"/>
  <c r="H47" i="1"/>
  <c r="CJ46" i="1"/>
  <c r="BW46" i="1"/>
  <c r="BX46" i="1" s="1"/>
  <c r="BV46" i="1"/>
  <c r="BP46" i="1"/>
  <c r="BN46" i="1"/>
  <c r="BO46" i="1" s="1"/>
  <c r="BL46" i="1"/>
  <c r="BM46" i="1" s="1"/>
  <c r="BJ46" i="1"/>
  <c r="BK46" i="1" s="1"/>
  <c r="BI46" i="1"/>
  <c r="AZ46" i="1"/>
  <c r="AV46" i="1"/>
  <c r="AS46" i="1"/>
  <c r="AP46" i="1"/>
  <c r="BA46" i="1" s="1"/>
  <c r="AO46" i="1"/>
  <c r="AL46" i="1"/>
  <c r="AI46" i="1"/>
  <c r="AF46" i="1"/>
  <c r="AC46" i="1"/>
  <c r="Z46" i="1"/>
  <c r="W46" i="1"/>
  <c r="T46" i="1"/>
  <c r="Q46" i="1"/>
  <c r="N46" i="1"/>
  <c r="K46" i="1"/>
  <c r="H46" i="1"/>
  <c r="CJ45" i="1"/>
  <c r="BW45" i="1"/>
  <c r="BV45" i="1"/>
  <c r="BP45" i="1"/>
  <c r="BQ45" i="1" s="1"/>
  <c r="BN45" i="1"/>
  <c r="BO45" i="1" s="1"/>
  <c r="BL45" i="1"/>
  <c r="BJ45" i="1"/>
  <c r="BK45" i="1" s="1"/>
  <c r="BI45" i="1"/>
  <c r="AZ45" i="1"/>
  <c r="AV45" i="1"/>
  <c r="AS45" i="1"/>
  <c r="AP45" i="1"/>
  <c r="BA45" i="1" s="1"/>
  <c r="AO45" i="1"/>
  <c r="AL45" i="1"/>
  <c r="AI45" i="1"/>
  <c r="AF45" i="1"/>
  <c r="AC45" i="1"/>
  <c r="Z45" i="1"/>
  <c r="W45" i="1"/>
  <c r="T45" i="1"/>
  <c r="Q45" i="1"/>
  <c r="N45" i="1"/>
  <c r="K45" i="1"/>
  <c r="H45" i="1"/>
  <c r="CJ44" i="1"/>
  <c r="BW44" i="1"/>
  <c r="BV44" i="1"/>
  <c r="BP44" i="1"/>
  <c r="BN44" i="1"/>
  <c r="BO44" i="1" s="1"/>
  <c r="BL44" i="1"/>
  <c r="BM44" i="1" s="1"/>
  <c r="BJ44" i="1"/>
  <c r="BK44" i="1" s="1"/>
  <c r="BI44" i="1"/>
  <c r="AZ44" i="1"/>
  <c r="AV44" i="1"/>
  <c r="AS44" i="1"/>
  <c r="AP44" i="1"/>
  <c r="BA44" i="1" s="1"/>
  <c r="AO44" i="1"/>
  <c r="AL44" i="1"/>
  <c r="AI44" i="1"/>
  <c r="AF44" i="1"/>
  <c r="AC44" i="1"/>
  <c r="Z44" i="1"/>
  <c r="W44" i="1"/>
  <c r="T44" i="1"/>
  <c r="Q44" i="1"/>
  <c r="N44" i="1"/>
  <c r="K44" i="1"/>
  <c r="H44" i="1"/>
  <c r="CJ43" i="1"/>
  <c r="BW43" i="1"/>
  <c r="BV43" i="1"/>
  <c r="BP43" i="1"/>
  <c r="BQ43" i="1" s="1"/>
  <c r="BN43" i="1"/>
  <c r="BO43" i="1" s="1"/>
  <c r="BL43" i="1"/>
  <c r="BJ43" i="1"/>
  <c r="BK43" i="1" s="1"/>
  <c r="BI43" i="1"/>
  <c r="AZ43" i="1"/>
  <c r="AV43" i="1"/>
  <c r="AS43" i="1"/>
  <c r="AP43" i="1"/>
  <c r="BA43" i="1" s="1"/>
  <c r="AO43" i="1"/>
  <c r="AL43" i="1"/>
  <c r="AI43" i="1"/>
  <c r="AF43" i="1"/>
  <c r="AC43" i="1"/>
  <c r="Z43" i="1"/>
  <c r="W43" i="1"/>
  <c r="T43" i="1"/>
  <c r="Q43" i="1"/>
  <c r="N43" i="1"/>
  <c r="K43" i="1"/>
  <c r="H43" i="1"/>
  <c r="CJ42" i="1"/>
  <c r="BW42" i="1"/>
  <c r="BV42" i="1"/>
  <c r="BP42" i="1"/>
  <c r="BQ42" i="1" s="1"/>
  <c r="BN42" i="1"/>
  <c r="BO42" i="1" s="1"/>
  <c r="BL42" i="1"/>
  <c r="BJ42" i="1"/>
  <c r="BK42" i="1" s="1"/>
  <c r="BI42" i="1"/>
  <c r="AZ42" i="1"/>
  <c r="AV42" i="1"/>
  <c r="AS42" i="1"/>
  <c r="AP42" i="1"/>
  <c r="BA42" i="1" s="1"/>
  <c r="AO42" i="1"/>
  <c r="AL42" i="1"/>
  <c r="AI42" i="1"/>
  <c r="AF42" i="1"/>
  <c r="AC42" i="1"/>
  <c r="Z42" i="1"/>
  <c r="W42" i="1"/>
  <c r="T42" i="1"/>
  <c r="Q42" i="1"/>
  <c r="N42" i="1"/>
  <c r="K42" i="1"/>
  <c r="H42" i="1"/>
  <c r="CJ41" i="1"/>
  <c r="BW41" i="1"/>
  <c r="BX41" i="1" s="1"/>
  <c r="BV41" i="1"/>
  <c r="BP41" i="1"/>
  <c r="BQ41" i="1" s="1"/>
  <c r="BN41" i="1"/>
  <c r="BO41" i="1" s="1"/>
  <c r="BL41" i="1"/>
  <c r="BJ41" i="1"/>
  <c r="BK41" i="1" s="1"/>
  <c r="BI41" i="1"/>
  <c r="AZ41" i="1"/>
  <c r="AY41" i="1"/>
  <c r="AW41" i="1"/>
  <c r="AV41" i="1"/>
  <c r="AS41" i="1"/>
  <c r="AP41" i="1"/>
  <c r="BA41" i="1" s="1"/>
  <c r="AO41" i="1"/>
  <c r="AL41" i="1"/>
  <c r="AI41" i="1"/>
  <c r="AF41" i="1"/>
  <c r="AC41" i="1"/>
  <c r="Z41" i="1"/>
  <c r="W41" i="1"/>
  <c r="T41" i="1"/>
  <c r="Q41" i="1"/>
  <c r="N41" i="1"/>
  <c r="K41" i="1"/>
  <c r="H41" i="1"/>
  <c r="CJ40" i="1"/>
  <c r="BW40" i="1"/>
  <c r="BX40" i="1" s="1"/>
  <c r="BV40" i="1"/>
  <c r="BP40" i="1"/>
  <c r="BQ40" i="1" s="1"/>
  <c r="BN40" i="1"/>
  <c r="BO40" i="1" s="1"/>
  <c r="BL40" i="1"/>
  <c r="BM40" i="1" s="1"/>
  <c r="BJ40" i="1"/>
  <c r="BK40" i="1" s="1"/>
  <c r="BI40" i="1"/>
  <c r="AZ40" i="1"/>
  <c r="AV40" i="1"/>
  <c r="AS40" i="1"/>
  <c r="AP40" i="1"/>
  <c r="BA40" i="1" s="1"/>
  <c r="AO40" i="1"/>
  <c r="AL40" i="1"/>
  <c r="AI40" i="1"/>
  <c r="AF40" i="1"/>
  <c r="AC40" i="1"/>
  <c r="Z40" i="1"/>
  <c r="W40" i="1"/>
  <c r="T40" i="1"/>
  <c r="Q40" i="1"/>
  <c r="N40" i="1"/>
  <c r="K40" i="1"/>
  <c r="H40" i="1"/>
  <c r="CJ39" i="1"/>
  <c r="BW39" i="1"/>
  <c r="CK39" i="1" s="1"/>
  <c r="BV39" i="1"/>
  <c r="BP39" i="1"/>
  <c r="BQ39" i="1" s="1"/>
  <c r="BN39" i="1"/>
  <c r="BO39" i="1" s="1"/>
  <c r="BL39" i="1"/>
  <c r="BJ39" i="1"/>
  <c r="BK39" i="1" s="1"/>
  <c r="BI39" i="1"/>
  <c r="AZ39" i="1"/>
  <c r="AV39" i="1"/>
  <c r="AS39" i="1"/>
  <c r="AP39" i="1"/>
  <c r="BA39" i="1" s="1"/>
  <c r="AO39" i="1"/>
  <c r="AL39" i="1"/>
  <c r="AI39" i="1"/>
  <c r="AF39" i="1"/>
  <c r="AC39" i="1"/>
  <c r="Z39" i="1"/>
  <c r="W39" i="1"/>
  <c r="T39" i="1"/>
  <c r="Q39" i="1"/>
  <c r="N39" i="1"/>
  <c r="K39" i="1"/>
  <c r="H39" i="1"/>
  <c r="CJ38" i="1"/>
  <c r="BW38" i="1"/>
  <c r="BX38" i="1" s="1"/>
  <c r="BV38" i="1"/>
  <c r="BP38" i="1"/>
  <c r="BQ38" i="1" s="1"/>
  <c r="BN38" i="1"/>
  <c r="BO38" i="1" s="1"/>
  <c r="BL38" i="1"/>
  <c r="BJ38" i="1"/>
  <c r="BK38" i="1" s="1"/>
  <c r="BI38" i="1"/>
  <c r="AZ38" i="1"/>
  <c r="AV38" i="1"/>
  <c r="AS38" i="1"/>
  <c r="AP38" i="1"/>
  <c r="BA38" i="1" s="1"/>
  <c r="AO38" i="1"/>
  <c r="AL38" i="1"/>
  <c r="AI38" i="1"/>
  <c r="AF38" i="1"/>
  <c r="AC38" i="1"/>
  <c r="Z38" i="1"/>
  <c r="W38" i="1"/>
  <c r="T38" i="1"/>
  <c r="Q38" i="1"/>
  <c r="N38" i="1"/>
  <c r="K38" i="1"/>
  <c r="H38" i="1"/>
  <c r="CJ37" i="1"/>
  <c r="BW37" i="1"/>
  <c r="CK37" i="1" s="1"/>
  <c r="BV37" i="1"/>
  <c r="BP37" i="1"/>
  <c r="BQ37" i="1" s="1"/>
  <c r="BN37" i="1"/>
  <c r="BL37" i="1"/>
  <c r="BM37" i="1" s="1"/>
  <c r="BJ37" i="1"/>
  <c r="BK37" i="1" s="1"/>
  <c r="BI37" i="1"/>
  <c r="AZ37" i="1"/>
  <c r="AV37" i="1"/>
  <c r="AS37" i="1"/>
  <c r="AP37" i="1"/>
  <c r="BA37" i="1" s="1"/>
  <c r="AO37" i="1"/>
  <c r="AL37" i="1"/>
  <c r="AI37" i="1"/>
  <c r="AF37" i="1"/>
  <c r="AC37" i="1"/>
  <c r="Z37" i="1"/>
  <c r="W37" i="1"/>
  <c r="T37" i="1"/>
  <c r="Q37" i="1"/>
  <c r="N37" i="1"/>
  <c r="K37" i="1"/>
  <c r="H37" i="1"/>
  <c r="CJ36" i="1"/>
  <c r="BW36" i="1"/>
  <c r="BX36" i="1" s="1"/>
  <c r="BV36" i="1"/>
  <c r="BP36" i="1"/>
  <c r="BQ36" i="1" s="1"/>
  <c r="BN36" i="1"/>
  <c r="BO36" i="1" s="1"/>
  <c r="BL36" i="1"/>
  <c r="BM36" i="1" s="1"/>
  <c r="BJ36" i="1"/>
  <c r="BK36" i="1" s="1"/>
  <c r="BI36" i="1"/>
  <c r="AZ36" i="1"/>
  <c r="AV36" i="1"/>
  <c r="AS36" i="1"/>
  <c r="AP36" i="1"/>
  <c r="BA36" i="1" s="1"/>
  <c r="AO36" i="1"/>
  <c r="AL36" i="1"/>
  <c r="AI36" i="1"/>
  <c r="AF36" i="1"/>
  <c r="AC36" i="1"/>
  <c r="Z36" i="1"/>
  <c r="W36" i="1"/>
  <c r="T36" i="1"/>
  <c r="Q36" i="1"/>
  <c r="N36" i="1"/>
  <c r="K36" i="1"/>
  <c r="H36" i="1"/>
  <c r="CJ35" i="1"/>
  <c r="BW35" i="1"/>
  <c r="BV35" i="1"/>
  <c r="BP35" i="1"/>
  <c r="BQ35" i="1" s="1"/>
  <c r="BN35" i="1"/>
  <c r="BO35" i="1" s="1"/>
  <c r="BL35" i="1"/>
  <c r="BM35" i="1" s="1"/>
  <c r="BJ35" i="1"/>
  <c r="BK35" i="1" s="1"/>
  <c r="BI35" i="1"/>
  <c r="AZ35" i="1"/>
  <c r="AV35" i="1"/>
  <c r="AS35" i="1"/>
  <c r="AP35" i="1"/>
  <c r="BA35" i="1" s="1"/>
  <c r="AO35" i="1"/>
  <c r="AL35" i="1"/>
  <c r="AI35" i="1"/>
  <c r="AF35" i="1"/>
  <c r="AC35" i="1"/>
  <c r="Z35" i="1"/>
  <c r="W35" i="1"/>
  <c r="T35" i="1"/>
  <c r="Q35" i="1"/>
  <c r="N35" i="1"/>
  <c r="K35" i="1"/>
  <c r="H35" i="1"/>
  <c r="CJ34" i="1"/>
  <c r="BW34" i="1"/>
  <c r="BV34" i="1"/>
  <c r="BP34" i="1"/>
  <c r="BQ34" i="1" s="1"/>
  <c r="BN34" i="1"/>
  <c r="BO34" i="1" s="1"/>
  <c r="BL34" i="1"/>
  <c r="BJ34" i="1"/>
  <c r="BK34" i="1" s="1"/>
  <c r="BI34" i="1"/>
  <c r="AZ34" i="1"/>
  <c r="AV34" i="1"/>
  <c r="AS34" i="1"/>
  <c r="AP34" i="1"/>
  <c r="BA34" i="1" s="1"/>
  <c r="AO34" i="1"/>
  <c r="AL34" i="1"/>
  <c r="AI34" i="1"/>
  <c r="AF34" i="1"/>
  <c r="AC34" i="1"/>
  <c r="Z34" i="1"/>
  <c r="W34" i="1"/>
  <c r="T34" i="1"/>
  <c r="Q34" i="1"/>
  <c r="N34" i="1"/>
  <c r="K34" i="1"/>
  <c r="H34" i="1"/>
  <c r="CJ33" i="1"/>
  <c r="BW33" i="1"/>
  <c r="CK33" i="1" s="1"/>
  <c r="BV33" i="1"/>
  <c r="BP33" i="1"/>
  <c r="BQ33" i="1" s="1"/>
  <c r="BN33" i="1"/>
  <c r="BL33" i="1"/>
  <c r="BM33" i="1" s="1"/>
  <c r="BJ33" i="1"/>
  <c r="BK33" i="1" s="1"/>
  <c r="BI33" i="1"/>
  <c r="AZ33" i="1"/>
  <c r="AV33" i="1"/>
  <c r="AS33" i="1"/>
  <c r="AP33" i="1"/>
  <c r="BA33" i="1" s="1"/>
  <c r="AO33" i="1"/>
  <c r="AL33" i="1"/>
  <c r="AI33" i="1"/>
  <c r="AF33" i="1"/>
  <c r="AC33" i="1"/>
  <c r="Z33" i="1"/>
  <c r="W33" i="1"/>
  <c r="T33" i="1"/>
  <c r="Q33" i="1"/>
  <c r="N33" i="1"/>
  <c r="K33" i="1"/>
  <c r="H33" i="1"/>
  <c r="CJ32" i="1"/>
  <c r="BW32" i="1"/>
  <c r="BX32" i="1" s="1"/>
  <c r="BV32" i="1"/>
  <c r="BP32" i="1"/>
  <c r="BQ32" i="1" s="1"/>
  <c r="BN32" i="1"/>
  <c r="BO32" i="1" s="1"/>
  <c r="BL32" i="1"/>
  <c r="BM32" i="1" s="1"/>
  <c r="BJ32" i="1"/>
  <c r="BK32" i="1" s="1"/>
  <c r="BI32" i="1"/>
  <c r="AZ32" i="1"/>
  <c r="AV32" i="1"/>
  <c r="AS32" i="1"/>
  <c r="AP32" i="1"/>
  <c r="BA32" i="1" s="1"/>
  <c r="AO32" i="1"/>
  <c r="AL32" i="1"/>
  <c r="AI32" i="1"/>
  <c r="AF32" i="1"/>
  <c r="AC32" i="1"/>
  <c r="Z32" i="1"/>
  <c r="W32" i="1"/>
  <c r="T32" i="1"/>
  <c r="Q32" i="1"/>
  <c r="N32" i="1"/>
  <c r="K32" i="1"/>
  <c r="H32" i="1"/>
  <c r="CJ31" i="1"/>
  <c r="BW31" i="1"/>
  <c r="CK31" i="1" s="1"/>
  <c r="BV31" i="1"/>
  <c r="BP31" i="1"/>
  <c r="BQ31" i="1" s="1"/>
  <c r="BN31" i="1"/>
  <c r="BO31" i="1" s="1"/>
  <c r="BL31" i="1"/>
  <c r="BJ31" i="1"/>
  <c r="BK31" i="1" s="1"/>
  <c r="BI31" i="1"/>
  <c r="AZ31" i="1"/>
  <c r="AV31" i="1"/>
  <c r="AS31" i="1"/>
  <c r="AP31" i="1"/>
  <c r="BA31" i="1" s="1"/>
  <c r="AO31" i="1"/>
  <c r="AL31" i="1"/>
  <c r="AI31" i="1"/>
  <c r="AF31" i="1"/>
  <c r="AC31" i="1"/>
  <c r="Z31" i="1"/>
  <c r="W31" i="1"/>
  <c r="T31" i="1"/>
  <c r="Q31" i="1"/>
  <c r="N31" i="1"/>
  <c r="K31" i="1"/>
  <c r="H31" i="1"/>
  <c r="CJ30" i="1"/>
  <c r="BW30" i="1"/>
  <c r="BX30" i="1" s="1"/>
  <c r="BV30" i="1"/>
  <c r="BP30" i="1"/>
  <c r="BQ30" i="1" s="1"/>
  <c r="BN30" i="1"/>
  <c r="BO30" i="1" s="1"/>
  <c r="BL30" i="1"/>
  <c r="BJ30" i="1"/>
  <c r="BK30" i="1" s="1"/>
  <c r="BI30" i="1"/>
  <c r="AZ30" i="1"/>
  <c r="AV30" i="1"/>
  <c r="AS30" i="1"/>
  <c r="AP30" i="1"/>
  <c r="BA30" i="1" s="1"/>
  <c r="AO30" i="1"/>
  <c r="AL30" i="1"/>
  <c r="AI30" i="1"/>
  <c r="AF30" i="1"/>
  <c r="AC30" i="1"/>
  <c r="Z30" i="1"/>
  <c r="W30" i="1"/>
  <c r="T30" i="1"/>
  <c r="Q30" i="1"/>
  <c r="N30" i="1"/>
  <c r="K30" i="1"/>
  <c r="H30" i="1"/>
  <c r="CJ29" i="1"/>
  <c r="BW29" i="1"/>
  <c r="CK29" i="1" s="1"/>
  <c r="BV29" i="1"/>
  <c r="BP29" i="1"/>
  <c r="BQ29" i="1" s="1"/>
  <c r="BN29" i="1"/>
  <c r="BO29" i="1" s="1"/>
  <c r="BL29" i="1"/>
  <c r="BM29" i="1" s="1"/>
  <c r="BJ29" i="1"/>
  <c r="BK29" i="1" s="1"/>
  <c r="BI29" i="1"/>
  <c r="AZ29" i="1"/>
  <c r="AV29" i="1"/>
  <c r="AS29" i="1"/>
  <c r="AP29" i="1"/>
  <c r="BA29" i="1" s="1"/>
  <c r="AO29" i="1"/>
  <c r="AL29" i="1"/>
  <c r="AI29" i="1"/>
  <c r="AF29" i="1"/>
  <c r="AC29" i="1"/>
  <c r="Z29" i="1"/>
  <c r="W29" i="1"/>
  <c r="T29" i="1"/>
  <c r="Q29" i="1"/>
  <c r="N29" i="1"/>
  <c r="K29" i="1"/>
  <c r="H29" i="1"/>
  <c r="CJ28" i="1"/>
  <c r="BW28" i="1"/>
  <c r="BX28" i="1" s="1"/>
  <c r="BV28" i="1"/>
  <c r="BP28" i="1"/>
  <c r="BQ28" i="1" s="1"/>
  <c r="BN28" i="1"/>
  <c r="BO28" i="1" s="1"/>
  <c r="BL28" i="1"/>
  <c r="BM28" i="1" s="1"/>
  <c r="BJ28" i="1"/>
  <c r="BK28" i="1" s="1"/>
  <c r="BI28" i="1"/>
  <c r="AZ28" i="1"/>
  <c r="AV28" i="1"/>
  <c r="AS28" i="1"/>
  <c r="AP28" i="1"/>
  <c r="BA28" i="1" s="1"/>
  <c r="AO28" i="1"/>
  <c r="AL28" i="1"/>
  <c r="AI28" i="1"/>
  <c r="AF28" i="1"/>
  <c r="AC28" i="1"/>
  <c r="Z28" i="1"/>
  <c r="W28" i="1"/>
  <c r="T28" i="1"/>
  <c r="Q28" i="1"/>
  <c r="N28" i="1"/>
  <c r="K28" i="1"/>
  <c r="H28" i="1"/>
  <c r="CJ27" i="1"/>
  <c r="BW27" i="1"/>
  <c r="BV27" i="1"/>
  <c r="BP27" i="1"/>
  <c r="BQ27" i="1" s="1"/>
  <c r="BN27" i="1"/>
  <c r="BO27" i="1" s="1"/>
  <c r="BL27" i="1"/>
  <c r="BM27" i="1" s="1"/>
  <c r="BJ27" i="1"/>
  <c r="BK27" i="1" s="1"/>
  <c r="BI27" i="1"/>
  <c r="AZ27" i="1"/>
  <c r="AV27" i="1"/>
  <c r="AS27" i="1"/>
  <c r="AP27" i="1"/>
  <c r="BA27" i="1" s="1"/>
  <c r="AO27" i="1"/>
  <c r="AL27" i="1"/>
  <c r="AI27" i="1"/>
  <c r="AF27" i="1"/>
  <c r="AC27" i="1"/>
  <c r="Z27" i="1"/>
  <c r="W27" i="1"/>
  <c r="T27" i="1"/>
  <c r="Q27" i="1"/>
  <c r="N27" i="1"/>
  <c r="K27" i="1"/>
  <c r="H27" i="1"/>
  <c r="CJ26" i="1"/>
  <c r="BW26" i="1"/>
  <c r="BV26" i="1"/>
  <c r="BP26" i="1"/>
  <c r="BQ26" i="1" s="1"/>
  <c r="BN26" i="1"/>
  <c r="BO26" i="1" s="1"/>
  <c r="BL26" i="1"/>
  <c r="BJ26" i="1"/>
  <c r="BK26" i="1" s="1"/>
  <c r="BI26" i="1"/>
  <c r="AZ26" i="1"/>
  <c r="AV26" i="1"/>
  <c r="AS26" i="1"/>
  <c r="AP26" i="1"/>
  <c r="BA26" i="1" s="1"/>
  <c r="AO26" i="1"/>
  <c r="AL26" i="1"/>
  <c r="AI26" i="1"/>
  <c r="AF26" i="1"/>
  <c r="AC26" i="1"/>
  <c r="Z26" i="1"/>
  <c r="W26" i="1"/>
  <c r="T26" i="1"/>
  <c r="Q26" i="1"/>
  <c r="N26" i="1"/>
  <c r="K26" i="1"/>
  <c r="H26" i="1"/>
  <c r="CJ25" i="1"/>
  <c r="BW25" i="1"/>
  <c r="CK25" i="1" s="1"/>
  <c r="BV25" i="1"/>
  <c r="BP25" i="1"/>
  <c r="BQ25" i="1" s="1"/>
  <c r="BN25" i="1"/>
  <c r="BO25" i="1" s="1"/>
  <c r="BL25" i="1"/>
  <c r="BM25" i="1" s="1"/>
  <c r="BJ25" i="1"/>
  <c r="BK25" i="1" s="1"/>
  <c r="BI25" i="1"/>
  <c r="AZ25" i="1"/>
  <c r="AV25" i="1"/>
  <c r="AS25" i="1"/>
  <c r="AP25" i="1"/>
  <c r="BA25" i="1" s="1"/>
  <c r="AO25" i="1"/>
  <c r="AL25" i="1"/>
  <c r="AI25" i="1"/>
  <c r="AF25" i="1"/>
  <c r="AC25" i="1"/>
  <c r="Z25" i="1"/>
  <c r="W25" i="1"/>
  <c r="T25" i="1"/>
  <c r="Q25" i="1"/>
  <c r="N25" i="1"/>
  <c r="K25" i="1"/>
  <c r="H25" i="1"/>
  <c r="CJ24" i="1"/>
  <c r="BW24" i="1"/>
  <c r="BX24" i="1" s="1"/>
  <c r="BV24" i="1"/>
  <c r="BP24" i="1"/>
  <c r="BQ24" i="1" s="1"/>
  <c r="BN24" i="1"/>
  <c r="BO24" i="1" s="1"/>
  <c r="BL24" i="1"/>
  <c r="BM24" i="1" s="1"/>
  <c r="BJ24" i="1"/>
  <c r="BK24" i="1" s="1"/>
  <c r="BI24" i="1"/>
  <c r="AZ24" i="1"/>
  <c r="AV24" i="1"/>
  <c r="AS24" i="1"/>
  <c r="AP24" i="1"/>
  <c r="BA24" i="1" s="1"/>
  <c r="AO24" i="1"/>
  <c r="AL24" i="1"/>
  <c r="AI24" i="1"/>
  <c r="AF24" i="1"/>
  <c r="AC24" i="1"/>
  <c r="Z24" i="1"/>
  <c r="W24" i="1"/>
  <c r="T24" i="1"/>
  <c r="Q24" i="1"/>
  <c r="N24" i="1"/>
  <c r="K24" i="1"/>
  <c r="H24" i="1"/>
  <c r="CJ23" i="1"/>
  <c r="BW23" i="1"/>
  <c r="BV23" i="1"/>
  <c r="BP23" i="1"/>
  <c r="BQ23" i="1" s="1"/>
  <c r="BN23" i="1"/>
  <c r="BO23" i="1" s="1"/>
  <c r="BL23" i="1"/>
  <c r="BJ23" i="1"/>
  <c r="BK23" i="1" s="1"/>
  <c r="BI23" i="1"/>
  <c r="AZ23" i="1"/>
  <c r="AV23" i="1"/>
  <c r="AS23" i="1"/>
  <c r="AP23" i="1"/>
  <c r="BA23" i="1" s="1"/>
  <c r="AO23" i="1"/>
  <c r="AL23" i="1"/>
  <c r="AI23" i="1"/>
  <c r="AF23" i="1"/>
  <c r="AC23" i="1"/>
  <c r="Z23" i="1"/>
  <c r="W23" i="1"/>
  <c r="T23" i="1"/>
  <c r="Q23" i="1"/>
  <c r="N23" i="1"/>
  <c r="K23" i="1"/>
  <c r="H23" i="1"/>
  <c r="CJ22" i="1"/>
  <c r="BW22" i="1"/>
  <c r="BV22" i="1"/>
  <c r="BP22" i="1"/>
  <c r="BQ22" i="1" s="1"/>
  <c r="BN22" i="1"/>
  <c r="BO22" i="1" s="1"/>
  <c r="BL22" i="1"/>
  <c r="BJ22" i="1"/>
  <c r="BK22" i="1" s="1"/>
  <c r="BI22" i="1"/>
  <c r="AZ22" i="1"/>
  <c r="AV22" i="1"/>
  <c r="AS22" i="1"/>
  <c r="AP22" i="1"/>
  <c r="BA22" i="1" s="1"/>
  <c r="AO22" i="1"/>
  <c r="AL22" i="1"/>
  <c r="AI22" i="1"/>
  <c r="AF22" i="1"/>
  <c r="AC22" i="1"/>
  <c r="Z22" i="1"/>
  <c r="W22" i="1"/>
  <c r="T22" i="1"/>
  <c r="Q22" i="1"/>
  <c r="N22" i="1"/>
  <c r="K22" i="1"/>
  <c r="H22" i="1"/>
  <c r="CJ21" i="1"/>
  <c r="BW21" i="1"/>
  <c r="CK21" i="1" s="1"/>
  <c r="BV21" i="1"/>
  <c r="BP21" i="1"/>
  <c r="BQ21" i="1" s="1"/>
  <c r="BN21" i="1"/>
  <c r="BO21" i="1" s="1"/>
  <c r="BL21" i="1"/>
  <c r="BM21" i="1" s="1"/>
  <c r="BJ21" i="1"/>
  <c r="BK21" i="1" s="1"/>
  <c r="BI21" i="1"/>
  <c r="AZ21" i="1"/>
  <c r="AV21" i="1"/>
  <c r="AS21" i="1"/>
  <c r="AP21" i="1"/>
  <c r="BA21" i="1" s="1"/>
  <c r="AO21" i="1"/>
  <c r="AL21" i="1"/>
  <c r="AI21" i="1"/>
  <c r="AF21" i="1"/>
  <c r="AC21" i="1"/>
  <c r="Z21" i="1"/>
  <c r="W21" i="1"/>
  <c r="T21" i="1"/>
  <c r="Q21" i="1"/>
  <c r="N21" i="1"/>
  <c r="K21" i="1"/>
  <c r="H21" i="1"/>
  <c r="CJ20" i="1"/>
  <c r="BW20" i="1"/>
  <c r="BX20" i="1" s="1"/>
  <c r="BV20" i="1"/>
  <c r="BP20" i="1"/>
  <c r="BQ20" i="1" s="1"/>
  <c r="BN20" i="1"/>
  <c r="BO20" i="1" s="1"/>
  <c r="BL20" i="1"/>
  <c r="BM20" i="1" s="1"/>
  <c r="BJ20" i="1"/>
  <c r="BK20" i="1" s="1"/>
  <c r="BI20" i="1"/>
  <c r="AZ20" i="1"/>
  <c r="AV20" i="1"/>
  <c r="AS20" i="1"/>
  <c r="AP20" i="1"/>
  <c r="BA20" i="1" s="1"/>
  <c r="AO20" i="1"/>
  <c r="AL20" i="1"/>
  <c r="AI20" i="1"/>
  <c r="AF20" i="1"/>
  <c r="AC20" i="1"/>
  <c r="Z20" i="1"/>
  <c r="W20" i="1"/>
  <c r="T20" i="1"/>
  <c r="Q20" i="1"/>
  <c r="N20" i="1"/>
  <c r="K20" i="1"/>
  <c r="H20" i="1"/>
  <c r="CJ19" i="1"/>
  <c r="BW19" i="1"/>
  <c r="CK19" i="1" s="1"/>
  <c r="BV19" i="1"/>
  <c r="BP19" i="1"/>
  <c r="BQ19" i="1" s="1"/>
  <c r="BN19" i="1"/>
  <c r="BO19" i="1" s="1"/>
  <c r="BL19" i="1"/>
  <c r="BJ19" i="1"/>
  <c r="BK19" i="1" s="1"/>
  <c r="BI19" i="1"/>
  <c r="AZ19" i="1"/>
  <c r="AV19" i="1"/>
  <c r="AS19" i="1"/>
  <c r="AP19" i="1"/>
  <c r="BA19" i="1" s="1"/>
  <c r="AO19" i="1"/>
  <c r="AL19" i="1"/>
  <c r="AI19" i="1"/>
  <c r="AF19" i="1"/>
  <c r="AC19" i="1"/>
  <c r="Z19" i="1"/>
  <c r="W19" i="1"/>
  <c r="T19" i="1"/>
  <c r="Q19" i="1"/>
  <c r="N19" i="1"/>
  <c r="K19" i="1"/>
  <c r="H19" i="1"/>
  <c r="CJ18" i="1"/>
  <c r="BW18" i="1"/>
  <c r="BV18" i="1"/>
  <c r="BP18" i="1"/>
  <c r="BQ18" i="1" s="1"/>
  <c r="BN18" i="1"/>
  <c r="BO18" i="1" s="1"/>
  <c r="BL18" i="1"/>
  <c r="BJ18" i="1"/>
  <c r="BK18" i="1" s="1"/>
  <c r="BI18" i="1"/>
  <c r="AZ18" i="1"/>
  <c r="AV18" i="1"/>
  <c r="AS18" i="1"/>
  <c r="AP18" i="1"/>
  <c r="BA18" i="1" s="1"/>
  <c r="AO18" i="1"/>
  <c r="AL18" i="1"/>
  <c r="AI18" i="1"/>
  <c r="AF18" i="1"/>
  <c r="AC18" i="1"/>
  <c r="Z18" i="1"/>
  <c r="W18" i="1"/>
  <c r="T18" i="1"/>
  <c r="Q18" i="1"/>
  <c r="N18" i="1"/>
  <c r="K18" i="1"/>
  <c r="H18" i="1"/>
  <c r="CJ17" i="1"/>
  <c r="BW17" i="1"/>
  <c r="CK17" i="1" s="1"/>
  <c r="BV17" i="1"/>
  <c r="BP17" i="1"/>
  <c r="BQ17" i="1" s="1"/>
  <c r="BN17" i="1"/>
  <c r="BL17" i="1"/>
  <c r="BM17" i="1" s="1"/>
  <c r="BJ17" i="1"/>
  <c r="BK17" i="1" s="1"/>
  <c r="BI17" i="1"/>
  <c r="AZ17" i="1"/>
  <c r="AV17" i="1"/>
  <c r="AS17" i="1"/>
  <c r="AP17" i="1"/>
  <c r="BA17" i="1" s="1"/>
  <c r="AO17" i="1"/>
  <c r="AL17" i="1"/>
  <c r="AI17" i="1"/>
  <c r="AF17" i="1"/>
  <c r="AC17" i="1"/>
  <c r="Z17" i="1"/>
  <c r="W17" i="1"/>
  <c r="T17" i="1"/>
  <c r="Q17" i="1"/>
  <c r="N17" i="1"/>
  <c r="K17" i="1"/>
  <c r="H17" i="1"/>
  <c r="CJ16" i="1"/>
  <c r="BW16" i="1"/>
  <c r="BX16" i="1" s="1"/>
  <c r="BV16" i="1"/>
  <c r="BP16" i="1"/>
  <c r="BQ16" i="1" s="1"/>
  <c r="BN16" i="1"/>
  <c r="BO16" i="1" s="1"/>
  <c r="BL16" i="1"/>
  <c r="BM16" i="1" s="1"/>
  <c r="BJ16" i="1"/>
  <c r="BK16" i="1" s="1"/>
  <c r="BI16" i="1"/>
  <c r="AZ16" i="1"/>
  <c r="AV16" i="1"/>
  <c r="AS16" i="1"/>
  <c r="AP16" i="1"/>
  <c r="BA16" i="1" s="1"/>
  <c r="AO16" i="1"/>
  <c r="AL16" i="1"/>
  <c r="AI16" i="1"/>
  <c r="AF16" i="1"/>
  <c r="AC16" i="1"/>
  <c r="Z16" i="1"/>
  <c r="W16" i="1"/>
  <c r="T16" i="1"/>
  <c r="Q16" i="1"/>
  <c r="N16" i="1"/>
  <c r="K16" i="1"/>
  <c r="H16" i="1"/>
  <c r="CJ15" i="1"/>
  <c r="BW15" i="1"/>
  <c r="BV15" i="1"/>
  <c r="BP15" i="1"/>
  <c r="BQ15" i="1" s="1"/>
  <c r="BN15" i="1"/>
  <c r="BL15" i="1"/>
  <c r="BM15" i="1" s="1"/>
  <c r="BJ15" i="1"/>
  <c r="BK15" i="1" s="1"/>
  <c r="BI15" i="1"/>
  <c r="AZ15" i="1"/>
  <c r="AV15" i="1"/>
  <c r="AS15" i="1"/>
  <c r="AP15" i="1"/>
  <c r="BA15" i="1" s="1"/>
  <c r="AO15" i="1"/>
  <c r="AL15" i="1"/>
  <c r="AI15" i="1"/>
  <c r="AF15" i="1"/>
  <c r="AC15" i="1"/>
  <c r="Z15" i="1"/>
  <c r="W15" i="1"/>
  <c r="T15" i="1"/>
  <c r="Q15" i="1"/>
  <c r="N15" i="1"/>
  <c r="K15" i="1"/>
  <c r="H15" i="1"/>
  <c r="CJ14" i="1"/>
  <c r="BW14" i="1"/>
  <c r="BX14" i="1" s="1"/>
  <c r="BV14" i="1"/>
  <c r="BP14" i="1"/>
  <c r="BQ14" i="1" s="1"/>
  <c r="BN14" i="1"/>
  <c r="BO14" i="1" s="1"/>
  <c r="BL14" i="1"/>
  <c r="BJ14" i="1"/>
  <c r="BK14" i="1" s="1"/>
  <c r="BI14" i="1"/>
  <c r="AZ14" i="1"/>
  <c r="AV14" i="1"/>
  <c r="AS14" i="1"/>
  <c r="AP14" i="1"/>
  <c r="BA14" i="1" s="1"/>
  <c r="AO14" i="1"/>
  <c r="AL14" i="1"/>
  <c r="AI14" i="1"/>
  <c r="AF14" i="1"/>
  <c r="AC14" i="1"/>
  <c r="Z14" i="1"/>
  <c r="W14" i="1"/>
  <c r="T14" i="1"/>
  <c r="Q14" i="1"/>
  <c r="N14" i="1"/>
  <c r="K14" i="1"/>
  <c r="H14" i="1"/>
  <c r="CJ13" i="1"/>
  <c r="BW13" i="1"/>
  <c r="CK13" i="1" s="1"/>
  <c r="BV13" i="1"/>
  <c r="BP13" i="1"/>
  <c r="BQ13" i="1" s="1"/>
  <c r="BN13" i="1"/>
  <c r="BL13" i="1"/>
  <c r="BM13" i="1" s="1"/>
  <c r="BJ13" i="1"/>
  <c r="BK13" i="1" s="1"/>
  <c r="BI13" i="1"/>
  <c r="AZ13" i="1"/>
  <c r="AV13" i="1"/>
  <c r="AS13" i="1"/>
  <c r="AP13" i="1"/>
  <c r="BA13" i="1" s="1"/>
  <c r="AO13" i="1"/>
  <c r="AL13" i="1"/>
  <c r="AI13" i="1"/>
  <c r="AF13" i="1"/>
  <c r="AC13" i="1"/>
  <c r="Z13" i="1"/>
  <c r="W13" i="1"/>
  <c r="T13" i="1"/>
  <c r="Q13" i="1"/>
  <c r="N13" i="1"/>
  <c r="K13" i="1"/>
  <c r="H13" i="1"/>
  <c r="CJ12" i="1"/>
  <c r="BW12" i="1"/>
  <c r="BX12" i="1" s="1"/>
  <c r="BV12" i="1"/>
  <c r="BP12" i="1"/>
  <c r="BQ12" i="1" s="1"/>
  <c r="BN12" i="1"/>
  <c r="BO12" i="1" s="1"/>
  <c r="BL12" i="1"/>
  <c r="BM12" i="1" s="1"/>
  <c r="BJ12" i="1"/>
  <c r="BK12" i="1" s="1"/>
  <c r="BI12" i="1"/>
  <c r="AZ12" i="1"/>
  <c r="AV12" i="1"/>
  <c r="AS12" i="1"/>
  <c r="AP12" i="1"/>
  <c r="BA12" i="1" s="1"/>
  <c r="AO12" i="1"/>
  <c r="AL12" i="1"/>
  <c r="AI12" i="1"/>
  <c r="AF12" i="1"/>
  <c r="AC12" i="1"/>
  <c r="Z12" i="1"/>
  <c r="W12" i="1"/>
  <c r="T12" i="1"/>
  <c r="Q12" i="1"/>
  <c r="N12" i="1"/>
  <c r="K12" i="1"/>
  <c r="H12" i="1"/>
  <c r="CJ11" i="1"/>
  <c r="BW11" i="1"/>
  <c r="CK11" i="1" s="1"/>
  <c r="BV11" i="1"/>
  <c r="BP11" i="1"/>
  <c r="BQ11" i="1" s="1"/>
  <c r="BN11" i="1"/>
  <c r="BO11" i="1" s="1"/>
  <c r="BL11" i="1"/>
  <c r="BM11" i="1" s="1"/>
  <c r="BJ11" i="1"/>
  <c r="BK11" i="1" s="1"/>
  <c r="BI11" i="1"/>
  <c r="AZ11" i="1"/>
  <c r="AV11" i="1"/>
  <c r="AS11" i="1"/>
  <c r="AP11" i="1"/>
  <c r="BA11" i="1" s="1"/>
  <c r="AO11" i="1"/>
  <c r="AL11" i="1"/>
  <c r="AI11" i="1"/>
  <c r="AF11" i="1"/>
  <c r="AC11" i="1"/>
  <c r="Z11" i="1"/>
  <c r="W11" i="1"/>
  <c r="T11" i="1"/>
  <c r="Q11" i="1"/>
  <c r="N11" i="1"/>
  <c r="K11" i="1"/>
  <c r="H11" i="1"/>
  <c r="CJ10" i="1"/>
  <c r="BW10" i="1"/>
  <c r="BX10" i="1" s="1"/>
  <c r="BV10" i="1"/>
  <c r="BP10" i="1"/>
  <c r="BQ10" i="1" s="1"/>
  <c r="BN10" i="1"/>
  <c r="BO10" i="1" s="1"/>
  <c r="BL10" i="1"/>
  <c r="BJ10" i="1"/>
  <c r="BK10" i="1" s="1"/>
  <c r="BI10" i="1"/>
  <c r="AZ10" i="1"/>
  <c r="AV10" i="1"/>
  <c r="AS10" i="1"/>
  <c r="AP10" i="1"/>
  <c r="BA10" i="1" s="1"/>
  <c r="AO10" i="1"/>
  <c r="AL10" i="1"/>
  <c r="AI10" i="1"/>
  <c r="AF10" i="1"/>
  <c r="AC10" i="1"/>
  <c r="Z10" i="1"/>
  <c r="W10" i="1"/>
  <c r="T10" i="1"/>
  <c r="Q10" i="1"/>
  <c r="N10" i="1"/>
  <c r="K10" i="1"/>
  <c r="H10" i="1"/>
  <c r="CJ9" i="1"/>
  <c r="BW9" i="1"/>
  <c r="CK9" i="1" s="1"/>
  <c r="BV9" i="1"/>
  <c r="BP9" i="1"/>
  <c r="BQ9" i="1" s="1"/>
  <c r="BN9" i="1"/>
  <c r="BL9" i="1"/>
  <c r="BM9" i="1" s="1"/>
  <c r="BJ9" i="1"/>
  <c r="BK9" i="1" s="1"/>
  <c r="BI9" i="1"/>
  <c r="AZ9" i="1"/>
  <c r="AV9" i="1"/>
  <c r="AS9" i="1"/>
  <c r="AP9" i="1"/>
  <c r="BA9" i="1" s="1"/>
  <c r="AO9" i="1"/>
  <c r="AL9" i="1"/>
  <c r="AI9" i="1"/>
  <c r="AF9" i="1"/>
  <c r="AC9" i="1"/>
  <c r="Z9" i="1"/>
  <c r="W9" i="1"/>
  <c r="T9" i="1"/>
  <c r="Q9" i="1"/>
  <c r="N9" i="1"/>
  <c r="K9" i="1"/>
  <c r="H9" i="1"/>
  <c r="CJ8" i="1"/>
  <c r="BW8" i="1"/>
  <c r="CK8" i="1" s="1"/>
  <c r="BV8" i="1"/>
  <c r="BP8" i="1"/>
  <c r="BQ8" i="1" s="1"/>
  <c r="BN8" i="1"/>
  <c r="BO8" i="1" s="1"/>
  <c r="BL8" i="1"/>
  <c r="BJ8" i="1"/>
  <c r="BK8" i="1" s="1"/>
  <c r="BI8" i="1"/>
  <c r="AZ8" i="1"/>
  <c r="AV8" i="1"/>
  <c r="AS8" i="1"/>
  <c r="AP8" i="1"/>
  <c r="BA8" i="1" s="1"/>
  <c r="AO8" i="1"/>
  <c r="AL8" i="1"/>
  <c r="AI8" i="1"/>
  <c r="AF8" i="1"/>
  <c r="AC8" i="1"/>
  <c r="Z8" i="1"/>
  <c r="W8" i="1"/>
  <c r="T8" i="1"/>
  <c r="Q8" i="1"/>
  <c r="N8" i="1"/>
  <c r="K8" i="1"/>
  <c r="H8" i="1"/>
  <c r="AX491" i="1" l="1"/>
  <c r="BB491" i="1" s="1"/>
  <c r="AX987" i="1"/>
  <c r="BB987" i="1" s="1"/>
  <c r="AX1003" i="1"/>
  <c r="BB1003" i="1" s="1"/>
  <c r="AX1004" i="1"/>
  <c r="BB1004" i="1" s="1"/>
  <c r="AX1007" i="1"/>
  <c r="BB1007" i="1" s="1"/>
  <c r="AX321" i="1"/>
  <c r="BB321" i="1" s="1"/>
  <c r="BX320" i="1"/>
  <c r="BR65" i="1"/>
  <c r="BS65" i="1" s="1"/>
  <c r="BR73" i="1"/>
  <c r="BS73" i="1" s="1"/>
  <c r="AX230" i="1"/>
  <c r="BB230" i="1" s="1"/>
  <c r="AX231" i="1"/>
  <c r="BB231" i="1" s="1"/>
  <c r="AX438" i="1"/>
  <c r="BB438" i="1" s="1"/>
  <c r="AX440" i="1"/>
  <c r="BB440" i="1" s="1"/>
  <c r="AX566" i="1"/>
  <c r="BB566" i="1" s="1"/>
  <c r="AX582" i="1"/>
  <c r="BB582" i="1" s="1"/>
  <c r="AX916" i="1"/>
  <c r="BB916" i="1" s="1"/>
  <c r="BD541" i="1"/>
  <c r="CG541" i="1" s="1"/>
  <c r="AX723" i="1"/>
  <c r="BB723" i="1" s="1"/>
  <c r="CK915" i="1"/>
  <c r="AX929" i="1"/>
  <c r="BB929" i="1" s="1"/>
  <c r="BR159" i="1"/>
  <c r="BS159" i="1" s="1"/>
  <c r="AX379" i="1"/>
  <c r="BB379" i="1" s="1"/>
  <c r="AX397" i="1"/>
  <c r="BB397" i="1" s="1"/>
  <c r="AX800" i="1"/>
  <c r="BB800" i="1" s="1"/>
  <c r="BX982" i="1"/>
  <c r="AX991" i="1"/>
  <c r="BB991" i="1" s="1"/>
  <c r="AX145" i="1"/>
  <c r="BB145" i="1" s="1"/>
  <c r="AX826" i="1"/>
  <c r="BB826" i="1" s="1"/>
  <c r="AX944" i="1"/>
  <c r="BB944" i="1" s="1"/>
  <c r="AX950" i="1"/>
  <c r="BB950" i="1" s="1"/>
  <c r="AX952" i="1"/>
  <c r="BB952" i="1" s="1"/>
  <c r="AX961" i="1"/>
  <c r="BB961" i="1" s="1"/>
  <c r="AX962" i="1"/>
  <c r="BB962" i="1" s="1"/>
  <c r="BX940" i="1"/>
  <c r="AX461" i="1"/>
  <c r="BB461" i="1" s="1"/>
  <c r="CK941" i="1"/>
  <c r="AX978" i="1"/>
  <c r="BB978" i="1" s="1"/>
  <c r="AX782" i="1"/>
  <c r="BB782" i="1" s="1"/>
  <c r="AX982" i="1"/>
  <c r="BB982" i="1" s="1"/>
  <c r="CK197" i="1"/>
  <c r="BR14" i="1"/>
  <c r="BS14" i="1" s="1"/>
  <c r="AX740" i="1"/>
  <c r="BB740" i="1" s="1"/>
  <c r="AX919" i="1"/>
  <c r="BB919" i="1" s="1"/>
  <c r="AX920" i="1"/>
  <c r="BB920" i="1" s="1"/>
  <c r="AX540" i="1"/>
  <c r="BB540" i="1" s="1"/>
  <c r="CK666" i="1"/>
  <c r="AX941" i="1"/>
  <c r="BB941" i="1" s="1"/>
  <c r="AX190" i="1"/>
  <c r="BB190" i="1" s="1"/>
  <c r="AX615" i="1"/>
  <c r="BB615" i="1" s="1"/>
  <c r="AX925" i="1"/>
  <c r="BB925" i="1" s="1"/>
  <c r="AX926" i="1"/>
  <c r="BB926" i="1" s="1"/>
  <c r="AX506" i="1"/>
  <c r="BB506" i="1" s="1"/>
  <c r="AX507" i="1"/>
  <c r="BB507" i="1" s="1"/>
  <c r="BX224" i="1"/>
  <c r="CK369" i="1"/>
  <c r="AX719" i="1"/>
  <c r="BB719" i="1" s="1"/>
  <c r="AX887" i="1"/>
  <c r="BB887" i="1" s="1"/>
  <c r="AX946" i="1"/>
  <c r="BB946" i="1" s="1"/>
  <c r="BX964" i="1"/>
  <c r="AX92" i="1"/>
  <c r="BB92" i="1" s="1"/>
  <c r="BC215" i="1"/>
  <c r="CF215" i="1" s="1"/>
  <c r="AX420" i="1"/>
  <c r="BB420" i="1" s="1"/>
  <c r="CK678" i="1"/>
  <c r="BX683" i="1"/>
  <c r="AX684" i="1"/>
  <c r="BB684" i="1" s="1"/>
  <c r="AX764" i="1"/>
  <c r="BB764" i="1" s="1"/>
  <c r="BX776" i="1"/>
  <c r="BX807" i="1"/>
  <c r="AX841" i="1"/>
  <c r="BB841" i="1" s="1"/>
  <c r="CK950" i="1"/>
  <c r="BX39" i="1"/>
  <c r="CK480" i="1"/>
  <c r="AX770" i="1"/>
  <c r="BB770" i="1" s="1"/>
  <c r="AX965" i="1"/>
  <c r="BB965" i="1" s="1"/>
  <c r="AX346" i="1"/>
  <c r="BB346" i="1" s="1"/>
  <c r="AX385" i="1"/>
  <c r="BB385" i="1" s="1"/>
  <c r="AX698" i="1"/>
  <c r="BB698" i="1" s="1"/>
  <c r="CK169" i="1"/>
  <c r="BR968" i="1"/>
  <c r="BS968" i="1" s="1"/>
  <c r="AX778" i="1"/>
  <c r="BB778" i="1" s="1"/>
  <c r="BX955" i="1"/>
  <c r="CK195" i="1"/>
  <c r="AX407" i="1"/>
  <c r="BB407" i="1" s="1"/>
  <c r="AX452" i="1"/>
  <c r="BB452" i="1" s="1"/>
  <c r="BD761" i="1"/>
  <c r="CG761" i="1" s="1"/>
  <c r="AX779" i="1"/>
  <c r="BB779" i="1" s="1"/>
  <c r="BD813" i="1"/>
  <c r="CG813" i="1" s="1"/>
  <c r="AX959" i="1"/>
  <c r="BB959" i="1" s="1"/>
  <c r="BX879" i="1"/>
  <c r="AX880" i="1"/>
  <c r="BB880" i="1" s="1"/>
  <c r="CK818" i="1"/>
  <c r="CK960" i="1"/>
  <c r="AX1000" i="1"/>
  <c r="BB1000" i="1" s="1"/>
  <c r="CK508" i="1"/>
  <c r="AX730" i="1"/>
  <c r="BB730" i="1" s="1"/>
  <c r="AX954" i="1"/>
  <c r="BB954" i="1" s="1"/>
  <c r="CK345" i="1"/>
  <c r="CK384" i="1"/>
  <c r="AX743" i="1"/>
  <c r="BB743" i="1" s="1"/>
  <c r="AX846" i="1"/>
  <c r="BB846" i="1" s="1"/>
  <c r="AX849" i="1"/>
  <c r="BB849" i="1" s="1"/>
  <c r="CK954" i="1"/>
  <c r="BX969" i="1"/>
  <c r="CK119" i="1"/>
  <c r="CK231" i="1"/>
  <c r="BE307" i="1"/>
  <c r="CH307" i="1" s="1"/>
  <c r="AX363" i="1"/>
  <c r="BB363" i="1" s="1"/>
  <c r="CK406" i="1"/>
  <c r="AX520" i="1"/>
  <c r="BB520" i="1" s="1"/>
  <c r="AX546" i="1"/>
  <c r="BB546" i="1" s="1"/>
  <c r="CK654" i="1"/>
  <c r="AX856" i="1"/>
  <c r="BB856" i="1" s="1"/>
  <c r="AX862" i="1"/>
  <c r="BB862" i="1" s="1"/>
  <c r="BR967" i="1"/>
  <c r="BS967" i="1" s="1"/>
  <c r="AX1008" i="1"/>
  <c r="BB1008" i="1" s="1"/>
  <c r="AX189" i="1"/>
  <c r="BB189" i="1" s="1"/>
  <c r="BX190" i="1"/>
  <c r="CK190" i="1"/>
  <c r="AX257" i="1"/>
  <c r="BB257" i="1" s="1"/>
  <c r="AX809" i="1"/>
  <c r="BB809" i="1" s="1"/>
  <c r="BX170" i="1"/>
  <c r="CK120" i="1"/>
  <c r="AX131" i="1"/>
  <c r="BB131" i="1" s="1"/>
  <c r="BR171" i="1"/>
  <c r="BS171" i="1" s="1"/>
  <c r="BX280" i="1"/>
  <c r="AX281" i="1"/>
  <c r="BB281" i="1" s="1"/>
  <c r="BX486" i="1"/>
  <c r="CK486" i="1"/>
  <c r="CK607" i="1"/>
  <c r="BX607" i="1"/>
  <c r="AX61" i="1"/>
  <c r="BB61" i="1" s="1"/>
  <c r="BM113" i="1"/>
  <c r="BR113" i="1"/>
  <c r="BS113" i="1" s="1"/>
  <c r="BX349" i="1"/>
  <c r="CK349" i="1"/>
  <c r="AX393" i="1"/>
  <c r="BB393" i="1" s="1"/>
  <c r="AX685" i="1"/>
  <c r="BB685" i="1" s="1"/>
  <c r="BX249" i="1"/>
  <c r="BX415" i="1"/>
  <c r="CK415" i="1"/>
  <c r="BX670" i="1"/>
  <c r="CK670" i="1"/>
  <c r="BX710" i="1"/>
  <c r="CK710" i="1"/>
  <c r="BX34" i="1"/>
  <c r="CK34" i="1"/>
  <c r="BX393" i="1"/>
  <c r="CK393" i="1"/>
  <c r="BX188" i="1"/>
  <c r="AX670" i="1"/>
  <c r="BB670" i="1" s="1"/>
  <c r="AX122" i="1"/>
  <c r="BB122" i="1" s="1"/>
  <c r="BR49" i="1"/>
  <c r="BS49" i="1" s="1"/>
  <c r="BR105" i="1"/>
  <c r="BS105" i="1" s="1"/>
  <c r="AJ1011" i="1"/>
  <c r="AL1011" i="1" s="1"/>
  <c r="AP344" i="1"/>
  <c r="BA344" i="1" s="1"/>
  <c r="BD418" i="1"/>
  <c r="CG418" i="1" s="1"/>
  <c r="AX734" i="1"/>
  <c r="BB734" i="1" s="1"/>
  <c r="BX734" i="1"/>
  <c r="CK734" i="1"/>
  <c r="BX735" i="1"/>
  <c r="CK735" i="1"/>
  <c r="AX822" i="1"/>
  <c r="BB822" i="1" s="1"/>
  <c r="CK226" i="1"/>
  <c r="BX226" i="1"/>
  <c r="AX250" i="1"/>
  <c r="BB250" i="1" s="1"/>
  <c r="AX812" i="1"/>
  <c r="BB812" i="1" s="1"/>
  <c r="BM1005" i="1"/>
  <c r="BR1005" i="1"/>
  <c r="BS1005" i="1" s="1"/>
  <c r="AX171" i="1"/>
  <c r="BB171" i="1" s="1"/>
  <c r="BX63" i="1"/>
  <c r="CK63" i="1"/>
  <c r="AX99" i="1"/>
  <c r="BB99" i="1" s="1"/>
  <c r="CK322" i="1"/>
  <c r="BX359" i="1"/>
  <c r="AX553" i="1"/>
  <c r="BB553" i="1" s="1"/>
  <c r="BX777" i="1"/>
  <c r="CK777" i="1"/>
  <c r="AX918" i="1"/>
  <c r="BB918" i="1" s="1"/>
  <c r="AX898" i="1"/>
  <c r="BB898" i="1" s="1"/>
  <c r="AX907" i="1"/>
  <c r="BB907" i="1" s="1"/>
  <c r="AX909" i="1"/>
  <c r="BB909" i="1" s="1"/>
  <c r="AX930" i="1"/>
  <c r="BB930" i="1" s="1"/>
  <c r="BD982" i="1"/>
  <c r="CG982" i="1" s="1"/>
  <c r="BD114" i="1"/>
  <c r="CG114" i="1" s="1"/>
  <c r="AX332" i="1"/>
  <c r="BB332" i="1" s="1"/>
  <c r="BX364" i="1"/>
  <c r="AX380" i="1"/>
  <c r="BB380" i="1" s="1"/>
  <c r="AX492" i="1"/>
  <c r="BB492" i="1" s="1"/>
  <c r="BX524" i="1"/>
  <c r="AX534" i="1"/>
  <c r="BB534" i="1" s="1"/>
  <c r="AX536" i="1"/>
  <c r="BB536" i="1" s="1"/>
  <c r="AX583" i="1"/>
  <c r="BB583" i="1" s="1"/>
  <c r="BX594" i="1"/>
  <c r="AX595" i="1"/>
  <c r="BB595" i="1" s="1"/>
  <c r="AX616" i="1"/>
  <c r="BB616" i="1" s="1"/>
  <c r="AX643" i="1"/>
  <c r="BB643" i="1" s="1"/>
  <c r="AX645" i="1"/>
  <c r="BB645" i="1" s="1"/>
  <c r="AX646" i="1"/>
  <c r="BB646" i="1" s="1"/>
  <c r="AX650" i="1"/>
  <c r="BB650" i="1" s="1"/>
  <c r="AX651" i="1"/>
  <c r="BB651" i="1" s="1"/>
  <c r="AX653" i="1"/>
  <c r="BB653" i="1" s="1"/>
  <c r="AX654" i="1"/>
  <c r="BB654" i="1" s="1"/>
  <c r="AX696" i="1"/>
  <c r="BB696" i="1" s="1"/>
  <c r="AX756" i="1"/>
  <c r="BB756" i="1" s="1"/>
  <c r="AX757" i="1"/>
  <c r="BB757" i="1" s="1"/>
  <c r="AX804" i="1"/>
  <c r="BB804" i="1" s="1"/>
  <c r="AX817" i="1"/>
  <c r="BB817" i="1" s="1"/>
  <c r="AX874" i="1"/>
  <c r="BB874" i="1" s="1"/>
  <c r="AX877" i="1"/>
  <c r="BB877" i="1" s="1"/>
  <c r="AX879" i="1"/>
  <c r="BB879" i="1" s="1"/>
  <c r="AX900" i="1"/>
  <c r="BB900" i="1" s="1"/>
  <c r="BE931" i="1"/>
  <c r="CH931" i="1" s="1"/>
  <c r="AX936" i="1"/>
  <c r="BB936" i="1" s="1"/>
  <c r="CK945" i="1"/>
  <c r="BX946" i="1"/>
  <c r="AX947" i="1"/>
  <c r="BB947" i="1" s="1"/>
  <c r="AX972" i="1"/>
  <c r="BB972" i="1" s="1"/>
  <c r="CK992" i="1"/>
  <c r="BX993" i="1"/>
  <c r="AX473" i="1"/>
  <c r="BB473" i="1" s="1"/>
  <c r="AX487" i="1"/>
  <c r="BB487" i="1" s="1"/>
  <c r="AX736" i="1"/>
  <c r="BB736" i="1" s="1"/>
  <c r="AX192" i="1"/>
  <c r="BB192" i="1" s="1"/>
  <c r="AX204" i="1"/>
  <c r="BB204" i="1" s="1"/>
  <c r="BC256" i="1"/>
  <c r="CF256" i="1" s="1"/>
  <c r="AX85" i="1"/>
  <c r="BB85" i="1" s="1"/>
  <c r="BR88" i="1"/>
  <c r="BS88" i="1" s="1"/>
  <c r="BD104" i="1"/>
  <c r="CG104" i="1" s="1"/>
  <c r="BR141" i="1"/>
  <c r="BS141" i="1" s="1"/>
  <c r="BR144" i="1"/>
  <c r="BS144" i="1" s="1"/>
  <c r="CK191" i="1"/>
  <c r="CK275" i="1"/>
  <c r="BX302" i="1"/>
  <c r="AX303" i="1"/>
  <c r="BB303" i="1" s="1"/>
  <c r="AX358" i="1"/>
  <c r="BB358" i="1" s="1"/>
  <c r="AX369" i="1"/>
  <c r="BB369" i="1" s="1"/>
  <c r="AX383" i="1"/>
  <c r="BB383" i="1" s="1"/>
  <c r="AX398" i="1"/>
  <c r="BB398" i="1" s="1"/>
  <c r="AX435" i="1"/>
  <c r="BB435" i="1" s="1"/>
  <c r="BX496" i="1"/>
  <c r="AX500" i="1"/>
  <c r="BB500" i="1" s="1"/>
  <c r="CK575" i="1"/>
  <c r="CK614" i="1"/>
  <c r="CK642" i="1"/>
  <c r="CK695" i="1"/>
  <c r="BR753" i="1"/>
  <c r="BS753" i="1" s="1"/>
  <c r="CK855" i="1"/>
  <c r="BF856" i="1"/>
  <c r="CI856" i="1" s="1"/>
  <c r="AX901" i="1"/>
  <c r="BB901" i="1" s="1"/>
  <c r="CK971" i="1"/>
  <c r="CK1004" i="1"/>
  <c r="AX159" i="1"/>
  <c r="BB159" i="1" s="1"/>
  <c r="AX565" i="1"/>
  <c r="BB565" i="1" s="1"/>
  <c r="BR31" i="1"/>
  <c r="BS31" i="1" s="1"/>
  <c r="AX37" i="1"/>
  <c r="BB37" i="1" s="1"/>
  <c r="AX194" i="1"/>
  <c r="BB194" i="1" s="1"/>
  <c r="BX215" i="1"/>
  <c r="AX216" i="1"/>
  <c r="BB216" i="1" s="1"/>
  <c r="CK238" i="1"/>
  <c r="AX243" i="1"/>
  <c r="BB243" i="1" s="1"/>
  <c r="AX245" i="1"/>
  <c r="BB245" i="1" s="1"/>
  <c r="AX247" i="1"/>
  <c r="BB247" i="1" s="1"/>
  <c r="BD332" i="1"/>
  <c r="CG332" i="1" s="1"/>
  <c r="CK368" i="1"/>
  <c r="CK397" i="1"/>
  <c r="AX436" i="1"/>
  <c r="BB436" i="1" s="1"/>
  <c r="AX459" i="1"/>
  <c r="BB459" i="1" s="1"/>
  <c r="CK697" i="1"/>
  <c r="AX700" i="1"/>
  <c r="BB700" i="1" s="1"/>
  <c r="AX702" i="1"/>
  <c r="BB702" i="1" s="1"/>
  <c r="AX705" i="1"/>
  <c r="BB705" i="1" s="1"/>
  <c r="CK742" i="1"/>
  <c r="BE743" i="1"/>
  <c r="CH743" i="1" s="1"/>
  <c r="AX744" i="1"/>
  <c r="BB744" i="1" s="1"/>
  <c r="AX881" i="1"/>
  <c r="BB881" i="1" s="1"/>
  <c r="AX883" i="1"/>
  <c r="BB883" i="1" s="1"/>
  <c r="AX902" i="1"/>
  <c r="BB902" i="1" s="1"/>
  <c r="BR902" i="1"/>
  <c r="BS902" i="1" s="1"/>
  <c r="BD903" i="1"/>
  <c r="CG903" i="1" s="1"/>
  <c r="BX939" i="1"/>
  <c r="BD947" i="1"/>
  <c r="CG947" i="1" s="1"/>
  <c r="AX974" i="1"/>
  <c r="BB974" i="1" s="1"/>
  <c r="AX999" i="1"/>
  <c r="BB999" i="1" s="1"/>
  <c r="BR168" i="1"/>
  <c r="BS168" i="1" s="1"/>
  <c r="AX227" i="1"/>
  <c r="BB227" i="1" s="1"/>
  <c r="AX432" i="1"/>
  <c r="BB432" i="1" s="1"/>
  <c r="AX711" i="1"/>
  <c r="BB711" i="1" s="1"/>
  <c r="AX50" i="1"/>
  <c r="BB50" i="1" s="1"/>
  <c r="AX64" i="1"/>
  <c r="BB64" i="1" s="1"/>
  <c r="AX107" i="1"/>
  <c r="BB107" i="1" s="1"/>
  <c r="BD255" i="1"/>
  <c r="CG255" i="1" s="1"/>
  <c r="BX84" i="1"/>
  <c r="AX41" i="1"/>
  <c r="BB41" i="1" s="1"/>
  <c r="BR42" i="1"/>
  <c r="BS42" i="1" s="1"/>
  <c r="AX69" i="1"/>
  <c r="BB69" i="1" s="1"/>
  <c r="CK193" i="1"/>
  <c r="BR226" i="1"/>
  <c r="BS226" i="1" s="1"/>
  <c r="CK242" i="1"/>
  <c r="AX262" i="1"/>
  <c r="BB262" i="1" s="1"/>
  <c r="AX306" i="1"/>
  <c r="BB306" i="1" s="1"/>
  <c r="BR316" i="1"/>
  <c r="BS316" i="1" s="1"/>
  <c r="BX358" i="1"/>
  <c r="AX370" i="1"/>
  <c r="BB370" i="1" s="1"/>
  <c r="CK457" i="1"/>
  <c r="BX672" i="1"/>
  <c r="AX680" i="1"/>
  <c r="BB680" i="1" s="1"/>
  <c r="AX682" i="1"/>
  <c r="BB682" i="1" s="1"/>
  <c r="BR684" i="1"/>
  <c r="BS684" i="1" s="1"/>
  <c r="BX729" i="1"/>
  <c r="BR820" i="1"/>
  <c r="BS820" i="1" s="1"/>
  <c r="CK861" i="1"/>
  <c r="BF864" i="1"/>
  <c r="CI864" i="1" s="1"/>
  <c r="AX864" i="1"/>
  <c r="BB864" i="1" s="1"/>
  <c r="BD869" i="1"/>
  <c r="CG869" i="1" s="1"/>
  <c r="CK880" i="1"/>
  <c r="CK901" i="1"/>
  <c r="CK911" i="1"/>
  <c r="AX955" i="1"/>
  <c r="BB955" i="1" s="1"/>
  <c r="AX1001" i="1"/>
  <c r="BB1001" i="1" s="1"/>
  <c r="BR44" i="1"/>
  <c r="BS44" i="1" s="1"/>
  <c r="BX220" i="1"/>
  <c r="CK220" i="1"/>
  <c r="BX290" i="1"/>
  <c r="AX291" i="1"/>
  <c r="BB291" i="1" s="1"/>
  <c r="BR292" i="1"/>
  <c r="BS292" i="1" s="1"/>
  <c r="CK562" i="1"/>
  <c r="BX562" i="1"/>
  <c r="CK237" i="1"/>
  <c r="BX237" i="1"/>
  <c r="BX540" i="1"/>
  <c r="CK540" i="1"/>
  <c r="CK227" i="1"/>
  <c r="BX227" i="1"/>
  <c r="BX371" i="1"/>
  <c r="CK371" i="1"/>
  <c r="BM896" i="1"/>
  <c r="BR896" i="1"/>
  <c r="BS896" i="1" s="1"/>
  <c r="BX53" i="1"/>
  <c r="CK53" i="1"/>
  <c r="BX360" i="1"/>
  <c r="CK360" i="1"/>
  <c r="BX390" i="1"/>
  <c r="CK390" i="1"/>
  <c r="AX391" i="1"/>
  <c r="BB391" i="1" s="1"/>
  <c r="CK425" i="1"/>
  <c r="BX425" i="1"/>
  <c r="BM587" i="1"/>
  <c r="BR587" i="1"/>
  <c r="BS587" i="1" s="1"/>
  <c r="BX26" i="1"/>
  <c r="CK26" i="1"/>
  <c r="AX27" i="1"/>
  <c r="BB27" i="1" s="1"/>
  <c r="CK822" i="1"/>
  <c r="BX822" i="1"/>
  <c r="CK828" i="1"/>
  <c r="BX828" i="1"/>
  <c r="AX43" i="1"/>
  <c r="BB43" i="1" s="1"/>
  <c r="BM135" i="1"/>
  <c r="BR135" i="1"/>
  <c r="BS135" i="1" s="1"/>
  <c r="BO153" i="1"/>
  <c r="BR153" i="1"/>
  <c r="BS153" i="1" s="1"/>
  <c r="BQ816" i="1"/>
  <c r="BR816" i="1"/>
  <c r="BS816" i="1" s="1"/>
  <c r="BR131" i="1"/>
  <c r="BS131" i="1" s="1"/>
  <c r="AX198" i="1"/>
  <c r="BB198" i="1" s="1"/>
  <c r="AX264" i="1"/>
  <c r="BB264" i="1" s="1"/>
  <c r="AX339" i="1"/>
  <c r="BB339" i="1" s="1"/>
  <c r="BX339" i="1"/>
  <c r="CK339" i="1"/>
  <c r="CK923" i="1"/>
  <c r="BX923" i="1"/>
  <c r="BO954" i="1"/>
  <c r="BR954" i="1"/>
  <c r="BS954" i="1" s="1"/>
  <c r="BM905" i="1"/>
  <c r="BR905" i="1"/>
  <c r="BS905" i="1" s="1"/>
  <c r="AX957" i="1"/>
  <c r="BB957" i="1" s="1"/>
  <c r="AX57" i="1"/>
  <c r="BB57" i="1" s="1"/>
  <c r="BM233" i="1"/>
  <c r="BR233" i="1"/>
  <c r="BS233" i="1" s="1"/>
  <c r="CK543" i="1"/>
  <c r="BX543" i="1"/>
  <c r="AX717" i="1"/>
  <c r="BB717" i="1" s="1"/>
  <c r="AX831" i="1"/>
  <c r="BB831" i="1" s="1"/>
  <c r="BX951" i="1"/>
  <c r="BM982" i="1"/>
  <c r="AX11" i="1"/>
  <c r="BB11" i="1" s="1"/>
  <c r="AX38" i="1"/>
  <c r="BB38" i="1" s="1"/>
  <c r="AX39" i="1"/>
  <c r="BB39" i="1" s="1"/>
  <c r="AX47" i="1"/>
  <c r="BB47" i="1" s="1"/>
  <c r="AX48" i="1"/>
  <c r="BB48" i="1" s="1"/>
  <c r="AX49" i="1"/>
  <c r="BB49" i="1" s="1"/>
  <c r="AX68" i="1"/>
  <c r="BB68" i="1" s="1"/>
  <c r="BX223" i="1"/>
  <c r="CK223" i="1"/>
  <c r="AX271" i="1"/>
  <c r="BB271" i="1" s="1"/>
  <c r="AX325" i="1"/>
  <c r="BB325" i="1" s="1"/>
  <c r="BX354" i="1"/>
  <c r="BX391" i="1"/>
  <c r="AX392" i="1"/>
  <c r="BB392" i="1" s="1"/>
  <c r="CK392" i="1"/>
  <c r="BX392" i="1"/>
  <c r="AX444" i="1"/>
  <c r="BB444" i="1" s="1"/>
  <c r="AX524" i="1"/>
  <c r="BB524" i="1" s="1"/>
  <c r="AX588" i="1"/>
  <c r="BB588" i="1" s="1"/>
  <c r="BQ684" i="1"/>
  <c r="AX807" i="1"/>
  <c r="BB807" i="1" s="1"/>
  <c r="BC887" i="1"/>
  <c r="CF887" i="1" s="1"/>
  <c r="CK890" i="1"/>
  <c r="AX893" i="1"/>
  <c r="BB893" i="1" s="1"/>
  <c r="BM930" i="1"/>
  <c r="BR930" i="1"/>
  <c r="BS930" i="1" s="1"/>
  <c r="BM955" i="1"/>
  <c r="BX957" i="1"/>
  <c r="AX958" i="1"/>
  <c r="BB958" i="1" s="1"/>
  <c r="CK958" i="1"/>
  <c r="BX958" i="1"/>
  <c r="CK975" i="1"/>
  <c r="BF1002" i="1"/>
  <c r="CI1002" i="1" s="1"/>
  <c r="BD1009" i="1"/>
  <c r="CG1009" i="1" s="1"/>
  <c r="CK1010" i="1"/>
  <c r="BI1014" i="1"/>
  <c r="AX541" i="1"/>
  <c r="BB541" i="1" s="1"/>
  <c r="BF923" i="1"/>
  <c r="CI923" i="1" s="1"/>
  <c r="AX18" i="1"/>
  <c r="BB18" i="1" s="1"/>
  <c r="AX54" i="1"/>
  <c r="BB54" i="1" s="1"/>
  <c r="AX67" i="1"/>
  <c r="BB67" i="1" s="1"/>
  <c r="BE122" i="1"/>
  <c r="CH122" i="1" s="1"/>
  <c r="BX175" i="1"/>
  <c r="CK175" i="1"/>
  <c r="AX228" i="1"/>
  <c r="BB228" i="1" s="1"/>
  <c r="BX484" i="1"/>
  <c r="BM536" i="1"/>
  <c r="BR536" i="1"/>
  <c r="BS536" i="1" s="1"/>
  <c r="BX542" i="1"/>
  <c r="BX936" i="1"/>
  <c r="BX942" i="1"/>
  <c r="AX943" i="1"/>
  <c r="BB943" i="1" s="1"/>
  <c r="AX953" i="1"/>
  <c r="BB953" i="1" s="1"/>
  <c r="CK10" i="1"/>
  <c r="BF13" i="1"/>
  <c r="CI13" i="1" s="1"/>
  <c r="AX13" i="1"/>
  <c r="BB13" i="1" s="1"/>
  <c r="AX23" i="1"/>
  <c r="BB23" i="1" s="1"/>
  <c r="AX31" i="1"/>
  <c r="BB31" i="1" s="1"/>
  <c r="BR154" i="1"/>
  <c r="BS154" i="1" s="1"/>
  <c r="BR256" i="1"/>
  <c r="BS256" i="1" s="1"/>
  <c r="AX356" i="1"/>
  <c r="BB356" i="1" s="1"/>
  <c r="BX383" i="1"/>
  <c r="BX416" i="1"/>
  <c r="CK416" i="1"/>
  <c r="BX579" i="1"/>
  <c r="CK579" i="1"/>
  <c r="BD685" i="1"/>
  <c r="CG685" i="1" s="1"/>
  <c r="BD717" i="1"/>
  <c r="CG717" i="1" s="1"/>
  <c r="BE804" i="1"/>
  <c r="CH804" i="1" s="1"/>
  <c r="BX882" i="1"/>
  <c r="CK882" i="1"/>
  <c r="BX897" i="1"/>
  <c r="CK897" i="1"/>
  <c r="CK943" i="1"/>
  <c r="CK944" i="1"/>
  <c r="BX944" i="1"/>
  <c r="CK977" i="1"/>
  <c r="BF986" i="1"/>
  <c r="CI986" i="1" s="1"/>
  <c r="AX995" i="1"/>
  <c r="BB995" i="1" s="1"/>
  <c r="AX439" i="1"/>
  <c r="BB439" i="1" s="1"/>
  <c r="BR444" i="1"/>
  <c r="BS444" i="1" s="1"/>
  <c r="BQ444" i="1"/>
  <c r="BM615" i="1"/>
  <c r="BR615" i="1"/>
  <c r="BS615" i="1" s="1"/>
  <c r="BX629" i="1"/>
  <c r="CK629" i="1"/>
  <c r="BX661" i="1"/>
  <c r="CK661" i="1"/>
  <c r="BD29" i="1"/>
  <c r="CG29" i="1" s="1"/>
  <c r="BX530" i="1"/>
  <c r="CK530" i="1"/>
  <c r="BX669" i="1"/>
  <c r="CK669" i="1"/>
  <c r="BE8" i="1"/>
  <c r="AX15" i="1"/>
  <c r="BB15" i="1" s="1"/>
  <c r="BE25" i="1"/>
  <c r="CH25" i="1" s="1"/>
  <c r="BX31" i="1"/>
  <c r="AX104" i="1"/>
  <c r="BB104" i="1" s="1"/>
  <c r="CK203" i="1"/>
  <c r="AX206" i="1"/>
  <c r="BB206" i="1" s="1"/>
  <c r="AX209" i="1"/>
  <c r="BB209" i="1" s="1"/>
  <c r="BX211" i="1"/>
  <c r="CK211" i="1"/>
  <c r="CK326" i="1"/>
  <c r="AL344" i="1"/>
  <c r="CK357" i="1"/>
  <c r="AX413" i="1"/>
  <c r="BB413" i="1" s="1"/>
  <c r="AX480" i="1"/>
  <c r="BB480" i="1" s="1"/>
  <c r="CK488" i="1"/>
  <c r="BX488" i="1"/>
  <c r="CK506" i="1"/>
  <c r="BF507" i="1"/>
  <c r="CI507" i="1" s="1"/>
  <c r="BE511" i="1"/>
  <c r="CH511" i="1" s="1"/>
  <c r="AX518" i="1"/>
  <c r="BB518" i="1" s="1"/>
  <c r="BD584" i="1"/>
  <c r="CG584" i="1" s="1"/>
  <c r="BR634" i="1"/>
  <c r="BS634" i="1" s="1"/>
  <c r="AX652" i="1"/>
  <c r="BB652" i="1" s="1"/>
  <c r="BF736" i="1"/>
  <c r="CI736" i="1" s="1"/>
  <c r="BE905" i="1"/>
  <c r="CH905" i="1" s="1"/>
  <c r="AX906" i="1"/>
  <c r="BB906" i="1" s="1"/>
  <c r="BE907" i="1"/>
  <c r="CH907" i="1" s="1"/>
  <c r="BE908" i="1"/>
  <c r="CH908" i="1" s="1"/>
  <c r="BX1005" i="1"/>
  <c r="CK1005" i="1"/>
  <c r="AX630" i="1"/>
  <c r="BB630" i="1" s="1"/>
  <c r="CK748" i="1"/>
  <c r="BX748" i="1"/>
  <c r="AX850" i="1"/>
  <c r="BB850" i="1" s="1"/>
  <c r="BE852" i="1"/>
  <c r="CH852" i="1" s="1"/>
  <c r="AX951" i="1"/>
  <c r="BB951" i="1" s="1"/>
  <c r="BX917" i="1"/>
  <c r="CK917" i="1"/>
  <c r="BR9" i="1"/>
  <c r="BS9" i="1" s="1"/>
  <c r="BR38" i="1"/>
  <c r="BS38" i="1" s="1"/>
  <c r="BR39" i="1"/>
  <c r="BS39" i="1" s="1"/>
  <c r="BD40" i="1"/>
  <c r="CG40" i="1" s="1"/>
  <c r="BC49" i="1"/>
  <c r="CF49" i="1" s="1"/>
  <c r="BR110" i="1"/>
  <c r="BS110" i="1" s="1"/>
  <c r="BR228" i="1"/>
  <c r="BS228" i="1" s="1"/>
  <c r="AX347" i="1"/>
  <c r="BB347" i="1" s="1"/>
  <c r="BE369" i="1"/>
  <c r="CH369" i="1" s="1"/>
  <c r="CK378" i="1"/>
  <c r="CK388" i="1"/>
  <c r="BX388" i="1"/>
  <c r="CK462" i="1"/>
  <c r="BX462" i="1"/>
  <c r="BD477" i="1"/>
  <c r="CG477" i="1" s="1"/>
  <c r="AX498" i="1"/>
  <c r="BB498" i="1" s="1"/>
  <c r="BF552" i="1"/>
  <c r="CI552" i="1" s="1"/>
  <c r="CK556" i="1"/>
  <c r="AX560" i="1"/>
  <c r="BB560" i="1" s="1"/>
  <c r="BX622" i="1"/>
  <c r="CK622" i="1"/>
  <c r="BO673" i="1"/>
  <c r="BR673" i="1"/>
  <c r="BS673" i="1" s="1"/>
  <c r="BX736" i="1"/>
  <c r="CK736" i="1"/>
  <c r="BX756" i="1"/>
  <c r="CK756" i="1"/>
  <c r="CK767" i="1"/>
  <c r="BX767" i="1"/>
  <c r="BD853" i="1"/>
  <c r="CG853" i="1" s="1"/>
  <c r="CK905" i="1"/>
  <c r="AX956" i="1"/>
  <c r="BB956" i="1" s="1"/>
  <c r="AX973" i="1"/>
  <c r="BB973" i="1" s="1"/>
  <c r="AX983" i="1"/>
  <c r="BB983" i="1" s="1"/>
  <c r="BR984" i="1"/>
  <c r="BS984" i="1" s="1"/>
  <c r="BE995" i="1"/>
  <c r="CH995" i="1" s="1"/>
  <c r="BX996" i="1"/>
  <c r="BC61" i="1"/>
  <c r="CF61" i="1" s="1"/>
  <c r="AX74" i="1"/>
  <c r="BB74" i="1" s="1"/>
  <c r="AX88" i="1"/>
  <c r="BB88" i="1" s="1"/>
  <c r="AX212" i="1"/>
  <c r="BB212" i="1" s="1"/>
  <c r="AX215" i="1"/>
  <c r="BB215" i="1" s="1"/>
  <c r="BR234" i="1"/>
  <c r="BS234" i="1" s="1"/>
  <c r="AX238" i="1"/>
  <c r="BB238" i="1" s="1"/>
  <c r="BR265" i="1"/>
  <c r="BS265" i="1" s="1"/>
  <c r="BR305" i="1"/>
  <c r="BS305" i="1" s="1"/>
  <c r="AX401" i="1"/>
  <c r="BB401" i="1" s="1"/>
  <c r="BD439" i="1"/>
  <c r="CG439" i="1" s="1"/>
  <c r="AX463" i="1"/>
  <c r="BB463" i="1" s="1"/>
  <c r="BX500" i="1"/>
  <c r="CK500" i="1"/>
  <c r="AX501" i="1"/>
  <c r="BB501" i="1" s="1"/>
  <c r="BD505" i="1"/>
  <c r="CG505" i="1" s="1"/>
  <c r="AX544" i="1"/>
  <c r="BB544" i="1" s="1"/>
  <c r="BF619" i="1"/>
  <c r="CI619" i="1" s="1"/>
  <c r="BX633" i="1"/>
  <c r="CK633" i="1"/>
  <c r="BD671" i="1"/>
  <c r="CG671" i="1" s="1"/>
  <c r="AX792" i="1"/>
  <c r="BB792" i="1" s="1"/>
  <c r="BD800" i="1"/>
  <c r="CG800" i="1" s="1"/>
  <c r="BM827" i="1"/>
  <c r="BR827" i="1"/>
  <c r="BS827" i="1" s="1"/>
  <c r="BX883" i="1"/>
  <c r="CK883" i="1"/>
  <c r="AX884" i="1"/>
  <c r="BB884" i="1" s="1"/>
  <c r="AX903" i="1"/>
  <c r="BB903" i="1" s="1"/>
  <c r="AX924" i="1"/>
  <c r="BB924" i="1" s="1"/>
  <c r="BE964" i="1"/>
  <c r="CH964" i="1" s="1"/>
  <c r="BE989" i="1"/>
  <c r="CH989" i="1" s="1"/>
  <c r="AX989" i="1"/>
  <c r="BB989" i="1" s="1"/>
  <c r="BM1009" i="1"/>
  <c r="BR1009" i="1"/>
  <c r="BS1009" i="1" s="1"/>
  <c r="BX88" i="1"/>
  <c r="AX89" i="1"/>
  <c r="BB89" i="1" s="1"/>
  <c r="BD108" i="1"/>
  <c r="CG108" i="1" s="1"/>
  <c r="BR124" i="1"/>
  <c r="BS124" i="1" s="1"/>
  <c r="BR127" i="1"/>
  <c r="BS127" i="1" s="1"/>
  <c r="AX196" i="1"/>
  <c r="BB196" i="1" s="1"/>
  <c r="BD340" i="1"/>
  <c r="CG340" i="1" s="1"/>
  <c r="BX366" i="1"/>
  <c r="BX375" i="1"/>
  <c r="AX382" i="1"/>
  <c r="BB382" i="1" s="1"/>
  <c r="BD396" i="1"/>
  <c r="CG396" i="1" s="1"/>
  <c r="BR396" i="1"/>
  <c r="BS396" i="1" s="1"/>
  <c r="BD426" i="1"/>
  <c r="CG426" i="1" s="1"/>
  <c r="BD474" i="1"/>
  <c r="CG474" i="1" s="1"/>
  <c r="AX476" i="1"/>
  <c r="BB476" i="1" s="1"/>
  <c r="BR481" i="1"/>
  <c r="BS481" i="1" s="1"/>
  <c r="BD543" i="1"/>
  <c r="CG543" i="1" s="1"/>
  <c r="AX570" i="1"/>
  <c r="BB570" i="1" s="1"/>
  <c r="AX571" i="1"/>
  <c r="BB571" i="1" s="1"/>
  <c r="AX618" i="1"/>
  <c r="BB618" i="1" s="1"/>
  <c r="BD626" i="1"/>
  <c r="CG626" i="1" s="1"/>
  <c r="BF858" i="1"/>
  <c r="CI858" i="1" s="1"/>
  <c r="BD876" i="1"/>
  <c r="CG876" i="1" s="1"/>
  <c r="BR962" i="1"/>
  <c r="BS962" i="1" s="1"/>
  <c r="AX992" i="1"/>
  <c r="BB992" i="1" s="1"/>
  <c r="BX80" i="1"/>
  <c r="AX81" i="1"/>
  <c r="BB81" i="1" s="1"/>
  <c r="AX120" i="1"/>
  <c r="BB120" i="1" s="1"/>
  <c r="BX178" i="1"/>
  <c r="AX179" i="1"/>
  <c r="BB179" i="1" s="1"/>
  <c r="BD185" i="1"/>
  <c r="CG185" i="1" s="1"/>
  <c r="BX202" i="1"/>
  <c r="AX203" i="1"/>
  <c r="BB203" i="1" s="1"/>
  <c r="CK254" i="1"/>
  <c r="AX277" i="1"/>
  <c r="BB277" i="1" s="1"/>
  <c r="AX314" i="1"/>
  <c r="BB314" i="1" s="1"/>
  <c r="AX317" i="1"/>
  <c r="BB317" i="1" s="1"/>
  <c r="CK331" i="1"/>
  <c r="AX350" i="1"/>
  <c r="BB350" i="1" s="1"/>
  <c r="AX351" i="1"/>
  <c r="BB351" i="1" s="1"/>
  <c r="CK381" i="1"/>
  <c r="AX430" i="1"/>
  <c r="BB430" i="1" s="1"/>
  <c r="AX479" i="1"/>
  <c r="BB479" i="1" s="1"/>
  <c r="CK485" i="1"/>
  <c r="BD497" i="1"/>
  <c r="CG497" i="1" s="1"/>
  <c r="BM532" i="1"/>
  <c r="BR532" i="1"/>
  <c r="BS532" i="1" s="1"/>
  <c r="AX576" i="1"/>
  <c r="BB576" i="1" s="1"/>
  <c r="CK617" i="1"/>
  <c r="AX667" i="1"/>
  <c r="BB667" i="1" s="1"/>
  <c r="BD672" i="1"/>
  <c r="CG672" i="1" s="1"/>
  <c r="BD689" i="1"/>
  <c r="CG689" i="1" s="1"/>
  <c r="BX819" i="1"/>
  <c r="AX820" i="1"/>
  <c r="BB820" i="1" s="1"/>
  <c r="BR857" i="1"/>
  <c r="BS857" i="1" s="1"/>
  <c r="BD868" i="1"/>
  <c r="CG868" i="1" s="1"/>
  <c r="BD894" i="1"/>
  <c r="CG894" i="1" s="1"/>
  <c r="AX913" i="1"/>
  <c r="BB913" i="1" s="1"/>
  <c r="BD918" i="1"/>
  <c r="CG918" i="1" s="1"/>
  <c r="BX947" i="1"/>
  <c r="CK947" i="1"/>
  <c r="AX948" i="1"/>
  <c r="BB948" i="1" s="1"/>
  <c r="AX969" i="1"/>
  <c r="BB969" i="1" s="1"/>
  <c r="AX970" i="1"/>
  <c r="BB970" i="1" s="1"/>
  <c r="AX488" i="1"/>
  <c r="BB488" i="1" s="1"/>
  <c r="BD525" i="1"/>
  <c r="CG525" i="1" s="1"/>
  <c r="AX552" i="1"/>
  <c r="BB552" i="1" s="1"/>
  <c r="BD567" i="1"/>
  <c r="CG567" i="1" s="1"/>
  <c r="AX580" i="1"/>
  <c r="BB580" i="1" s="1"/>
  <c r="AX593" i="1"/>
  <c r="BB593" i="1" s="1"/>
  <c r="AX623" i="1"/>
  <c r="BB623" i="1" s="1"/>
  <c r="AX638" i="1"/>
  <c r="BB638" i="1" s="1"/>
  <c r="AX639" i="1"/>
  <c r="BB639" i="1" s="1"/>
  <c r="AX641" i="1"/>
  <c r="BB641" i="1" s="1"/>
  <c r="AX663" i="1"/>
  <c r="BB663" i="1" s="1"/>
  <c r="BD680" i="1"/>
  <c r="CG680" i="1" s="1"/>
  <c r="AX686" i="1"/>
  <c r="BB686" i="1" s="1"/>
  <c r="AX724" i="1"/>
  <c r="BB724" i="1" s="1"/>
  <c r="AX768" i="1"/>
  <c r="BB768" i="1" s="1"/>
  <c r="AX827" i="1"/>
  <c r="BB827" i="1" s="1"/>
  <c r="BR855" i="1"/>
  <c r="BS855" i="1" s="1"/>
  <c r="BD864" i="1"/>
  <c r="CG864" i="1" s="1"/>
  <c r="BD891" i="1"/>
  <c r="CG891" i="1" s="1"/>
  <c r="BF912" i="1"/>
  <c r="CI912" i="1" s="1"/>
  <c r="AX915" i="1"/>
  <c r="BB915" i="1" s="1"/>
  <c r="BE921" i="1"/>
  <c r="CH921" i="1" s="1"/>
  <c r="AX945" i="1"/>
  <c r="BB945" i="1" s="1"/>
  <c r="AX949" i="1"/>
  <c r="BB949" i="1" s="1"/>
  <c r="AX963" i="1"/>
  <c r="BB963" i="1" s="1"/>
  <c r="BD978" i="1"/>
  <c r="CG978" i="1" s="1"/>
  <c r="AX981" i="1"/>
  <c r="BB981" i="1" s="1"/>
  <c r="AX984" i="1"/>
  <c r="BB984" i="1" s="1"/>
  <c r="BE999" i="1"/>
  <c r="CH999" i="1" s="1"/>
  <c r="BR1001" i="1"/>
  <c r="BS1001" i="1" s="1"/>
  <c r="BE553" i="1"/>
  <c r="CH553" i="1" s="1"/>
  <c r="BD555" i="1"/>
  <c r="CG555" i="1" s="1"/>
  <c r="BD753" i="1"/>
  <c r="CG753" i="1" s="1"/>
  <c r="AX840" i="1"/>
  <c r="BB840" i="1" s="1"/>
  <c r="BD884" i="1"/>
  <c r="CG884" i="1" s="1"/>
  <c r="BR906" i="1"/>
  <c r="BS906" i="1" s="1"/>
  <c r="BE924" i="1"/>
  <c r="CH924" i="1" s="1"/>
  <c r="BE940" i="1"/>
  <c r="CH940" i="1" s="1"/>
  <c r="BD943" i="1"/>
  <c r="CG943" i="1" s="1"/>
  <c r="BE950" i="1"/>
  <c r="CH950" i="1" s="1"/>
  <c r="BR953" i="1"/>
  <c r="BS953" i="1" s="1"/>
  <c r="BD487" i="1"/>
  <c r="CG487" i="1" s="1"/>
  <c r="AX489" i="1"/>
  <c r="BB489" i="1" s="1"/>
  <c r="AX496" i="1"/>
  <c r="BB496" i="1" s="1"/>
  <c r="AX509" i="1"/>
  <c r="BB509" i="1" s="1"/>
  <c r="BD531" i="1"/>
  <c r="CG531" i="1" s="1"/>
  <c r="BX539" i="1"/>
  <c r="AX555" i="1"/>
  <c r="BB555" i="1" s="1"/>
  <c r="BR559" i="1"/>
  <c r="BS559" i="1" s="1"/>
  <c r="AX568" i="1"/>
  <c r="BB568" i="1" s="1"/>
  <c r="CK582" i="1"/>
  <c r="AX649" i="1"/>
  <c r="BB649" i="1" s="1"/>
  <c r="AX679" i="1"/>
  <c r="BB679" i="1" s="1"/>
  <c r="CK688" i="1"/>
  <c r="AX692" i="1"/>
  <c r="BB692" i="1" s="1"/>
  <c r="AX713" i="1"/>
  <c r="BB713" i="1" s="1"/>
  <c r="AX729" i="1"/>
  <c r="BB729" i="1" s="1"/>
  <c r="AX746" i="1"/>
  <c r="BB746" i="1" s="1"/>
  <c r="CK802" i="1"/>
  <c r="AX805" i="1"/>
  <c r="BB805" i="1" s="1"/>
  <c r="CK810" i="1"/>
  <c r="BC835" i="1"/>
  <c r="CF835" i="1" s="1"/>
  <c r="BD852" i="1"/>
  <c r="CG852" i="1" s="1"/>
  <c r="BX852" i="1"/>
  <c r="CK865" i="1"/>
  <c r="AX872" i="1"/>
  <c r="BB872" i="1" s="1"/>
  <c r="CK878" i="1"/>
  <c r="BD899" i="1"/>
  <c r="CG899" i="1" s="1"/>
  <c r="CK903" i="1"/>
  <c r="BX904" i="1"/>
  <c r="BM906" i="1"/>
  <c r="AX917" i="1"/>
  <c r="BB917" i="1" s="1"/>
  <c r="BD937" i="1"/>
  <c r="CG937" i="1" s="1"/>
  <c r="CK981" i="1"/>
  <c r="BX984" i="1"/>
  <c r="AX993" i="1"/>
  <c r="BB993" i="1" s="1"/>
  <c r="AX1009" i="1"/>
  <c r="BB1009" i="1" s="1"/>
  <c r="CK367" i="1"/>
  <c r="BX367" i="1"/>
  <c r="BF166" i="1"/>
  <c r="CI166" i="1" s="1"/>
  <c r="AX265" i="1"/>
  <c r="BB265" i="1" s="1"/>
  <c r="BR26" i="1"/>
  <c r="BS26" i="1" s="1"/>
  <c r="BX43" i="1"/>
  <c r="CK43" i="1"/>
  <c r="AX44" i="1"/>
  <c r="BB44" i="1" s="1"/>
  <c r="AX45" i="1"/>
  <c r="BB45" i="1" s="1"/>
  <c r="BR96" i="1"/>
  <c r="BS96" i="1" s="1"/>
  <c r="BX121" i="1"/>
  <c r="CK121" i="1"/>
  <c r="BC176" i="1"/>
  <c r="CF176" i="1" s="1"/>
  <c r="BF180" i="1"/>
  <c r="CI180" i="1" s="1"/>
  <c r="BX194" i="1"/>
  <c r="BM244" i="1"/>
  <c r="BR244" i="1"/>
  <c r="BS244" i="1" s="1"/>
  <c r="BX394" i="1"/>
  <c r="CK394" i="1"/>
  <c r="BD581" i="1"/>
  <c r="CG581" i="1" s="1"/>
  <c r="BX592" i="1"/>
  <c r="BX972" i="1"/>
  <c r="CK972" i="1"/>
  <c r="BX449" i="1"/>
  <c r="CK449" i="1"/>
  <c r="AX453" i="1"/>
  <c r="BB453" i="1" s="1"/>
  <c r="BX722" i="1"/>
  <c r="CK722" i="1"/>
  <c r="BX968" i="1"/>
  <c r="CK968" i="1"/>
  <c r="CK14" i="1"/>
  <c r="BX355" i="1"/>
  <c r="CK355" i="1"/>
  <c r="CK356" i="1"/>
  <c r="BX356" i="1"/>
  <c r="CK785" i="1"/>
  <c r="BX785" i="1"/>
  <c r="CK788" i="1"/>
  <c r="BX788" i="1"/>
  <c r="CK206" i="1"/>
  <c r="BX206" i="1"/>
  <c r="CK199" i="1"/>
  <c r="BX199" i="1"/>
  <c r="BD78" i="1"/>
  <c r="CG78" i="1" s="1"/>
  <c r="BO173" i="1"/>
  <c r="BR173" i="1"/>
  <c r="BS173" i="1" s="1"/>
  <c r="BC354" i="1"/>
  <c r="CF354" i="1" s="1"/>
  <c r="CK866" i="1"/>
  <c r="BX866" i="1"/>
  <c r="BR943" i="1"/>
  <c r="BS943" i="1" s="1"/>
  <c r="BM943" i="1"/>
  <c r="BM197" i="1"/>
  <c r="BR197" i="1"/>
  <c r="BS197" i="1" s="1"/>
  <c r="CK376" i="1"/>
  <c r="BX376" i="1"/>
  <c r="BE12" i="1"/>
  <c r="CH12" i="1" s="1"/>
  <c r="BR13" i="1"/>
  <c r="BS13" i="1" s="1"/>
  <c r="AX58" i="1"/>
  <c r="BB58" i="1" s="1"/>
  <c r="AX76" i="1"/>
  <c r="BB76" i="1" s="1"/>
  <c r="BR82" i="1"/>
  <c r="BS82" i="1" s="1"/>
  <c r="AX225" i="1"/>
  <c r="BB225" i="1" s="1"/>
  <c r="BX386" i="1"/>
  <c r="CK386" i="1"/>
  <c r="BX435" i="1"/>
  <c r="CK435" i="1"/>
  <c r="CK771" i="1"/>
  <c r="BX771" i="1"/>
  <c r="BX67" i="1"/>
  <c r="CK67" i="1"/>
  <c r="BX116" i="1"/>
  <c r="CK116" i="1"/>
  <c r="CK380" i="1"/>
  <c r="BX380" i="1"/>
  <c r="CK436" i="1"/>
  <c r="BX436" i="1"/>
  <c r="BE610" i="1"/>
  <c r="CH610" i="1" s="1"/>
  <c r="CK618" i="1"/>
  <c r="BX618" i="1"/>
  <c r="BF656" i="1"/>
  <c r="CI656" i="1" s="1"/>
  <c r="BQ939" i="1"/>
  <c r="BR939" i="1"/>
  <c r="BS939" i="1" s="1"/>
  <c r="BF997" i="1"/>
  <c r="CI997" i="1" s="1"/>
  <c r="BD997" i="1"/>
  <c r="CG997" i="1" s="1"/>
  <c r="BD33" i="1"/>
  <c r="CG33" i="1" s="1"/>
  <c r="AX35" i="1"/>
  <c r="BB35" i="1" s="1"/>
  <c r="BC51" i="1"/>
  <c r="CF51" i="1" s="1"/>
  <c r="BD51" i="1"/>
  <c r="CG51" i="1" s="1"/>
  <c r="BM534" i="1"/>
  <c r="BR534" i="1"/>
  <c r="BS534" i="1" s="1"/>
  <c r="CK608" i="1"/>
  <c r="BX608" i="1"/>
  <c r="BO924" i="1"/>
  <c r="BR924" i="1"/>
  <c r="BS924" i="1" s="1"/>
  <c r="AX100" i="1"/>
  <c r="BB100" i="1" s="1"/>
  <c r="AX117" i="1"/>
  <c r="BB117" i="1" s="1"/>
  <c r="AX161" i="1"/>
  <c r="BB161" i="1" s="1"/>
  <c r="AX183" i="1"/>
  <c r="BB183" i="1" s="1"/>
  <c r="AX184" i="1"/>
  <c r="BB184" i="1" s="1"/>
  <c r="CK212" i="1"/>
  <c r="BX212" i="1"/>
  <c r="AX252" i="1"/>
  <c r="BB252" i="1" s="1"/>
  <c r="AX299" i="1"/>
  <c r="BB299" i="1" s="1"/>
  <c r="AX316" i="1"/>
  <c r="BB316" i="1" s="1"/>
  <c r="AX381" i="1"/>
  <c r="BB381" i="1" s="1"/>
  <c r="CK803" i="1"/>
  <c r="BX803" i="1"/>
  <c r="BD995" i="1"/>
  <c r="CG995" i="1" s="1"/>
  <c r="BD30" i="1"/>
  <c r="CG30" i="1" s="1"/>
  <c r="BF42" i="1"/>
  <c r="CI42" i="1" s="1"/>
  <c r="AX70" i="1"/>
  <c r="BB70" i="1" s="1"/>
  <c r="AX77" i="1"/>
  <c r="BB77" i="1" s="1"/>
  <c r="BM93" i="1"/>
  <c r="BR93" i="1"/>
  <c r="BS93" i="1" s="1"/>
  <c r="AX96" i="1"/>
  <c r="BB96" i="1" s="1"/>
  <c r="BX117" i="1"/>
  <c r="CK117" i="1"/>
  <c r="AX118" i="1"/>
  <c r="BB118" i="1" s="1"/>
  <c r="CK118" i="1"/>
  <c r="BX118" i="1"/>
  <c r="BX122" i="1"/>
  <c r="BF158" i="1"/>
  <c r="CI158" i="1" s="1"/>
  <c r="BR164" i="1"/>
  <c r="BS164" i="1" s="1"/>
  <c r="AX173" i="1"/>
  <c r="BB173" i="1" s="1"/>
  <c r="BX185" i="1"/>
  <c r="CK185" i="1"/>
  <c r="BX196" i="1"/>
  <c r="CK196" i="1"/>
  <c r="CK225" i="1"/>
  <c r="BX225" i="1"/>
  <c r="BM310" i="1"/>
  <c r="BR310" i="1"/>
  <c r="BS310" i="1" s="1"/>
  <c r="BX333" i="1"/>
  <c r="CK333" i="1"/>
  <c r="AX334" i="1"/>
  <c r="BB334" i="1" s="1"/>
  <c r="BD352" i="1"/>
  <c r="CG352" i="1" s="1"/>
  <c r="BC376" i="1"/>
  <c r="CF376" i="1" s="1"/>
  <c r="CK432" i="1"/>
  <c r="BX432" i="1"/>
  <c r="BX492" i="1"/>
  <c r="AX493" i="1"/>
  <c r="BB493" i="1" s="1"/>
  <c r="CK493" i="1"/>
  <c r="BX493" i="1"/>
  <c r="CK532" i="1"/>
  <c r="BX532" i="1"/>
  <c r="BX558" i="1"/>
  <c r="CK558" i="1"/>
  <c r="BX560" i="1"/>
  <c r="CK560" i="1"/>
  <c r="BX725" i="1"/>
  <c r="CK725" i="1"/>
  <c r="AX726" i="1"/>
  <c r="BB726" i="1" s="1"/>
  <c r="AX732" i="1"/>
  <c r="BB732" i="1" s="1"/>
  <c r="BR794" i="1"/>
  <c r="BS794" i="1" s="1"/>
  <c r="BC802" i="1"/>
  <c r="CF802" i="1" s="1"/>
  <c r="BX938" i="1"/>
  <c r="AX939" i="1"/>
  <c r="BB939" i="1" s="1"/>
  <c r="BM940" i="1"/>
  <c r="BR940" i="1"/>
  <c r="BS940" i="1" s="1"/>
  <c r="BX949" i="1"/>
  <c r="CK949" i="1"/>
  <c r="BX995" i="1"/>
  <c r="AX996" i="1"/>
  <c r="BB996" i="1" s="1"/>
  <c r="BC997" i="1"/>
  <c r="CF997" i="1" s="1"/>
  <c r="BR125" i="1"/>
  <c r="BS125" i="1" s="1"/>
  <c r="BR155" i="1"/>
  <c r="BS155" i="1" s="1"/>
  <c r="BM155" i="1"/>
  <c r="BE166" i="1"/>
  <c r="CH166" i="1" s="1"/>
  <c r="BX250" i="1"/>
  <c r="CK250" i="1"/>
  <c r="AX251" i="1"/>
  <c r="BB251" i="1" s="1"/>
  <c r="BX266" i="1"/>
  <c r="CK266" i="1"/>
  <c r="BX299" i="1"/>
  <c r="CK299" i="1"/>
  <c r="BF377" i="1"/>
  <c r="CI377" i="1" s="1"/>
  <c r="BR455" i="1"/>
  <c r="BS455" i="1" s="1"/>
  <c r="AX611" i="1"/>
  <c r="BB611" i="1" s="1"/>
  <c r="BC748" i="1"/>
  <c r="CF748" i="1" s="1"/>
  <c r="AX766" i="1"/>
  <c r="BB766" i="1" s="1"/>
  <c r="AX772" i="1"/>
  <c r="BB772" i="1" s="1"/>
  <c r="AX871" i="1"/>
  <c r="BB871" i="1" s="1"/>
  <c r="BE16" i="1"/>
  <c r="CH16" i="1" s="1"/>
  <c r="AY1011" i="1"/>
  <c r="BC69" i="1"/>
  <c r="CF69" i="1" s="1"/>
  <c r="BR92" i="1"/>
  <c r="BS92" i="1" s="1"/>
  <c r="BX150" i="1"/>
  <c r="AX151" i="1"/>
  <c r="BB151" i="1" s="1"/>
  <c r="CK167" i="1"/>
  <c r="AX169" i="1"/>
  <c r="BB169" i="1" s="1"/>
  <c r="BR170" i="1"/>
  <c r="BS170" i="1" s="1"/>
  <c r="BF182" i="1"/>
  <c r="CI182" i="1" s="1"/>
  <c r="BC191" i="1"/>
  <c r="CF191" i="1" s="1"/>
  <c r="BX192" i="1"/>
  <c r="AX193" i="1"/>
  <c r="BB193" i="1" s="1"/>
  <c r="BX200" i="1"/>
  <c r="BX221" i="1"/>
  <c r="BD232" i="1"/>
  <c r="CG232" i="1" s="1"/>
  <c r="AX235" i="1"/>
  <c r="BB235" i="1" s="1"/>
  <c r="BX335" i="1"/>
  <c r="CK335" i="1"/>
  <c r="CK370" i="1"/>
  <c r="BX370" i="1"/>
  <c r="BE408" i="1"/>
  <c r="CH408" i="1" s="1"/>
  <c r="BM567" i="1"/>
  <c r="BR567" i="1"/>
  <c r="BS567" i="1" s="1"/>
  <c r="BX701" i="1"/>
  <c r="CK701" i="1"/>
  <c r="BX711" i="1"/>
  <c r="CK724" i="1"/>
  <c r="BC757" i="1"/>
  <c r="CF757" i="1" s="1"/>
  <c r="CK793" i="1"/>
  <c r="BX793" i="1"/>
  <c r="BM828" i="1"/>
  <c r="BR828" i="1"/>
  <c r="BS828" i="1" s="1"/>
  <c r="BD905" i="1"/>
  <c r="CG905" i="1" s="1"/>
  <c r="BM994" i="1"/>
  <c r="BR994" i="1"/>
  <c r="BS994" i="1" s="1"/>
  <c r="BD8" i="1"/>
  <c r="CG8" i="1" s="1"/>
  <c r="AX10" i="1"/>
  <c r="BB10" i="1" s="1"/>
  <c r="BD13" i="1"/>
  <c r="CG13" i="1" s="1"/>
  <c r="BF26" i="1"/>
  <c r="CI26" i="1" s="1"/>
  <c r="BR30" i="1"/>
  <c r="BS30" i="1" s="1"/>
  <c r="CK30" i="1"/>
  <c r="AX33" i="1"/>
  <c r="BB33" i="1" s="1"/>
  <c r="BD36" i="1"/>
  <c r="CG36" i="1" s="1"/>
  <c r="BC41" i="1"/>
  <c r="CF41" i="1" s="1"/>
  <c r="AX42" i="1"/>
  <c r="BB42" i="1" s="1"/>
  <c r="BX45" i="1"/>
  <c r="CK45" i="1"/>
  <c r="AX46" i="1"/>
  <c r="BB46" i="1" s="1"/>
  <c r="AX53" i="1"/>
  <c r="BB53" i="1" s="1"/>
  <c r="BD88" i="1"/>
  <c r="CG88" i="1" s="1"/>
  <c r="BR103" i="1"/>
  <c r="BS103" i="1" s="1"/>
  <c r="AX129" i="1"/>
  <c r="BB129" i="1" s="1"/>
  <c r="AX147" i="1"/>
  <c r="BB147" i="1" s="1"/>
  <c r="BD150" i="1"/>
  <c r="CG150" i="1" s="1"/>
  <c r="BR152" i="1"/>
  <c r="BS152" i="1" s="1"/>
  <c r="BR156" i="1"/>
  <c r="BS156" i="1" s="1"/>
  <c r="CK161" i="1"/>
  <c r="BX162" i="1"/>
  <c r="AX163" i="1"/>
  <c r="BB163" i="1" s="1"/>
  <c r="BR178" i="1"/>
  <c r="BS178" i="1" s="1"/>
  <c r="CK207" i="1"/>
  <c r="BX207" i="1"/>
  <c r="AX222" i="1"/>
  <c r="BB222" i="1" s="1"/>
  <c r="CK222" i="1"/>
  <c r="BX222" i="1"/>
  <c r="CK234" i="1"/>
  <c r="CK243" i="1"/>
  <c r="BX243" i="1"/>
  <c r="BR263" i="1"/>
  <c r="BS263" i="1" s="1"/>
  <c r="BX286" i="1"/>
  <c r="AX287" i="1"/>
  <c r="BB287" i="1" s="1"/>
  <c r="BD307" i="1"/>
  <c r="CG307" i="1" s="1"/>
  <c r="BD308" i="1"/>
  <c r="CG308" i="1" s="1"/>
  <c r="BF308" i="1"/>
  <c r="CI308" i="1" s="1"/>
  <c r="CK350" i="1"/>
  <c r="BX350" i="1"/>
  <c r="BX399" i="1"/>
  <c r="AX400" i="1"/>
  <c r="BB400" i="1" s="1"/>
  <c r="BX418" i="1"/>
  <c r="CK418" i="1"/>
  <c r="AX423" i="1"/>
  <c r="BB423" i="1" s="1"/>
  <c r="AX424" i="1"/>
  <c r="BB424" i="1" s="1"/>
  <c r="CK445" i="1"/>
  <c r="AX448" i="1"/>
  <c r="BB448" i="1" s="1"/>
  <c r="AX478" i="1"/>
  <c r="BB478" i="1" s="1"/>
  <c r="AX832" i="1"/>
  <c r="BB832" i="1" s="1"/>
  <c r="BE862" i="1"/>
  <c r="CH862" i="1" s="1"/>
  <c r="AX892" i="1"/>
  <c r="BB892" i="1" s="1"/>
  <c r="CK893" i="1"/>
  <c r="BX893" i="1"/>
  <c r="AX894" i="1"/>
  <c r="BB894" i="1" s="1"/>
  <c r="BX909" i="1"/>
  <c r="AX910" i="1"/>
  <c r="BB910" i="1" s="1"/>
  <c r="AX17" i="1"/>
  <c r="BB17" i="1" s="1"/>
  <c r="BD69" i="1"/>
  <c r="CG69" i="1" s="1"/>
  <c r="BR111" i="1"/>
  <c r="BS111" i="1" s="1"/>
  <c r="BR112" i="1"/>
  <c r="BS112" i="1" s="1"/>
  <c r="BR133" i="1"/>
  <c r="BS133" i="1" s="1"/>
  <c r="BR149" i="1"/>
  <c r="BS149" i="1" s="1"/>
  <c r="BR151" i="1"/>
  <c r="BS151" i="1" s="1"/>
  <c r="BD152" i="1"/>
  <c r="CG152" i="1" s="1"/>
  <c r="BF178" i="1"/>
  <c r="CI178" i="1" s="1"/>
  <c r="BM181" i="1"/>
  <c r="BR181" i="1"/>
  <c r="BS181" i="1" s="1"/>
  <c r="BE198" i="1"/>
  <c r="CH198" i="1" s="1"/>
  <c r="BX271" i="1"/>
  <c r="AX272" i="1"/>
  <c r="BB272" i="1" s="1"/>
  <c r="CK308" i="1"/>
  <c r="BX308" i="1"/>
  <c r="BX329" i="1"/>
  <c r="CK329" i="1"/>
  <c r="AX366" i="1"/>
  <c r="BB366" i="1" s="1"/>
  <c r="CK478" i="1"/>
  <c r="BX478" i="1"/>
  <c r="BR632" i="1"/>
  <c r="BS632" i="1" s="1"/>
  <c r="BC793" i="1"/>
  <c r="CF793" i="1" s="1"/>
  <c r="BM890" i="1"/>
  <c r="BR890" i="1"/>
  <c r="BS890" i="1" s="1"/>
  <c r="AX899" i="1"/>
  <c r="BB899" i="1" s="1"/>
  <c r="BQ987" i="1"/>
  <c r="BR987" i="1"/>
  <c r="BS987" i="1" s="1"/>
  <c r="BR19" i="1"/>
  <c r="BS19" i="1" s="1"/>
  <c r="BD21" i="1"/>
  <c r="CG21" i="1" s="1"/>
  <c r="AX29" i="1"/>
  <c r="BB29" i="1" s="1"/>
  <c r="BD37" i="1"/>
  <c r="CG37" i="1" s="1"/>
  <c r="BC53" i="1"/>
  <c r="CF53" i="1" s="1"/>
  <c r="BC59" i="1"/>
  <c r="CF59" i="1" s="1"/>
  <c r="BF80" i="1"/>
  <c r="CI80" i="1" s="1"/>
  <c r="BR86" i="1"/>
  <c r="BS86" i="1" s="1"/>
  <c r="BF90" i="1"/>
  <c r="CI90" i="1" s="1"/>
  <c r="CK92" i="1"/>
  <c r="BX92" i="1"/>
  <c r="BF121" i="1"/>
  <c r="CI121" i="1" s="1"/>
  <c r="BR132" i="1"/>
  <c r="BS132" i="1" s="1"/>
  <c r="BM149" i="1"/>
  <c r="BR180" i="1"/>
  <c r="BS180" i="1" s="1"/>
  <c r="BX189" i="1"/>
  <c r="CK189" i="1"/>
  <c r="BX210" i="1"/>
  <c r="CK210" i="1"/>
  <c r="BX216" i="1"/>
  <c r="BE218" i="1"/>
  <c r="CH218" i="1" s="1"/>
  <c r="BR241" i="1"/>
  <c r="BS241" i="1" s="1"/>
  <c r="BM241" i="1"/>
  <c r="BM258" i="1"/>
  <c r="BR258" i="1"/>
  <c r="BS258" i="1" s="1"/>
  <c r="CK365" i="1"/>
  <c r="AX367" i="1"/>
  <c r="BB367" i="1" s="1"/>
  <c r="BM388" i="1"/>
  <c r="BR388" i="1"/>
  <c r="BS388" i="1" s="1"/>
  <c r="BX389" i="1"/>
  <c r="BF412" i="1"/>
  <c r="CI412" i="1" s="1"/>
  <c r="BM538" i="1"/>
  <c r="BR538" i="1"/>
  <c r="BS538" i="1" s="1"/>
  <c r="BX663" i="1"/>
  <c r="CK663" i="1"/>
  <c r="AX821" i="1"/>
  <c r="BB821" i="1" s="1"/>
  <c r="BX836" i="1"/>
  <c r="CK836" i="1"/>
  <c r="CK976" i="1"/>
  <c r="BX976" i="1"/>
  <c r="AX218" i="1"/>
  <c r="BB218" i="1" s="1"/>
  <c r="BF223" i="1"/>
  <c r="CI223" i="1" s="1"/>
  <c r="BD247" i="1"/>
  <c r="CG247" i="1" s="1"/>
  <c r="BE247" i="1"/>
  <c r="CH247" i="1" s="1"/>
  <c r="AX288" i="1"/>
  <c r="BB288" i="1" s="1"/>
  <c r="BE317" i="1"/>
  <c r="CH317" i="1" s="1"/>
  <c r="AX323" i="1"/>
  <c r="BB323" i="1" s="1"/>
  <c r="BC328" i="1"/>
  <c r="CF328" i="1" s="1"/>
  <c r="AX330" i="1"/>
  <c r="BB330" i="1" s="1"/>
  <c r="BF352" i="1"/>
  <c r="CI352" i="1" s="1"/>
  <c r="BM376" i="1"/>
  <c r="BR376" i="1"/>
  <c r="BS376" i="1" s="1"/>
  <c r="AX395" i="1"/>
  <c r="BB395" i="1" s="1"/>
  <c r="AX433" i="1"/>
  <c r="BB433" i="1" s="1"/>
  <c r="BD434" i="1"/>
  <c r="CG434" i="1" s="1"/>
  <c r="AX437" i="1"/>
  <c r="BB437" i="1" s="1"/>
  <c r="BC459" i="1"/>
  <c r="CF459" i="1" s="1"/>
  <c r="CK503" i="1"/>
  <c r="BX503" i="1"/>
  <c r="AX533" i="1"/>
  <c r="BB533" i="1" s="1"/>
  <c r="BD539" i="1"/>
  <c r="CG539" i="1" s="1"/>
  <c r="CK544" i="1"/>
  <c r="BX544" i="1"/>
  <c r="AX603" i="1"/>
  <c r="BB603" i="1" s="1"/>
  <c r="BX621" i="1"/>
  <c r="CK621" i="1"/>
  <c r="BE630" i="1"/>
  <c r="CH630" i="1" s="1"/>
  <c r="BF630" i="1"/>
  <c r="CI630" i="1" s="1"/>
  <c r="BX631" i="1"/>
  <c r="CK631" i="1"/>
  <c r="AX632" i="1"/>
  <c r="BB632" i="1" s="1"/>
  <c r="AX655" i="1"/>
  <c r="BB655" i="1" s="1"/>
  <c r="BX656" i="1"/>
  <c r="CK656" i="1"/>
  <c r="AX657" i="1"/>
  <c r="BB657" i="1" s="1"/>
  <c r="BC700" i="1"/>
  <c r="CF700" i="1" s="1"/>
  <c r="BM786" i="1"/>
  <c r="BR786" i="1"/>
  <c r="BS786" i="1" s="1"/>
  <c r="CK816" i="1"/>
  <c r="BX816" i="1"/>
  <c r="BM851" i="1"/>
  <c r="BR851" i="1"/>
  <c r="BS851" i="1" s="1"/>
  <c r="BF872" i="1"/>
  <c r="CI872" i="1" s="1"/>
  <c r="BX874" i="1"/>
  <c r="CK874" i="1"/>
  <c r="AX875" i="1"/>
  <c r="BB875" i="1" s="1"/>
  <c r="CK877" i="1"/>
  <c r="BX877" i="1"/>
  <c r="BM880" i="1"/>
  <c r="BR880" i="1"/>
  <c r="BS880" i="1" s="1"/>
  <c r="BX881" i="1"/>
  <c r="CK881" i="1"/>
  <c r="AX882" i="1"/>
  <c r="BB882" i="1" s="1"/>
  <c r="CK932" i="1"/>
  <c r="BX932" i="1"/>
  <c r="CK934" i="1"/>
  <c r="BX934" i="1"/>
  <c r="BM990" i="1"/>
  <c r="BR990" i="1"/>
  <c r="BS990" i="1" s="1"/>
  <c r="BX998" i="1"/>
  <c r="CK998" i="1"/>
  <c r="BD1003" i="1"/>
  <c r="CG1003" i="1" s="1"/>
  <c r="BX1007" i="1"/>
  <c r="CK1007" i="1"/>
  <c r="BE71" i="1"/>
  <c r="CH71" i="1" s="1"/>
  <c r="BR72" i="1"/>
  <c r="BS72" i="1" s="1"/>
  <c r="BD73" i="1"/>
  <c r="CG73" i="1" s="1"/>
  <c r="AX93" i="1"/>
  <c r="BB93" i="1" s="1"/>
  <c r="BR98" i="1"/>
  <c r="BS98" i="1" s="1"/>
  <c r="BR134" i="1"/>
  <c r="BS134" i="1" s="1"/>
  <c r="BF152" i="1"/>
  <c r="CI152" i="1" s="1"/>
  <c r="BD162" i="1"/>
  <c r="CG162" i="1" s="1"/>
  <c r="BC195" i="1"/>
  <c r="CF195" i="1" s="1"/>
  <c r="AX197" i="1"/>
  <c r="BB197" i="1" s="1"/>
  <c r="BX218" i="1"/>
  <c r="CK218" i="1"/>
  <c r="AX219" i="1"/>
  <c r="BB219" i="1" s="1"/>
  <c r="BC230" i="1"/>
  <c r="CF230" i="1" s="1"/>
  <c r="BX235" i="1"/>
  <c r="BR236" i="1"/>
  <c r="BS236" i="1" s="1"/>
  <c r="BX239" i="1"/>
  <c r="AX253" i="1"/>
  <c r="BB253" i="1" s="1"/>
  <c r="BD262" i="1"/>
  <c r="CG262" i="1" s="1"/>
  <c r="BX267" i="1"/>
  <c r="AX268" i="1"/>
  <c r="BB268" i="1" s="1"/>
  <c r="AX269" i="1"/>
  <c r="BB269" i="1" s="1"/>
  <c r="BC279" i="1"/>
  <c r="CF279" i="1" s="1"/>
  <c r="BX282" i="1"/>
  <c r="AX283" i="1"/>
  <c r="BB283" i="1" s="1"/>
  <c r="BF301" i="1"/>
  <c r="CI301" i="1" s="1"/>
  <c r="AX301" i="1"/>
  <c r="BB301" i="1" s="1"/>
  <c r="AX305" i="1"/>
  <c r="BB305" i="1" s="1"/>
  <c r="BX317" i="1"/>
  <c r="AX324" i="1"/>
  <c r="BB324" i="1" s="1"/>
  <c r="AX337" i="1"/>
  <c r="BB337" i="1" s="1"/>
  <c r="BX347" i="1"/>
  <c r="BX351" i="1"/>
  <c r="BX352" i="1"/>
  <c r="CK352" i="1"/>
  <c r="BC360" i="1"/>
  <c r="CF360" i="1" s="1"/>
  <c r="BX361" i="1"/>
  <c r="BF362" i="1"/>
  <c r="CI362" i="1" s="1"/>
  <c r="BX373" i="1"/>
  <c r="AX374" i="1"/>
  <c r="BB374" i="1" s="1"/>
  <c r="BR438" i="1"/>
  <c r="BS438" i="1" s="1"/>
  <c r="BX448" i="1"/>
  <c r="BD454" i="1"/>
  <c r="CG454" i="1" s="1"/>
  <c r="BM471" i="1"/>
  <c r="BR471" i="1"/>
  <c r="BS471" i="1" s="1"/>
  <c r="BX497" i="1"/>
  <c r="AX527" i="1"/>
  <c r="BB527" i="1" s="1"/>
  <c r="BD537" i="1"/>
  <c r="CG537" i="1" s="1"/>
  <c r="BX577" i="1"/>
  <c r="AX578" i="1"/>
  <c r="BB578" i="1" s="1"/>
  <c r="BC667" i="1"/>
  <c r="CF667" i="1" s="1"/>
  <c r="BM750" i="1"/>
  <c r="BR750" i="1"/>
  <c r="BS750" i="1" s="1"/>
  <c r="BC804" i="1"/>
  <c r="CF804" i="1" s="1"/>
  <c r="BX813" i="1"/>
  <c r="AX814" i="1"/>
  <c r="BB814" i="1" s="1"/>
  <c r="BE858" i="1"/>
  <c r="CH858" i="1" s="1"/>
  <c r="CK862" i="1"/>
  <c r="BX862" i="1"/>
  <c r="BD24" i="1"/>
  <c r="CG24" i="1" s="1"/>
  <c r="BE36" i="1"/>
  <c r="CH36" i="1" s="1"/>
  <c r="BR45" i="1"/>
  <c r="BS45" i="1" s="1"/>
  <c r="BD57" i="1"/>
  <c r="CG57" i="1" s="1"/>
  <c r="BR57" i="1"/>
  <c r="BS57" i="1" s="1"/>
  <c r="AX59" i="1"/>
  <c r="BB59" i="1" s="1"/>
  <c r="BR64" i="1"/>
  <c r="BS64" i="1" s="1"/>
  <c r="BF78" i="1"/>
  <c r="CI78" i="1" s="1"/>
  <c r="AX78" i="1"/>
  <c r="BB78" i="1" s="1"/>
  <c r="BR83" i="1"/>
  <c r="BS83" i="1" s="1"/>
  <c r="AX87" i="1"/>
  <c r="BB87" i="1" s="1"/>
  <c r="BD92" i="1"/>
  <c r="CG92" i="1" s="1"/>
  <c r="BE94" i="1"/>
  <c r="CH94" i="1" s="1"/>
  <c r="BD96" i="1"/>
  <c r="CG96" i="1" s="1"/>
  <c r="BD100" i="1"/>
  <c r="CG100" i="1" s="1"/>
  <c r="AX103" i="1"/>
  <c r="BB103" i="1" s="1"/>
  <c r="BR107" i="1"/>
  <c r="BS107" i="1" s="1"/>
  <c r="BR109" i="1"/>
  <c r="BS109" i="1" s="1"/>
  <c r="BR120" i="1"/>
  <c r="BS120" i="1" s="1"/>
  <c r="BC123" i="1"/>
  <c r="CF123" i="1" s="1"/>
  <c r="AX133" i="1"/>
  <c r="BB133" i="1" s="1"/>
  <c r="BF134" i="1"/>
  <c r="CI134" i="1" s="1"/>
  <c r="BR138" i="1"/>
  <c r="BS138" i="1" s="1"/>
  <c r="BR145" i="1"/>
  <c r="BS145" i="1" s="1"/>
  <c r="BE148" i="1"/>
  <c r="CH148" i="1" s="1"/>
  <c r="AX153" i="1"/>
  <c r="BB153" i="1" s="1"/>
  <c r="AX157" i="1"/>
  <c r="BB157" i="1" s="1"/>
  <c r="AX165" i="1"/>
  <c r="BB165" i="1" s="1"/>
  <c r="BX186" i="1"/>
  <c r="AX187" i="1"/>
  <c r="BB187" i="1" s="1"/>
  <c r="AX200" i="1"/>
  <c r="BB200" i="1" s="1"/>
  <c r="AX208" i="1"/>
  <c r="BB208" i="1" s="1"/>
  <c r="BD209" i="1"/>
  <c r="CG209" i="1" s="1"/>
  <c r="AX214" i="1"/>
  <c r="BB214" i="1" s="1"/>
  <c r="AX233" i="1"/>
  <c r="BB233" i="1" s="1"/>
  <c r="BX247" i="1"/>
  <c r="AX248" i="1"/>
  <c r="BB248" i="1" s="1"/>
  <c r="BM250" i="1"/>
  <c r="BR250" i="1"/>
  <c r="BS250" i="1" s="1"/>
  <c r="BF261" i="1"/>
  <c r="CI261" i="1" s="1"/>
  <c r="AX276" i="1"/>
  <c r="BB276" i="1" s="1"/>
  <c r="BX279" i="1"/>
  <c r="AX280" i="1"/>
  <c r="BB280" i="1" s="1"/>
  <c r="BX283" i="1"/>
  <c r="AX284" i="1"/>
  <c r="BB284" i="1" s="1"/>
  <c r="BM293" i="1"/>
  <c r="BR293" i="1"/>
  <c r="BS293" i="1" s="1"/>
  <c r="BX294" i="1"/>
  <c r="AX295" i="1"/>
  <c r="BB295" i="1" s="1"/>
  <c r="BD300" i="1"/>
  <c r="CG300" i="1" s="1"/>
  <c r="AX312" i="1"/>
  <c r="BB312" i="1" s="1"/>
  <c r="BM316" i="1"/>
  <c r="CK323" i="1"/>
  <c r="BF336" i="1"/>
  <c r="CI336" i="1" s="1"/>
  <c r="AX348" i="1"/>
  <c r="BB348" i="1" s="1"/>
  <c r="CK362" i="1"/>
  <c r="BX362" i="1"/>
  <c r="BX374" i="1"/>
  <c r="BF379" i="1"/>
  <c r="CI379" i="1" s="1"/>
  <c r="CK382" i="1"/>
  <c r="CK396" i="1"/>
  <c r="BX396" i="1"/>
  <c r="BR400" i="1"/>
  <c r="BS400" i="1" s="1"/>
  <c r="BX403" i="1"/>
  <c r="AX405" i="1"/>
  <c r="BB405" i="1" s="1"/>
  <c r="AX418" i="1"/>
  <c r="BB418" i="1" s="1"/>
  <c r="BD419" i="1"/>
  <c r="CG419" i="1" s="1"/>
  <c r="BC427" i="1"/>
  <c r="CF427" i="1" s="1"/>
  <c r="BR432" i="1"/>
  <c r="BS432" i="1" s="1"/>
  <c r="BM432" i="1"/>
  <c r="BR436" i="1"/>
  <c r="BS436" i="1" s="1"/>
  <c r="BE484" i="1"/>
  <c r="CH484" i="1" s="1"/>
  <c r="AX484" i="1"/>
  <c r="BB484" i="1" s="1"/>
  <c r="BX511" i="1"/>
  <c r="BR520" i="1"/>
  <c r="BS520" i="1" s="1"/>
  <c r="BX527" i="1"/>
  <c r="AX528" i="1"/>
  <c r="BB528" i="1" s="1"/>
  <c r="BR575" i="1"/>
  <c r="BS575" i="1" s="1"/>
  <c r="AX637" i="1"/>
  <c r="BB637" i="1" s="1"/>
  <c r="CK645" i="1"/>
  <c r="BE666" i="1"/>
  <c r="CH666" i="1" s="1"/>
  <c r="CK671" i="1"/>
  <c r="BX671" i="1"/>
  <c r="AX681" i="1"/>
  <c r="BB681" i="1" s="1"/>
  <c r="AX694" i="1"/>
  <c r="BB694" i="1" s="1"/>
  <c r="BM772" i="1"/>
  <c r="BR772" i="1"/>
  <c r="BS772" i="1" s="1"/>
  <c r="BE848" i="1"/>
  <c r="CH848" i="1" s="1"/>
  <c r="BM857" i="1"/>
  <c r="AX859" i="1"/>
  <c r="BB859" i="1" s="1"/>
  <c r="BO861" i="1"/>
  <c r="BR861" i="1"/>
  <c r="BS861" i="1" s="1"/>
  <c r="BR950" i="1"/>
  <c r="BS950" i="1" s="1"/>
  <c r="BM950" i="1"/>
  <c r="BM970" i="1"/>
  <c r="BR970" i="1"/>
  <c r="BS970" i="1" s="1"/>
  <c r="BX978" i="1"/>
  <c r="BR979" i="1"/>
  <c r="BS979" i="1" s="1"/>
  <c r="BQ979" i="1"/>
  <c r="BR80" i="1"/>
  <c r="BS80" i="1" s="1"/>
  <c r="BF82" i="1"/>
  <c r="CI82" i="1" s="1"/>
  <c r="BR91" i="1"/>
  <c r="BS91" i="1" s="1"/>
  <c r="BF106" i="1"/>
  <c r="CI106" i="1" s="1"/>
  <c r="BF138" i="1"/>
  <c r="CI138" i="1" s="1"/>
  <c r="BD156" i="1"/>
  <c r="CG156" i="1" s="1"/>
  <c r="BF174" i="1"/>
  <c r="CI174" i="1" s="1"/>
  <c r="BC193" i="1"/>
  <c r="CF193" i="1" s="1"/>
  <c r="BX214" i="1"/>
  <c r="CK214" i="1"/>
  <c r="BF224" i="1"/>
  <c r="CI224" i="1" s="1"/>
  <c r="CK229" i="1"/>
  <c r="BE234" i="1"/>
  <c r="CH234" i="1" s="1"/>
  <c r="BD246" i="1"/>
  <c r="CG246" i="1" s="1"/>
  <c r="BF253" i="1"/>
  <c r="CI253" i="1" s="1"/>
  <c r="BD256" i="1"/>
  <c r="CG256" i="1" s="1"/>
  <c r="AX308" i="1"/>
  <c r="BB308" i="1" s="1"/>
  <c r="CK311" i="1"/>
  <c r="AX313" i="1"/>
  <c r="BB313" i="1" s="1"/>
  <c r="AX315" i="1"/>
  <c r="BB315" i="1" s="1"/>
  <c r="BF318" i="1"/>
  <c r="CI318" i="1" s="1"/>
  <c r="BF359" i="1"/>
  <c r="CI359" i="1" s="1"/>
  <c r="BF389" i="1"/>
  <c r="CI389" i="1" s="1"/>
  <c r="AX389" i="1"/>
  <c r="BB389" i="1" s="1"/>
  <c r="BF391" i="1"/>
  <c r="CI391" i="1" s="1"/>
  <c r="BE393" i="1"/>
  <c r="CH393" i="1" s="1"/>
  <c r="BM424" i="1"/>
  <c r="BR424" i="1"/>
  <c r="BS424" i="1" s="1"/>
  <c r="BR448" i="1"/>
  <c r="BS448" i="1" s="1"/>
  <c r="BF481" i="1"/>
  <c r="CI481" i="1" s="1"/>
  <c r="CK482" i="1"/>
  <c r="BX489" i="1"/>
  <c r="CK489" i="1"/>
  <c r="BE505" i="1"/>
  <c r="CH505" i="1" s="1"/>
  <c r="BR574" i="1"/>
  <c r="BS574" i="1" s="1"/>
  <c r="BC634" i="1"/>
  <c r="CF634" i="1" s="1"/>
  <c r="BD635" i="1"/>
  <c r="CG635" i="1" s="1"/>
  <c r="CK636" i="1"/>
  <c r="BX637" i="1"/>
  <c r="CK637" i="1"/>
  <c r="BR665" i="1"/>
  <c r="BS665" i="1" s="1"/>
  <c r="BE668" i="1"/>
  <c r="CH668" i="1" s="1"/>
  <c r="AX731" i="1"/>
  <c r="BB731" i="1" s="1"/>
  <c r="BR733" i="1"/>
  <c r="BS733" i="1" s="1"/>
  <c r="BX841" i="1"/>
  <c r="AX842" i="1"/>
  <c r="BB842" i="1" s="1"/>
  <c r="BR853" i="1"/>
  <c r="BS853" i="1" s="1"/>
  <c r="BM853" i="1"/>
  <c r="AX938" i="1"/>
  <c r="BB938" i="1" s="1"/>
  <c r="BD951" i="1"/>
  <c r="CG951" i="1" s="1"/>
  <c r="BD974" i="1"/>
  <c r="CG974" i="1" s="1"/>
  <c r="AX979" i="1"/>
  <c r="BB979" i="1" s="1"/>
  <c r="BX988" i="1"/>
  <c r="BR286" i="1"/>
  <c r="BS286" i="1" s="1"/>
  <c r="AX302" i="1"/>
  <c r="BB302" i="1" s="1"/>
  <c r="BR343" i="1"/>
  <c r="BS343" i="1" s="1"/>
  <c r="AX353" i="1"/>
  <c r="BB353" i="1" s="1"/>
  <c r="AX371" i="1"/>
  <c r="BB371" i="1" s="1"/>
  <c r="AX384" i="1"/>
  <c r="BB384" i="1" s="1"/>
  <c r="BE391" i="1"/>
  <c r="CH391" i="1" s="1"/>
  <c r="BD399" i="1"/>
  <c r="CG399" i="1" s="1"/>
  <c r="BD421" i="1"/>
  <c r="CG421" i="1" s="1"/>
  <c r="AX431" i="1"/>
  <c r="BB431" i="1" s="1"/>
  <c r="BD433" i="1"/>
  <c r="CG433" i="1" s="1"/>
  <c r="AX457" i="1"/>
  <c r="BB457" i="1" s="1"/>
  <c r="BD458" i="1"/>
  <c r="CG458" i="1" s="1"/>
  <c r="AX468" i="1"/>
  <c r="BB468" i="1" s="1"/>
  <c r="AX469" i="1"/>
  <c r="BB469" i="1" s="1"/>
  <c r="BE486" i="1"/>
  <c r="CH486" i="1" s="1"/>
  <c r="AX490" i="1"/>
  <c r="BB490" i="1" s="1"/>
  <c r="BF571" i="1"/>
  <c r="CI571" i="1" s="1"/>
  <c r="AX574" i="1"/>
  <c r="BB574" i="1" s="1"/>
  <c r="BD594" i="1"/>
  <c r="CG594" i="1" s="1"/>
  <c r="AX664" i="1"/>
  <c r="BB664" i="1" s="1"/>
  <c r="BD667" i="1"/>
  <c r="CG667" i="1" s="1"/>
  <c r="BX717" i="1"/>
  <c r="CK717" i="1"/>
  <c r="AX718" i="1"/>
  <c r="BB718" i="1" s="1"/>
  <c r="AX742" i="1"/>
  <c r="BB742" i="1" s="1"/>
  <c r="BM752" i="1"/>
  <c r="BR752" i="1"/>
  <c r="BS752" i="1" s="1"/>
  <c r="BM770" i="1"/>
  <c r="BR770" i="1"/>
  <c r="BS770" i="1" s="1"/>
  <c r="AX774" i="1"/>
  <c r="BB774" i="1" s="1"/>
  <c r="BD787" i="1"/>
  <c r="CG787" i="1" s="1"/>
  <c r="AX843" i="1"/>
  <c r="BB843" i="1" s="1"/>
  <c r="BF850" i="1"/>
  <c r="CI850" i="1" s="1"/>
  <c r="BE850" i="1"/>
  <c r="CH850" i="1" s="1"/>
  <c r="BM867" i="1"/>
  <c r="BR867" i="1"/>
  <c r="BS867" i="1" s="1"/>
  <c r="BD875" i="1"/>
  <c r="CG875" i="1" s="1"/>
  <c r="BD878" i="1"/>
  <c r="CG878" i="1" s="1"/>
  <c r="CK902" i="1"/>
  <c r="BX902" i="1"/>
  <c r="BC915" i="1"/>
  <c r="CF915" i="1" s="1"/>
  <c r="AX935" i="1"/>
  <c r="BB935" i="1" s="1"/>
  <c r="BF942" i="1"/>
  <c r="CI942" i="1" s="1"/>
  <c r="BC973" i="1"/>
  <c r="CF973" i="1" s="1"/>
  <c r="BO985" i="1"/>
  <c r="BR985" i="1"/>
  <c r="BS985" i="1" s="1"/>
  <c r="BD987" i="1"/>
  <c r="CG987" i="1" s="1"/>
  <c r="BQ991" i="1"/>
  <c r="BR991" i="1"/>
  <c r="BS991" i="1" s="1"/>
  <c r="BX1008" i="1"/>
  <c r="CK1008" i="1"/>
  <c r="AX181" i="1"/>
  <c r="BB181" i="1" s="1"/>
  <c r="AX186" i="1"/>
  <c r="BB186" i="1" s="1"/>
  <c r="BD197" i="1"/>
  <c r="CG197" i="1" s="1"/>
  <c r="AX199" i="1"/>
  <c r="BB199" i="1" s="1"/>
  <c r="BF204" i="1"/>
  <c r="CI204" i="1" s="1"/>
  <c r="BR212" i="1"/>
  <c r="BS212" i="1" s="1"/>
  <c r="BC213" i="1"/>
  <c r="CF213" i="1" s="1"/>
  <c r="AX226" i="1"/>
  <c r="BB226" i="1" s="1"/>
  <c r="BF245" i="1"/>
  <c r="CI245" i="1" s="1"/>
  <c r="AX255" i="1"/>
  <c r="BB255" i="1" s="1"/>
  <c r="BX273" i="1"/>
  <c r="AX274" i="1"/>
  <c r="BB274" i="1" s="1"/>
  <c r="BR291" i="1"/>
  <c r="BS291" i="1" s="1"/>
  <c r="BX292" i="1"/>
  <c r="AX293" i="1"/>
  <c r="BB293" i="1" s="1"/>
  <c r="BD294" i="1"/>
  <c r="CG294" i="1" s="1"/>
  <c r="BD320" i="1"/>
  <c r="CG320" i="1" s="1"/>
  <c r="BX321" i="1"/>
  <c r="AX322" i="1"/>
  <c r="BB322" i="1" s="1"/>
  <c r="AX326" i="1"/>
  <c r="BB326" i="1" s="1"/>
  <c r="AX335" i="1"/>
  <c r="BB335" i="1" s="1"/>
  <c r="BM343" i="1"/>
  <c r="AX354" i="1"/>
  <c r="BB354" i="1" s="1"/>
  <c r="AX364" i="1"/>
  <c r="BB364" i="1" s="1"/>
  <c r="AX368" i="1"/>
  <c r="BB368" i="1" s="1"/>
  <c r="BC374" i="1"/>
  <c r="CF374" i="1" s="1"/>
  <c r="BR403" i="1"/>
  <c r="BS403" i="1" s="1"/>
  <c r="BD409" i="1"/>
  <c r="CG409" i="1" s="1"/>
  <c r="BX410" i="1"/>
  <c r="AX417" i="1"/>
  <c r="BB417" i="1" s="1"/>
  <c r="AX425" i="1"/>
  <c r="BB425" i="1" s="1"/>
  <c r="BD438" i="1"/>
  <c r="CG438" i="1" s="1"/>
  <c r="BR453" i="1"/>
  <c r="BS453" i="1" s="1"/>
  <c r="BR460" i="1"/>
  <c r="BS460" i="1" s="1"/>
  <c r="BR476" i="1"/>
  <c r="BS476" i="1" s="1"/>
  <c r="BX494" i="1"/>
  <c r="CK494" i="1"/>
  <c r="BX509" i="1"/>
  <c r="AX510" i="1"/>
  <c r="BB510" i="1" s="1"/>
  <c r="BC514" i="1"/>
  <c r="CF514" i="1" s="1"/>
  <c r="AX517" i="1"/>
  <c r="BB517" i="1" s="1"/>
  <c r="BR537" i="1"/>
  <c r="BS537" i="1" s="1"/>
  <c r="BC547" i="1"/>
  <c r="CF547" i="1" s="1"/>
  <c r="BD547" i="1"/>
  <c r="CG547" i="1" s="1"/>
  <c r="BE549" i="1"/>
  <c r="CH549" i="1" s="1"/>
  <c r="AX549" i="1"/>
  <c r="BB549" i="1" s="1"/>
  <c r="AX625" i="1"/>
  <c r="BB625" i="1" s="1"/>
  <c r="BR679" i="1"/>
  <c r="BS679" i="1" s="1"/>
  <c r="BM696" i="1"/>
  <c r="BR696" i="1"/>
  <c r="BS696" i="1" s="1"/>
  <c r="BX768" i="1"/>
  <c r="CK768" i="1"/>
  <c r="BE785" i="1"/>
  <c r="CH785" i="1" s="1"/>
  <c r="BX800" i="1"/>
  <c r="CK800" i="1"/>
  <c r="BE833" i="1"/>
  <c r="CH833" i="1" s="1"/>
  <c r="BR833" i="1"/>
  <c r="BS833" i="1" s="1"/>
  <c r="BX837" i="1"/>
  <c r="AX838" i="1"/>
  <c r="BB838" i="1" s="1"/>
  <c r="BD839" i="1"/>
  <c r="CG839" i="1" s="1"/>
  <c r="BX851" i="1"/>
  <c r="CK851" i="1"/>
  <c r="CK856" i="1"/>
  <c r="BX856" i="1"/>
  <c r="BD860" i="1"/>
  <c r="CG860" i="1" s="1"/>
  <c r="BX864" i="1"/>
  <c r="AX865" i="1"/>
  <c r="BB865" i="1" s="1"/>
  <c r="BR869" i="1"/>
  <c r="BS869" i="1" s="1"/>
  <c r="BM869" i="1"/>
  <c r="BC879" i="1"/>
  <c r="CF879" i="1" s="1"/>
  <c r="BE910" i="1"/>
  <c r="CH910" i="1" s="1"/>
  <c r="BD913" i="1"/>
  <c r="CG913" i="1" s="1"/>
  <c r="BD923" i="1"/>
  <c r="CG923" i="1" s="1"/>
  <c r="BD925" i="1"/>
  <c r="CG925" i="1" s="1"/>
  <c r="AX960" i="1"/>
  <c r="BB960" i="1" s="1"/>
  <c r="BE990" i="1"/>
  <c r="CH990" i="1" s="1"/>
  <c r="BC296" i="1"/>
  <c r="CF296" i="1" s="1"/>
  <c r="AX311" i="1"/>
  <c r="BB311" i="1" s="1"/>
  <c r="BR324" i="1"/>
  <c r="BS324" i="1" s="1"/>
  <c r="BC334" i="1"/>
  <c r="CF334" i="1" s="1"/>
  <c r="BR338" i="1"/>
  <c r="BS338" i="1" s="1"/>
  <c r="AX342" i="1"/>
  <c r="BB342" i="1" s="1"/>
  <c r="BC345" i="1"/>
  <c r="CF345" i="1" s="1"/>
  <c r="BF347" i="1"/>
  <c r="CI347" i="1" s="1"/>
  <c r="BF363" i="1"/>
  <c r="CI363" i="1" s="1"/>
  <c r="BD386" i="1"/>
  <c r="CG386" i="1" s="1"/>
  <c r="AX402" i="1"/>
  <c r="BB402" i="1" s="1"/>
  <c r="BR404" i="1"/>
  <c r="BS404" i="1" s="1"/>
  <c r="AX428" i="1"/>
  <c r="BB428" i="1" s="1"/>
  <c r="BD450" i="1"/>
  <c r="CG450" i="1" s="1"/>
  <c r="AX482" i="1"/>
  <c r="BB482" i="1" s="1"/>
  <c r="BM488" i="1"/>
  <c r="BR488" i="1"/>
  <c r="BS488" i="1" s="1"/>
  <c r="BF522" i="1"/>
  <c r="CI522" i="1" s="1"/>
  <c r="AX532" i="1"/>
  <c r="BB532" i="1" s="1"/>
  <c r="BR545" i="1"/>
  <c r="BS545" i="1" s="1"/>
  <c r="CK548" i="1"/>
  <c r="AX558" i="1"/>
  <c r="BB558" i="1" s="1"/>
  <c r="BR601" i="1"/>
  <c r="BS601" i="1" s="1"/>
  <c r="BM601" i="1"/>
  <c r="BX651" i="1"/>
  <c r="CK651" i="1"/>
  <c r="AX701" i="1"/>
  <c r="BB701" i="1" s="1"/>
  <c r="BD703" i="1"/>
  <c r="CG703" i="1" s="1"/>
  <c r="BD728" i="1"/>
  <c r="CG728" i="1" s="1"/>
  <c r="BD731" i="1"/>
  <c r="CG731" i="1" s="1"/>
  <c r="BR767" i="1"/>
  <c r="BS767" i="1" s="1"/>
  <c r="BM767" i="1"/>
  <c r="BF782" i="1"/>
  <c r="CI782" i="1" s="1"/>
  <c r="BX824" i="1"/>
  <c r="CK824" i="1"/>
  <c r="BD851" i="1"/>
  <c r="CG851" i="1" s="1"/>
  <c r="BD887" i="1"/>
  <c r="CG887" i="1" s="1"/>
  <c r="BE922" i="1"/>
  <c r="CH922" i="1" s="1"/>
  <c r="BE923" i="1"/>
  <c r="CH923" i="1" s="1"/>
  <c r="BR966" i="1"/>
  <c r="BS966" i="1" s="1"/>
  <c r="BC967" i="1"/>
  <c r="CF967" i="1" s="1"/>
  <c r="BX973" i="1"/>
  <c r="CK973" i="1"/>
  <c r="BM980" i="1"/>
  <c r="BR980" i="1"/>
  <c r="BS980" i="1" s="1"/>
  <c r="BX989" i="1"/>
  <c r="AX990" i="1"/>
  <c r="BB990" i="1" s="1"/>
  <c r="CK990" i="1"/>
  <c r="BX990" i="1"/>
  <c r="BR996" i="1"/>
  <c r="BS996" i="1" s="1"/>
  <c r="BM999" i="1"/>
  <c r="BR999" i="1"/>
  <c r="BS999" i="1" s="1"/>
  <c r="CK1000" i="1"/>
  <c r="BR1003" i="1"/>
  <c r="BS1003" i="1" s="1"/>
  <c r="BM1003" i="1"/>
  <c r="BD549" i="1"/>
  <c r="CG549" i="1" s="1"/>
  <c r="BD590" i="1"/>
  <c r="CG590" i="1" s="1"/>
  <c r="AX647" i="1"/>
  <c r="BB647" i="1" s="1"/>
  <c r="AX659" i="1"/>
  <c r="BB659" i="1" s="1"/>
  <c r="CK687" i="1"/>
  <c r="BX687" i="1"/>
  <c r="BR697" i="1"/>
  <c r="BS697" i="1" s="1"/>
  <c r="BE701" i="1"/>
  <c r="CH701" i="1" s="1"/>
  <c r="BF707" i="1"/>
  <c r="CI707" i="1" s="1"/>
  <c r="AX714" i="1"/>
  <c r="BB714" i="1" s="1"/>
  <c r="AX720" i="1"/>
  <c r="BB720" i="1" s="1"/>
  <c r="AX727" i="1"/>
  <c r="BB727" i="1" s="1"/>
  <c r="AX728" i="1"/>
  <c r="BB728" i="1" s="1"/>
  <c r="BX744" i="1"/>
  <c r="CK744" i="1"/>
  <c r="AX745" i="1"/>
  <c r="BB745" i="1" s="1"/>
  <c r="BR766" i="1"/>
  <c r="BS766" i="1" s="1"/>
  <c r="BR771" i="1"/>
  <c r="BS771" i="1" s="1"/>
  <c r="BM771" i="1"/>
  <c r="BR782" i="1"/>
  <c r="BS782" i="1" s="1"/>
  <c r="CK827" i="1"/>
  <c r="BX827" i="1"/>
  <c r="AX853" i="1"/>
  <c r="BB853" i="1" s="1"/>
  <c r="AX854" i="1"/>
  <c r="BB854" i="1" s="1"/>
  <c r="AX857" i="1"/>
  <c r="BB857" i="1" s="1"/>
  <c r="BM865" i="1"/>
  <c r="BR865" i="1"/>
  <c r="BS865" i="1" s="1"/>
  <c r="AX867" i="1"/>
  <c r="BB867" i="1" s="1"/>
  <c r="CK872" i="1"/>
  <c r="BX872" i="1"/>
  <c r="AX878" i="1"/>
  <c r="BB878" i="1" s="1"/>
  <c r="BD917" i="1"/>
  <c r="CG917" i="1" s="1"/>
  <c r="BF922" i="1"/>
  <c r="CI922" i="1" s="1"/>
  <c r="BC957" i="1"/>
  <c r="CF957" i="1" s="1"/>
  <c r="AX977" i="1"/>
  <c r="BB977" i="1" s="1"/>
  <c r="BM995" i="1"/>
  <c r="BR995" i="1"/>
  <c r="BS995" i="1" s="1"/>
  <c r="BC1001" i="1"/>
  <c r="CF1001" i="1" s="1"/>
  <c r="BD527" i="1"/>
  <c r="CG527" i="1" s="1"/>
  <c r="BX528" i="1"/>
  <c r="CK528" i="1"/>
  <c r="AX562" i="1"/>
  <c r="BB562" i="1" s="1"/>
  <c r="AX563" i="1"/>
  <c r="BB563" i="1" s="1"/>
  <c r="BX567" i="1"/>
  <c r="CK567" i="1"/>
  <c r="BD585" i="1"/>
  <c r="CG585" i="1" s="1"/>
  <c r="AX589" i="1"/>
  <c r="BB589" i="1" s="1"/>
  <c r="BX604" i="1"/>
  <c r="BC618" i="1"/>
  <c r="CF618" i="1" s="1"/>
  <c r="BD622" i="1"/>
  <c r="CG622" i="1" s="1"/>
  <c r="BX628" i="1"/>
  <c r="CK628" i="1"/>
  <c r="BR638" i="1"/>
  <c r="BS638" i="1" s="1"/>
  <c r="BF642" i="1"/>
  <c r="CI642" i="1" s="1"/>
  <c r="AX674" i="1"/>
  <c r="BB674" i="1" s="1"/>
  <c r="BM697" i="1"/>
  <c r="AX721" i="1"/>
  <c r="BB721" i="1" s="1"/>
  <c r="AX762" i="1"/>
  <c r="BB762" i="1" s="1"/>
  <c r="BQ766" i="1"/>
  <c r="BQ782" i="1"/>
  <c r="BF819" i="1"/>
  <c r="CI819" i="1" s="1"/>
  <c r="AX819" i="1"/>
  <c r="BB819" i="1" s="1"/>
  <c r="BM826" i="1"/>
  <c r="BR826" i="1"/>
  <c r="BS826" i="1" s="1"/>
  <c r="BC851" i="1"/>
  <c r="CF851" i="1" s="1"/>
  <c r="AX855" i="1"/>
  <c r="BB855" i="1" s="1"/>
  <c r="BX887" i="1"/>
  <c r="AX888" i="1"/>
  <c r="BB888" i="1" s="1"/>
  <c r="CK914" i="1"/>
  <c r="BX914" i="1"/>
  <c r="BR920" i="1"/>
  <c r="BS920" i="1" s="1"/>
  <c r="BO920" i="1"/>
  <c r="CK924" i="1"/>
  <c r="BX924" i="1"/>
  <c r="BC935" i="1"/>
  <c r="CF935" i="1" s="1"/>
  <c r="BX935" i="1"/>
  <c r="CK935" i="1"/>
  <c r="BX961" i="1"/>
  <c r="AX968" i="1"/>
  <c r="BB968" i="1" s="1"/>
  <c r="BR983" i="1"/>
  <c r="BS983" i="1" s="1"/>
  <c r="BQ983" i="1"/>
  <c r="BC985" i="1"/>
  <c r="CF985" i="1" s="1"/>
  <c r="BD985" i="1"/>
  <c r="CG985" i="1" s="1"/>
  <c r="BX986" i="1"/>
  <c r="BD999" i="1"/>
  <c r="CG999" i="1" s="1"/>
  <c r="BM1001" i="1"/>
  <c r="CK1002" i="1"/>
  <c r="BX1002" i="1"/>
  <c r="BC1009" i="1"/>
  <c r="CF1009" i="1" s="1"/>
  <c r="BE588" i="1"/>
  <c r="CH588" i="1" s="1"/>
  <c r="BC590" i="1"/>
  <c r="CF590" i="1" s="1"/>
  <c r="AX590" i="1"/>
  <c r="BB590" i="1" s="1"/>
  <c r="AX591" i="1"/>
  <c r="BB591" i="1" s="1"/>
  <c r="CK593" i="1"/>
  <c r="AX601" i="1"/>
  <c r="BB601" i="1" s="1"/>
  <c r="BX613" i="1"/>
  <c r="AX614" i="1"/>
  <c r="BB614" i="1" s="1"/>
  <c r="CK625" i="1"/>
  <c r="BR637" i="1"/>
  <c r="BS637" i="1" s="1"/>
  <c r="BX648" i="1"/>
  <c r="BC666" i="1"/>
  <c r="CF666" i="1" s="1"/>
  <c r="BD666" i="1"/>
  <c r="CG666" i="1" s="1"/>
  <c r="BR700" i="1"/>
  <c r="BS700" i="1" s="1"/>
  <c r="AX709" i="1"/>
  <c r="BB709" i="1" s="1"/>
  <c r="BD718" i="1"/>
  <c r="CG718" i="1" s="1"/>
  <c r="AX722" i="1"/>
  <c r="BB722" i="1" s="1"/>
  <c r="BF732" i="1"/>
  <c r="CI732" i="1" s="1"/>
  <c r="CK739" i="1"/>
  <c r="BC765" i="1"/>
  <c r="CF765" i="1" s="1"/>
  <c r="BD773" i="1"/>
  <c r="CG773" i="1" s="1"/>
  <c r="CK801" i="1"/>
  <c r="BD806" i="1"/>
  <c r="CG806" i="1" s="1"/>
  <c r="BF806" i="1"/>
  <c r="CI806" i="1" s="1"/>
  <c r="BE806" i="1"/>
  <c r="CH806" i="1" s="1"/>
  <c r="AX833" i="1"/>
  <c r="BB833" i="1" s="1"/>
  <c r="BR852" i="1"/>
  <c r="BS852" i="1" s="1"/>
  <c r="BO852" i="1"/>
  <c r="BC853" i="1"/>
  <c r="CF853" i="1" s="1"/>
  <c r="BM863" i="1"/>
  <c r="BR863" i="1"/>
  <c r="BS863" i="1" s="1"/>
  <c r="BX867" i="1"/>
  <c r="CK867" i="1"/>
  <c r="AX868" i="1"/>
  <c r="BB868" i="1" s="1"/>
  <c r="BE877" i="1"/>
  <c r="CH877" i="1" s="1"/>
  <c r="BR879" i="1"/>
  <c r="BS879" i="1" s="1"/>
  <c r="BM879" i="1"/>
  <c r="BM882" i="1"/>
  <c r="BR882" i="1"/>
  <c r="BS882" i="1" s="1"/>
  <c r="BM917" i="1"/>
  <c r="BR917" i="1"/>
  <c r="BS917" i="1" s="1"/>
  <c r="BX918" i="1"/>
  <c r="BR926" i="1"/>
  <c r="BS926" i="1" s="1"/>
  <c r="BM927" i="1"/>
  <c r="BR927" i="1"/>
  <c r="BS927" i="1" s="1"/>
  <c r="BF932" i="1"/>
  <c r="CI932" i="1" s="1"/>
  <c r="BR945" i="1"/>
  <c r="BS945" i="1" s="1"/>
  <c r="BM945" i="1"/>
  <c r="BD967" i="1"/>
  <c r="CG967" i="1" s="1"/>
  <c r="BX967" i="1"/>
  <c r="BE971" i="1"/>
  <c r="CH971" i="1" s="1"/>
  <c r="BD971" i="1"/>
  <c r="CG971" i="1" s="1"/>
  <c r="BF971" i="1"/>
  <c r="CI971" i="1" s="1"/>
  <c r="BX991" i="1"/>
  <c r="CK991" i="1"/>
  <c r="CK999" i="1"/>
  <c r="BD1001" i="1"/>
  <c r="CG1001" i="1" s="1"/>
  <c r="AX504" i="1"/>
  <c r="BB504" i="1" s="1"/>
  <c r="AX508" i="1"/>
  <c r="BB508" i="1" s="1"/>
  <c r="BR527" i="1"/>
  <c r="BS527" i="1" s="1"/>
  <c r="AX538" i="1"/>
  <c r="BB538" i="1" s="1"/>
  <c r="BD545" i="1"/>
  <c r="CG545" i="1" s="1"/>
  <c r="AX547" i="1"/>
  <c r="BB547" i="1" s="1"/>
  <c r="AX564" i="1"/>
  <c r="BB564" i="1" s="1"/>
  <c r="BF573" i="1"/>
  <c r="CI573" i="1" s="1"/>
  <c r="AX584" i="1"/>
  <c r="BB584" i="1" s="1"/>
  <c r="BF616" i="1"/>
  <c r="CI616" i="1" s="1"/>
  <c r="AX633" i="1"/>
  <c r="BB633" i="1" s="1"/>
  <c r="BE672" i="1"/>
  <c r="CH672" i="1" s="1"/>
  <c r="AX688" i="1"/>
  <c r="BB688" i="1" s="1"/>
  <c r="AX703" i="1"/>
  <c r="BB703" i="1" s="1"/>
  <c r="BF758" i="1"/>
  <c r="CI758" i="1" s="1"/>
  <c r="AX758" i="1"/>
  <c r="BB758" i="1" s="1"/>
  <c r="BR761" i="1"/>
  <c r="BS761" i="1" s="1"/>
  <c r="BE781" i="1"/>
  <c r="CH781" i="1" s="1"/>
  <c r="BE800" i="1"/>
  <c r="CH800" i="1" s="1"/>
  <c r="BF836" i="1"/>
  <c r="CI836" i="1" s="1"/>
  <c r="AX836" i="1"/>
  <c r="BB836" i="1" s="1"/>
  <c r="BD843" i="1"/>
  <c r="CG843" i="1" s="1"/>
  <c r="AX858" i="1"/>
  <c r="BB858" i="1" s="1"/>
  <c r="BC859" i="1"/>
  <c r="CF859" i="1" s="1"/>
  <c r="AX861" i="1"/>
  <c r="BB861" i="1" s="1"/>
  <c r="AX863" i="1"/>
  <c r="BB863" i="1" s="1"/>
  <c r="BR871" i="1"/>
  <c r="BS871" i="1" s="1"/>
  <c r="AX873" i="1"/>
  <c r="BB873" i="1" s="1"/>
  <c r="BM874" i="1"/>
  <c r="BR874" i="1"/>
  <c r="BS874" i="1" s="1"/>
  <c r="BX875" i="1"/>
  <c r="CK875" i="1"/>
  <c r="BD883" i="1"/>
  <c r="CG883" i="1" s="1"/>
  <c r="AX885" i="1"/>
  <c r="BB885" i="1" s="1"/>
  <c r="BX888" i="1"/>
  <c r="CK888" i="1"/>
  <c r="BX889" i="1"/>
  <c r="CK889" i="1"/>
  <c r="BR907" i="1"/>
  <c r="BS907" i="1" s="1"/>
  <c r="BR914" i="1"/>
  <c r="BS914" i="1" s="1"/>
  <c r="BM915" i="1"/>
  <c r="BR915" i="1"/>
  <c r="BS915" i="1" s="1"/>
  <c r="BR918" i="1"/>
  <c r="BS918" i="1" s="1"/>
  <c r="BE920" i="1"/>
  <c r="CH920" i="1" s="1"/>
  <c r="CK926" i="1"/>
  <c r="BX926" i="1"/>
  <c r="BR941" i="1"/>
  <c r="BS941" i="1" s="1"/>
  <c r="BX965" i="1"/>
  <c r="CK965" i="1"/>
  <c r="AX966" i="1"/>
  <c r="BB966" i="1" s="1"/>
  <c r="BR993" i="1"/>
  <c r="BS993" i="1" s="1"/>
  <c r="BM993" i="1"/>
  <c r="BX1009" i="1"/>
  <c r="CK1009" i="1"/>
  <c r="AX1010" i="1"/>
  <c r="BB1010" i="1" s="1"/>
  <c r="AX466" i="1"/>
  <c r="BB466" i="1" s="1"/>
  <c r="AX475" i="1"/>
  <c r="BB475" i="1" s="1"/>
  <c r="BR475" i="1"/>
  <c r="BS475" i="1" s="1"/>
  <c r="BD491" i="1"/>
  <c r="CG491" i="1" s="1"/>
  <c r="BR514" i="1"/>
  <c r="BS514" i="1" s="1"/>
  <c r="BD529" i="1"/>
  <c r="CG529" i="1" s="1"/>
  <c r="BX533" i="1"/>
  <c r="BD553" i="1"/>
  <c r="CG553" i="1" s="1"/>
  <c r="AX557" i="1"/>
  <c r="BB557" i="1" s="1"/>
  <c r="BC563" i="1"/>
  <c r="CF563" i="1" s="1"/>
  <c r="AX587" i="1"/>
  <c r="BB587" i="1" s="1"/>
  <c r="BR604" i="1"/>
  <c r="BS604" i="1" s="1"/>
  <c r="BF624" i="1"/>
  <c r="CI624" i="1" s="1"/>
  <c r="AX635" i="1"/>
  <c r="BB635" i="1" s="1"/>
  <c r="AX640" i="1"/>
  <c r="BB640" i="1" s="1"/>
  <c r="BC642" i="1"/>
  <c r="CF642" i="1" s="1"/>
  <c r="BD642" i="1"/>
  <c r="CG642" i="1" s="1"/>
  <c r="BD649" i="1"/>
  <c r="CG649" i="1" s="1"/>
  <c r="AX661" i="1"/>
  <c r="BB661" i="1" s="1"/>
  <c r="BF671" i="1"/>
  <c r="CI671" i="1" s="1"/>
  <c r="AX683" i="1"/>
  <c r="BB683" i="1" s="1"/>
  <c r="BC686" i="1"/>
  <c r="CF686" i="1" s="1"/>
  <c r="AX690" i="1"/>
  <c r="BB690" i="1" s="1"/>
  <c r="BR704" i="1"/>
  <c r="BS704" i="1" s="1"/>
  <c r="BR720" i="1"/>
  <c r="BS720" i="1" s="1"/>
  <c r="BR721" i="1"/>
  <c r="BS721" i="1" s="1"/>
  <c r="AX738" i="1"/>
  <c r="BB738" i="1" s="1"/>
  <c r="BD745" i="1"/>
  <c r="CG745" i="1" s="1"/>
  <c r="BD771" i="1"/>
  <c r="CG771" i="1" s="1"/>
  <c r="BX786" i="1"/>
  <c r="BX792" i="1"/>
  <c r="AX796" i="1"/>
  <c r="BB796" i="1" s="1"/>
  <c r="BF801" i="1"/>
  <c r="CI801" i="1" s="1"/>
  <c r="AX801" i="1"/>
  <c r="BB801" i="1" s="1"/>
  <c r="BD808" i="1"/>
  <c r="CG808" i="1" s="1"/>
  <c r="BC809" i="1"/>
  <c r="CF809" i="1" s="1"/>
  <c r="AX813" i="1"/>
  <c r="BB813" i="1" s="1"/>
  <c r="BX815" i="1"/>
  <c r="AX816" i="1"/>
  <c r="BB816" i="1" s="1"/>
  <c r="BX817" i="1"/>
  <c r="AX818" i="1"/>
  <c r="BB818" i="1" s="1"/>
  <c r="AX823" i="1"/>
  <c r="BB823" i="1" s="1"/>
  <c r="BC834" i="1"/>
  <c r="CF834" i="1" s="1"/>
  <c r="AX839" i="1"/>
  <c r="BB839" i="1" s="1"/>
  <c r="AX866" i="1"/>
  <c r="BB866" i="1" s="1"/>
  <c r="AX869" i="1"/>
  <c r="BB869" i="1" s="1"/>
  <c r="AX905" i="1"/>
  <c r="BB905" i="1" s="1"/>
  <c r="BM907" i="1"/>
  <c r="BX908" i="1"/>
  <c r="AX912" i="1"/>
  <c r="BB912" i="1" s="1"/>
  <c r="AX914" i="1"/>
  <c r="BB914" i="1" s="1"/>
  <c r="BO914" i="1"/>
  <c r="BD916" i="1"/>
  <c r="CG916" i="1" s="1"/>
  <c r="BM918" i="1"/>
  <c r="BX919" i="1"/>
  <c r="BX927" i="1"/>
  <c r="BX930" i="1"/>
  <c r="AX931" i="1"/>
  <c r="BB931" i="1" s="1"/>
  <c r="BX933" i="1"/>
  <c r="AX934" i="1"/>
  <c r="BB934" i="1" s="1"/>
  <c r="BR935" i="1"/>
  <c r="BS935" i="1" s="1"/>
  <c r="BM941" i="1"/>
  <c r="BC943" i="1"/>
  <c r="CF943" i="1" s="1"/>
  <c r="BD950" i="1"/>
  <c r="CG950" i="1" s="1"/>
  <c r="BE952" i="1"/>
  <c r="CH952" i="1" s="1"/>
  <c r="BX974" i="1"/>
  <c r="BF977" i="1"/>
  <c r="CI977" i="1" s="1"/>
  <c r="BD981" i="1"/>
  <c r="CG981" i="1" s="1"/>
  <c r="BX985" i="1"/>
  <c r="BE986" i="1"/>
  <c r="CH986" i="1" s="1"/>
  <c r="AX986" i="1"/>
  <c r="BB986" i="1" s="1"/>
  <c r="BR1000" i="1"/>
  <c r="BS1000" i="1" s="1"/>
  <c r="BO1000" i="1"/>
  <c r="AX1005" i="1"/>
  <c r="BB1005" i="1" s="1"/>
  <c r="BX1006" i="1"/>
  <c r="BD848" i="1"/>
  <c r="CG848" i="1" s="1"/>
  <c r="AX852" i="1"/>
  <c r="BB852" i="1" s="1"/>
  <c r="BC861" i="1"/>
  <c r="CF861" i="1" s="1"/>
  <c r="BR862" i="1"/>
  <c r="BS862" i="1" s="1"/>
  <c r="AX876" i="1"/>
  <c r="BB876" i="1" s="1"/>
  <c r="BR876" i="1"/>
  <c r="BS876" i="1" s="1"/>
  <c r="BF878" i="1"/>
  <c r="CI878" i="1" s="1"/>
  <c r="BR884" i="1"/>
  <c r="BS884" i="1" s="1"/>
  <c r="BC895" i="1"/>
  <c r="CF895" i="1" s="1"/>
  <c r="BD895" i="1"/>
  <c r="CG895" i="1" s="1"/>
  <c r="BD910" i="1"/>
  <c r="CG910" i="1" s="1"/>
  <c r="AX923" i="1"/>
  <c r="BB923" i="1" s="1"/>
  <c r="CK928" i="1"/>
  <c r="BX928" i="1"/>
  <c r="BE932" i="1"/>
  <c r="CH932" i="1" s="1"/>
  <c r="BD933" i="1"/>
  <c r="CG933" i="1" s="1"/>
  <c r="BR933" i="1"/>
  <c r="BS933" i="1" s="1"/>
  <c r="BC947" i="1"/>
  <c r="CF947" i="1" s="1"/>
  <c r="BE980" i="1"/>
  <c r="CH980" i="1" s="1"/>
  <c r="BC981" i="1"/>
  <c r="CF981" i="1" s="1"/>
  <c r="BR981" i="1"/>
  <c r="BS981" i="1" s="1"/>
  <c r="BC982" i="1"/>
  <c r="CF982" i="1" s="1"/>
  <c r="BC995" i="1"/>
  <c r="CF995" i="1" s="1"/>
  <c r="BC999" i="1"/>
  <c r="CF999" i="1" s="1"/>
  <c r="BE1001" i="1"/>
  <c r="CH1001" i="1" s="1"/>
  <c r="BD1007" i="1"/>
  <c r="CG1007" i="1" s="1"/>
  <c r="AX851" i="1"/>
  <c r="BB851" i="1" s="1"/>
  <c r="BD858" i="1"/>
  <c r="CG858" i="1" s="1"/>
  <c r="BO862" i="1"/>
  <c r="BC865" i="1"/>
  <c r="CF865" i="1" s="1"/>
  <c r="BD865" i="1"/>
  <c r="CG865" i="1" s="1"/>
  <c r="BR870" i="1"/>
  <c r="BS870" i="1" s="1"/>
  <c r="BR873" i="1"/>
  <c r="BS873" i="1" s="1"/>
  <c r="BF877" i="1"/>
  <c r="CI877" i="1" s="1"/>
  <c r="BR878" i="1"/>
  <c r="BS878" i="1" s="1"/>
  <c r="BD886" i="1"/>
  <c r="CG886" i="1" s="1"/>
  <c r="BR888" i="1"/>
  <c r="BS888" i="1" s="1"/>
  <c r="BF889" i="1"/>
  <c r="CI889" i="1" s="1"/>
  <c r="BD892" i="1"/>
  <c r="CG892" i="1" s="1"/>
  <c r="BF893" i="1"/>
  <c r="CI893" i="1" s="1"/>
  <c r="BE895" i="1"/>
  <c r="CH895" i="1" s="1"/>
  <c r="BX895" i="1"/>
  <c r="CK895" i="1"/>
  <c r="AX896" i="1"/>
  <c r="BB896" i="1" s="1"/>
  <c r="BR898" i="1"/>
  <c r="BS898" i="1" s="1"/>
  <c r="BD900" i="1"/>
  <c r="CG900" i="1" s="1"/>
  <c r="BC907" i="1"/>
  <c r="CF907" i="1" s="1"/>
  <c r="CK910" i="1"/>
  <c r="BX910" i="1"/>
  <c r="BR922" i="1"/>
  <c r="BS922" i="1" s="1"/>
  <c r="BX922" i="1"/>
  <c r="BC931" i="1"/>
  <c r="CF931" i="1" s="1"/>
  <c r="BX931" i="1"/>
  <c r="BM933" i="1"/>
  <c r="BE947" i="1"/>
  <c r="CH947" i="1" s="1"/>
  <c r="BX953" i="1"/>
  <c r="BD956" i="1"/>
  <c r="CG956" i="1" s="1"/>
  <c r="BR956" i="1"/>
  <c r="BS956" i="1" s="1"/>
  <c r="BM957" i="1"/>
  <c r="BR957" i="1"/>
  <c r="BS957" i="1" s="1"/>
  <c r="AX964" i="1"/>
  <c r="BB964" i="1" s="1"/>
  <c r="AX967" i="1"/>
  <c r="BB967" i="1" s="1"/>
  <c r="BX979" i="1"/>
  <c r="BM981" i="1"/>
  <c r="BE984" i="1"/>
  <c r="CH984" i="1" s="1"/>
  <c r="BX987" i="1"/>
  <c r="AX988" i="1"/>
  <c r="BB988" i="1" s="1"/>
  <c r="BE992" i="1"/>
  <c r="CH992" i="1" s="1"/>
  <c r="BX994" i="1"/>
  <c r="BE997" i="1"/>
  <c r="CH997" i="1" s="1"/>
  <c r="AX997" i="1"/>
  <c r="BB997" i="1" s="1"/>
  <c r="BM998" i="1"/>
  <c r="BR998" i="1"/>
  <c r="BS998" i="1" s="1"/>
  <c r="BR1007" i="1"/>
  <c r="BS1007" i="1" s="1"/>
  <c r="AX886" i="1"/>
  <c r="BB886" i="1" s="1"/>
  <c r="BR887" i="1"/>
  <c r="BS887" i="1" s="1"/>
  <c r="BD898" i="1"/>
  <c r="CG898" i="1" s="1"/>
  <c r="BE901" i="1"/>
  <c r="CH901" i="1" s="1"/>
  <c r="BF901" i="1"/>
  <c r="CI901" i="1" s="1"/>
  <c r="BR904" i="1"/>
  <c r="BS904" i="1" s="1"/>
  <c r="BR934" i="1"/>
  <c r="BS934" i="1" s="1"/>
  <c r="BR951" i="1"/>
  <c r="BS951" i="1" s="1"/>
  <c r="BE974" i="1"/>
  <c r="CH974" i="1" s="1"/>
  <c r="BD976" i="1"/>
  <c r="CG976" i="1" s="1"/>
  <c r="BR992" i="1"/>
  <c r="BS992" i="1" s="1"/>
  <c r="BF993" i="1"/>
  <c r="CI993" i="1" s="1"/>
  <c r="BR1006" i="1"/>
  <c r="BS1006" i="1" s="1"/>
  <c r="BF1009" i="1"/>
  <c r="CI1009" i="1" s="1"/>
  <c r="BR894" i="1"/>
  <c r="BS894" i="1" s="1"/>
  <c r="BF895" i="1"/>
  <c r="CI895" i="1" s="1"/>
  <c r="BR897" i="1"/>
  <c r="BS897" i="1" s="1"/>
  <c r="BX916" i="1"/>
  <c r="AX921" i="1"/>
  <c r="BB921" i="1" s="1"/>
  <c r="BC923" i="1"/>
  <c r="CF923" i="1" s="1"/>
  <c r="BQ934" i="1"/>
  <c r="BR936" i="1"/>
  <c r="BS936" i="1" s="1"/>
  <c r="BE942" i="1"/>
  <c r="CH942" i="1" s="1"/>
  <c r="BM951" i="1"/>
  <c r="BR959" i="1"/>
  <c r="BS959" i="1" s="1"/>
  <c r="BD961" i="1"/>
  <c r="CG961" i="1" s="1"/>
  <c r="BR961" i="1"/>
  <c r="BS961" i="1" s="1"/>
  <c r="BE962" i="1"/>
  <c r="CH962" i="1" s="1"/>
  <c r="BC964" i="1"/>
  <c r="CF964" i="1" s="1"/>
  <c r="BD968" i="1"/>
  <c r="CG968" i="1" s="1"/>
  <c r="AX976" i="1"/>
  <c r="BB976" i="1" s="1"/>
  <c r="BF982" i="1"/>
  <c r="CI982" i="1" s="1"/>
  <c r="AX985" i="1"/>
  <c r="BB985" i="1" s="1"/>
  <c r="BE996" i="1"/>
  <c r="CH996" i="1" s="1"/>
  <c r="BE1002" i="1"/>
  <c r="CH1002" i="1" s="1"/>
  <c r="AX1006" i="1"/>
  <c r="BB1006" i="1" s="1"/>
  <c r="BX346" i="1"/>
  <c r="CK346" i="1"/>
  <c r="BQ694" i="1"/>
  <c r="BR694" i="1"/>
  <c r="BS694" i="1" s="1"/>
  <c r="BX11" i="1"/>
  <c r="BR85" i="1"/>
  <c r="BS85" i="1" s="1"/>
  <c r="BQ85" i="1"/>
  <c r="AX188" i="1"/>
  <c r="BB188" i="1" s="1"/>
  <c r="AX372" i="1"/>
  <c r="BB372" i="1" s="1"/>
  <c r="AX22" i="1"/>
  <c r="BB22" i="1" s="1"/>
  <c r="BF61" i="1"/>
  <c r="CI61" i="1" s="1"/>
  <c r="AX167" i="1"/>
  <c r="BB167" i="1" s="1"/>
  <c r="BM344" i="1"/>
  <c r="BR344" i="1"/>
  <c r="BS344" i="1" s="1"/>
  <c r="BX19" i="1"/>
  <c r="BR23" i="1"/>
  <c r="BS23" i="1" s="1"/>
  <c r="BM23" i="1"/>
  <c r="BF27" i="1"/>
  <c r="CI27" i="1" s="1"/>
  <c r="BR27" i="1"/>
  <c r="BS27" i="1" s="1"/>
  <c r="BF30" i="1"/>
  <c r="CI30" i="1" s="1"/>
  <c r="BE32" i="1"/>
  <c r="CH32" i="1" s="1"/>
  <c r="CK35" i="1"/>
  <c r="BX35" i="1"/>
  <c r="BD47" i="1"/>
  <c r="CG47" i="1" s="1"/>
  <c r="BC47" i="1"/>
  <c r="CF47" i="1" s="1"/>
  <c r="BX47" i="1"/>
  <c r="CK47" i="1"/>
  <c r="BR48" i="1"/>
  <c r="BS48" i="1" s="1"/>
  <c r="BR53" i="1"/>
  <c r="BS53" i="1" s="1"/>
  <c r="BR54" i="1"/>
  <c r="BS54" i="1" s="1"/>
  <c r="BQ54" i="1"/>
  <c r="BQ83" i="1"/>
  <c r="BM97" i="1"/>
  <c r="BR97" i="1"/>
  <c r="BS97" i="1" s="1"/>
  <c r="BF110" i="1"/>
  <c r="CI110" i="1" s="1"/>
  <c r="BR128" i="1"/>
  <c r="BS128" i="1" s="1"/>
  <c r="BO147" i="1"/>
  <c r="BR147" i="1"/>
  <c r="BS147" i="1" s="1"/>
  <c r="BO157" i="1"/>
  <c r="BR157" i="1"/>
  <c r="BS157" i="1" s="1"/>
  <c r="BC408" i="1"/>
  <c r="CF408" i="1" s="1"/>
  <c r="BD408" i="1"/>
  <c r="CG408" i="1" s="1"/>
  <c r="BR408" i="1"/>
  <c r="BS408" i="1" s="1"/>
  <c r="BM542" i="1"/>
  <c r="BR542" i="1"/>
  <c r="BS542" i="1" s="1"/>
  <c r="AX592" i="1"/>
  <c r="BB592" i="1" s="1"/>
  <c r="BF622" i="1"/>
  <c r="CI622" i="1" s="1"/>
  <c r="BE628" i="1"/>
  <c r="CH628" i="1" s="1"/>
  <c r="BF629" i="1"/>
  <c r="CI629" i="1" s="1"/>
  <c r="BR99" i="1"/>
  <c r="BS99" i="1" s="1"/>
  <c r="BM99" i="1"/>
  <c r="BM231" i="1"/>
  <c r="BR231" i="1"/>
  <c r="BS231" i="1" s="1"/>
  <c r="CK348" i="1"/>
  <c r="BX348" i="1"/>
  <c r="BM368" i="1"/>
  <c r="BR368" i="1"/>
  <c r="BS368" i="1" s="1"/>
  <c r="BE9" i="1"/>
  <c r="CH9" i="1" s="1"/>
  <c r="AX34" i="1"/>
  <c r="BB34" i="1" s="1"/>
  <c r="BE59" i="1"/>
  <c r="CH59" i="1" s="1"/>
  <c r="BX61" i="1"/>
  <c r="CK61" i="1"/>
  <c r="CK204" i="1"/>
  <c r="BX204" i="1"/>
  <c r="BF34" i="1"/>
  <c r="CI34" i="1" s="1"/>
  <c r="BE49" i="1"/>
  <c r="CH49" i="1" s="1"/>
  <c r="BC50" i="1"/>
  <c r="CF50" i="1" s="1"/>
  <c r="BR179" i="1"/>
  <c r="BS179" i="1" s="1"/>
  <c r="BQ179" i="1"/>
  <c r="BC18" i="1"/>
  <c r="CF18" i="1" s="1"/>
  <c r="BM19" i="1"/>
  <c r="BX22" i="1"/>
  <c r="CK22" i="1"/>
  <c r="BD25" i="1"/>
  <c r="CG25" i="1" s="1"/>
  <c r="BE33" i="1"/>
  <c r="CH33" i="1" s="1"/>
  <c r="BM39" i="1"/>
  <c r="CK48" i="1"/>
  <c r="BX48" i="1"/>
  <c r="AX55" i="1"/>
  <c r="BB55" i="1" s="1"/>
  <c r="AX63" i="1"/>
  <c r="BB63" i="1" s="1"/>
  <c r="BF86" i="1"/>
  <c r="CI86" i="1" s="1"/>
  <c r="BM101" i="1"/>
  <c r="BR101" i="1"/>
  <c r="BS101" i="1" s="1"/>
  <c r="BF112" i="1"/>
  <c r="CI112" i="1" s="1"/>
  <c r="BE112" i="1"/>
  <c r="CH112" i="1" s="1"/>
  <c r="BF148" i="1"/>
  <c r="CI148" i="1" s="1"/>
  <c r="AX155" i="1"/>
  <c r="BB155" i="1" s="1"/>
  <c r="BR165" i="1"/>
  <c r="BS165" i="1" s="1"/>
  <c r="BQ165" i="1"/>
  <c r="BM175" i="1"/>
  <c r="BR175" i="1"/>
  <c r="BS175" i="1" s="1"/>
  <c r="BD176" i="1"/>
  <c r="CG176" i="1" s="1"/>
  <c r="BQ201" i="1"/>
  <c r="BR201" i="1"/>
  <c r="BS201" i="1" s="1"/>
  <c r="BF208" i="1"/>
  <c r="CI208" i="1" s="1"/>
  <c r="BM221" i="1"/>
  <c r="BR221" i="1"/>
  <c r="BS221" i="1" s="1"/>
  <c r="CK251" i="1"/>
  <c r="BX251" i="1"/>
  <c r="BX330" i="1"/>
  <c r="CK330" i="1"/>
  <c r="BF331" i="1"/>
  <c r="CI331" i="1" s="1"/>
  <c r="AX331" i="1"/>
  <c r="BB331" i="1" s="1"/>
  <c r="BX402" i="1"/>
  <c r="CK402" i="1"/>
  <c r="BR498" i="1"/>
  <c r="BS498" i="1" s="1"/>
  <c r="BQ498" i="1"/>
  <c r="BC512" i="1"/>
  <c r="CF512" i="1" s="1"/>
  <c r="AX512" i="1"/>
  <c r="BB512" i="1" s="1"/>
  <c r="BR513" i="1"/>
  <c r="BS513" i="1" s="1"/>
  <c r="BM513" i="1"/>
  <c r="BE581" i="1"/>
  <c r="CH581" i="1" s="1"/>
  <c r="CK23" i="1"/>
  <c r="BX23" i="1"/>
  <c r="CK100" i="1"/>
  <c r="BX100" i="1"/>
  <c r="BR327" i="1"/>
  <c r="BS327" i="1" s="1"/>
  <c r="BM327" i="1"/>
  <c r="BD28" i="1"/>
  <c r="CG28" i="1" s="1"/>
  <c r="CK148" i="1"/>
  <c r="BX148" i="1"/>
  <c r="BX187" i="1"/>
  <c r="CK187" i="1"/>
  <c r="BX441" i="1"/>
  <c r="CK441" i="1"/>
  <c r="BC14" i="1"/>
  <c r="CF14" i="1" s="1"/>
  <c r="BE48" i="1"/>
  <c r="CH48" i="1" s="1"/>
  <c r="BX104" i="1"/>
  <c r="BF314" i="1"/>
  <c r="CI314" i="1" s="1"/>
  <c r="BE314" i="1"/>
  <c r="CH314" i="1" s="1"/>
  <c r="BD314" i="1"/>
  <c r="CG314" i="1" s="1"/>
  <c r="AX327" i="1"/>
  <c r="BB327" i="1" s="1"/>
  <c r="BO382" i="1"/>
  <c r="BR382" i="1"/>
  <c r="BS382" i="1" s="1"/>
  <c r="BF17" i="1"/>
  <c r="CI17" i="1" s="1"/>
  <c r="BE21" i="1"/>
  <c r="CH21" i="1" s="1"/>
  <c r="BF55" i="1"/>
  <c r="CI55" i="1" s="1"/>
  <c r="BC75" i="1"/>
  <c r="CF75" i="1" s="1"/>
  <c r="BO87" i="1"/>
  <c r="BR87" i="1"/>
  <c r="BS87" i="1" s="1"/>
  <c r="BF94" i="1"/>
  <c r="CI94" i="1" s="1"/>
  <c r="BM121" i="1"/>
  <c r="BR121" i="1"/>
  <c r="BS121" i="1" s="1"/>
  <c r="BC154" i="1"/>
  <c r="CF154" i="1" s="1"/>
  <c r="BF154" i="1"/>
  <c r="CI154" i="1" s="1"/>
  <c r="BE154" i="1"/>
  <c r="CH154" i="1" s="1"/>
  <c r="CK277" i="1"/>
  <c r="BX277" i="1"/>
  <c r="BX422" i="1"/>
  <c r="CK422" i="1"/>
  <c r="BX591" i="1"/>
  <c r="CK591" i="1"/>
  <c r="BD9" i="1"/>
  <c r="CG9" i="1" s="1"/>
  <c r="BO15" i="1"/>
  <c r="BR15" i="1"/>
  <c r="BS15" i="1" s="1"/>
  <c r="BD16" i="1"/>
  <c r="CG16" i="1" s="1"/>
  <c r="BR17" i="1"/>
  <c r="BS17" i="1" s="1"/>
  <c r="AX26" i="1"/>
  <c r="BB26" i="1" s="1"/>
  <c r="BF29" i="1"/>
  <c r="CI29" i="1" s="1"/>
  <c r="BM31" i="1"/>
  <c r="BF37" i="1"/>
  <c r="CI37" i="1" s="1"/>
  <c r="CK38" i="1"/>
  <c r="BM42" i="1"/>
  <c r="BF77" i="1"/>
  <c r="CI77" i="1" s="1"/>
  <c r="BM139" i="1"/>
  <c r="BR139" i="1"/>
  <c r="BS139" i="1" s="1"/>
  <c r="BC144" i="1"/>
  <c r="CF144" i="1" s="1"/>
  <c r="BE144" i="1"/>
  <c r="CH144" i="1" s="1"/>
  <c r="BD144" i="1"/>
  <c r="CG144" i="1" s="1"/>
  <c r="BQ145" i="1"/>
  <c r="BE168" i="1"/>
  <c r="CH168" i="1" s="1"/>
  <c r="BE176" i="1"/>
  <c r="CH176" i="1" s="1"/>
  <c r="BE294" i="1"/>
  <c r="CH294" i="1" s="1"/>
  <c r="BC294" i="1"/>
  <c r="CF294" i="1" s="1"/>
  <c r="BC397" i="1"/>
  <c r="CF397" i="1" s="1"/>
  <c r="BM401" i="1"/>
  <c r="BR401" i="1"/>
  <c r="BS401" i="1" s="1"/>
  <c r="BX55" i="1"/>
  <c r="CK55" i="1"/>
  <c r="BX49" i="1"/>
  <c r="AX80" i="1"/>
  <c r="BB80" i="1" s="1"/>
  <c r="BF160" i="1"/>
  <c r="CI160" i="1" s="1"/>
  <c r="BE160" i="1"/>
  <c r="CH160" i="1" s="1"/>
  <c r="BF194" i="1"/>
  <c r="CI194" i="1" s="1"/>
  <c r="BE194" i="1"/>
  <c r="CH194" i="1" s="1"/>
  <c r="BC207" i="1"/>
  <c r="CF207" i="1" s="1"/>
  <c r="CK300" i="1"/>
  <c r="BX300" i="1"/>
  <c r="BC364" i="1"/>
  <c r="CF364" i="1" s="1"/>
  <c r="BE385" i="1"/>
  <c r="CH385" i="1" s="1"/>
  <c r="BF385" i="1"/>
  <c r="CI385" i="1" s="1"/>
  <c r="BR394" i="1"/>
  <c r="BS394" i="1" s="1"/>
  <c r="CK554" i="1"/>
  <c r="BX554" i="1"/>
  <c r="BE20" i="1"/>
  <c r="CH20" i="1" s="1"/>
  <c r="BR50" i="1"/>
  <c r="BS50" i="1" s="1"/>
  <c r="BQ72" i="1"/>
  <c r="AX105" i="1"/>
  <c r="BB105" i="1" s="1"/>
  <c r="BC184" i="1"/>
  <c r="CF184" i="1" s="1"/>
  <c r="BE184" i="1"/>
  <c r="CH184" i="1" s="1"/>
  <c r="BC314" i="1"/>
  <c r="CF314" i="1" s="1"/>
  <c r="BF18" i="1"/>
  <c r="CI18" i="1" s="1"/>
  <c r="BX50" i="1"/>
  <c r="CK50" i="1"/>
  <c r="BR89" i="1"/>
  <c r="BS89" i="1" s="1"/>
  <c r="BR95" i="1"/>
  <c r="BS95" i="1" s="1"/>
  <c r="BM95" i="1"/>
  <c r="CK115" i="1"/>
  <c r="BX115" i="1"/>
  <c r="BD154" i="1"/>
  <c r="CG154" i="1" s="1"/>
  <c r="BM177" i="1"/>
  <c r="BR177" i="1"/>
  <c r="BS177" i="1" s="1"/>
  <c r="AX14" i="1"/>
  <c r="BB14" i="1" s="1"/>
  <c r="BF15" i="1"/>
  <c r="CI15" i="1" s="1"/>
  <c r="BE17" i="1"/>
  <c r="CH17" i="1" s="1"/>
  <c r="BD17" i="1"/>
  <c r="CG17" i="1" s="1"/>
  <c r="BD23" i="1"/>
  <c r="CG23" i="1" s="1"/>
  <c r="BE24" i="1"/>
  <c r="CH24" i="1" s="1"/>
  <c r="BF39" i="1"/>
  <c r="CI39" i="1" s="1"/>
  <c r="BD41" i="1"/>
  <c r="CG41" i="1" s="1"/>
  <c r="BR47" i="1"/>
  <c r="BS47" i="1" s="1"/>
  <c r="BM47" i="1"/>
  <c r="BR74" i="1"/>
  <c r="BS74" i="1" s="1"/>
  <c r="BR75" i="1"/>
  <c r="BS75" i="1" s="1"/>
  <c r="BM91" i="1"/>
  <c r="AX119" i="1"/>
  <c r="BB119" i="1" s="1"/>
  <c r="BC132" i="1"/>
  <c r="CF132" i="1" s="1"/>
  <c r="BE132" i="1"/>
  <c r="CH132" i="1" s="1"/>
  <c r="BD132" i="1"/>
  <c r="CG132" i="1" s="1"/>
  <c r="BF136" i="1"/>
  <c r="CI136" i="1" s="1"/>
  <c r="BE136" i="1"/>
  <c r="CH136" i="1" s="1"/>
  <c r="BE174" i="1"/>
  <c r="CH174" i="1" s="1"/>
  <c r="BX208" i="1"/>
  <c r="CK208" i="1"/>
  <c r="CK217" i="1"/>
  <c r="BX217" i="1"/>
  <c r="CK293" i="1"/>
  <c r="BX293" i="1"/>
  <c r="CK328" i="1"/>
  <c r="BX328" i="1"/>
  <c r="CK387" i="1"/>
  <c r="BX387" i="1"/>
  <c r="BX395" i="1"/>
  <c r="AX396" i="1"/>
  <c r="BB396" i="1" s="1"/>
  <c r="BO396" i="1"/>
  <c r="BE412" i="1"/>
  <c r="CH412" i="1" s="1"/>
  <c r="BR420" i="1"/>
  <c r="BS420" i="1" s="1"/>
  <c r="BQ420" i="1"/>
  <c r="BC579" i="1"/>
  <c r="CF579" i="1" s="1"/>
  <c r="CK700" i="1"/>
  <c r="BX700" i="1"/>
  <c r="AX91" i="1"/>
  <c r="BB91" i="1" s="1"/>
  <c r="BF96" i="1"/>
  <c r="CI96" i="1" s="1"/>
  <c r="AX121" i="1"/>
  <c r="BB121" i="1" s="1"/>
  <c r="AX125" i="1"/>
  <c r="BB125" i="1" s="1"/>
  <c r="BC128" i="1"/>
  <c r="CF128" i="1" s="1"/>
  <c r="BD128" i="1"/>
  <c r="CG128" i="1" s="1"/>
  <c r="BM129" i="1"/>
  <c r="BR129" i="1"/>
  <c r="BS129" i="1" s="1"/>
  <c r="AX141" i="1"/>
  <c r="BB141" i="1" s="1"/>
  <c r="BR143" i="1"/>
  <c r="BS143" i="1" s="1"/>
  <c r="BM143" i="1"/>
  <c r="BD146" i="1"/>
  <c r="CG146" i="1" s="1"/>
  <c r="CK184" i="1"/>
  <c r="BX184" i="1"/>
  <c r="BM193" i="1"/>
  <c r="BR193" i="1"/>
  <c r="BS193" i="1" s="1"/>
  <c r="BC199" i="1"/>
  <c r="CF199" i="1" s="1"/>
  <c r="BE206" i="1"/>
  <c r="CH206" i="1" s="1"/>
  <c r="BC217" i="1"/>
  <c r="CF217" i="1" s="1"/>
  <c r="AX221" i="1"/>
  <c r="BB221" i="1" s="1"/>
  <c r="BR240" i="1"/>
  <c r="BS240" i="1" s="1"/>
  <c r="BM242" i="1"/>
  <c r="BR242" i="1"/>
  <c r="BS242" i="1" s="1"/>
  <c r="BR259" i="1"/>
  <c r="BS259" i="1" s="1"/>
  <c r="CK289" i="1"/>
  <c r="BX289" i="1"/>
  <c r="BC317" i="1"/>
  <c r="CF317" i="1" s="1"/>
  <c r="BC330" i="1"/>
  <c r="CF330" i="1" s="1"/>
  <c r="BX337" i="1"/>
  <c r="CK337" i="1"/>
  <c r="BC357" i="1"/>
  <c r="CF357" i="1" s="1"/>
  <c r="BE357" i="1"/>
  <c r="CH357" i="1" s="1"/>
  <c r="BR377" i="1"/>
  <c r="BS377" i="1" s="1"/>
  <c r="BO377" i="1"/>
  <c r="BF384" i="1"/>
  <c r="CI384" i="1" s="1"/>
  <c r="CK385" i="1"/>
  <c r="BX385" i="1"/>
  <c r="BF390" i="1"/>
  <c r="CI390" i="1" s="1"/>
  <c r="BC394" i="1"/>
  <c r="CF394" i="1" s="1"/>
  <c r="BR431" i="1"/>
  <c r="BS431" i="1" s="1"/>
  <c r="BM431" i="1"/>
  <c r="BE468" i="1"/>
  <c r="CH468" i="1" s="1"/>
  <c r="BR539" i="1"/>
  <c r="BS539" i="1" s="1"/>
  <c r="BM539" i="1"/>
  <c r="BX588" i="1"/>
  <c r="CK588" i="1"/>
  <c r="BR678" i="1"/>
  <c r="BS678" i="1" s="1"/>
  <c r="BO678" i="1"/>
  <c r="BC777" i="1"/>
  <c r="CF777" i="1" s="1"/>
  <c r="BF63" i="1"/>
  <c r="CI63" i="1" s="1"/>
  <c r="BC71" i="1"/>
  <c r="CF71" i="1" s="1"/>
  <c r="AX73" i="1"/>
  <c r="BB73" i="1" s="1"/>
  <c r="AX75" i="1"/>
  <c r="BB75" i="1" s="1"/>
  <c r="BD80" i="1"/>
  <c r="CG80" i="1" s="1"/>
  <c r="BR81" i="1"/>
  <c r="BS81" i="1" s="1"/>
  <c r="BF84" i="1"/>
  <c r="CI84" i="1" s="1"/>
  <c r="BR84" i="1"/>
  <c r="BS84" i="1" s="1"/>
  <c r="BE102" i="1"/>
  <c r="CH102" i="1" s="1"/>
  <c r="BQ103" i="1"/>
  <c r="BM109" i="1"/>
  <c r="BO125" i="1"/>
  <c r="AX127" i="1"/>
  <c r="BB127" i="1" s="1"/>
  <c r="BM127" i="1"/>
  <c r="BE128" i="1"/>
  <c r="CH128" i="1" s="1"/>
  <c r="BM133" i="1"/>
  <c r="BO141" i="1"/>
  <c r="BF150" i="1"/>
  <c r="CI150" i="1" s="1"/>
  <c r="BD166" i="1"/>
  <c r="CG166" i="1" s="1"/>
  <c r="BX171" i="1"/>
  <c r="CK171" i="1"/>
  <c r="BX179" i="1"/>
  <c r="CK179" i="1"/>
  <c r="BX181" i="1"/>
  <c r="CK181" i="1"/>
  <c r="BM183" i="1"/>
  <c r="BR183" i="1"/>
  <c r="BS183" i="1" s="1"/>
  <c r="BC187" i="1"/>
  <c r="CF187" i="1" s="1"/>
  <c r="BC188" i="1"/>
  <c r="CF188" i="1" s="1"/>
  <c r="BF188" i="1"/>
  <c r="CI188" i="1" s="1"/>
  <c r="BE188" i="1"/>
  <c r="CH188" i="1" s="1"/>
  <c r="BF202" i="1"/>
  <c r="CI202" i="1" s="1"/>
  <c r="BX205" i="1"/>
  <c r="BF206" i="1"/>
  <c r="CI206" i="1" s="1"/>
  <c r="BX213" i="1"/>
  <c r="BE228" i="1"/>
  <c r="CH228" i="1" s="1"/>
  <c r="CK233" i="1"/>
  <c r="BX233" i="1"/>
  <c r="AX242" i="1"/>
  <c r="BB242" i="1" s="1"/>
  <c r="BR251" i="1"/>
  <c r="BS251" i="1" s="1"/>
  <c r="BM251" i="1"/>
  <c r="BM259" i="1"/>
  <c r="BX285" i="1"/>
  <c r="CK314" i="1"/>
  <c r="BX314" i="1"/>
  <c r="CK316" i="1"/>
  <c r="BX316" i="1"/>
  <c r="BE347" i="1"/>
  <c r="CH347" i="1" s="1"/>
  <c r="BC353" i="1"/>
  <c r="CF353" i="1" s="1"/>
  <c r="BF353" i="1"/>
  <c r="CI353" i="1" s="1"/>
  <c r="BM360" i="1"/>
  <c r="BR360" i="1"/>
  <c r="BS360" i="1" s="1"/>
  <c r="BC372" i="1"/>
  <c r="CF372" i="1" s="1"/>
  <c r="CK372" i="1"/>
  <c r="BX372" i="1"/>
  <c r="BC380" i="1"/>
  <c r="CF380" i="1" s="1"/>
  <c r="BC382" i="1"/>
  <c r="CF382" i="1" s="1"/>
  <c r="BC392" i="1"/>
  <c r="CF392" i="1" s="1"/>
  <c r="BX427" i="1"/>
  <c r="CK427" i="1"/>
  <c r="BE462" i="1"/>
  <c r="CH462" i="1" s="1"/>
  <c r="AX467" i="1"/>
  <c r="BB467" i="1" s="1"/>
  <c r="BM526" i="1"/>
  <c r="BR526" i="1"/>
  <c r="BS526" i="1" s="1"/>
  <c r="BM530" i="1"/>
  <c r="BR530" i="1"/>
  <c r="BS530" i="1" s="1"/>
  <c r="BC531" i="1"/>
  <c r="CF531" i="1" s="1"/>
  <c r="BM551" i="1"/>
  <c r="BR551" i="1"/>
  <c r="BS551" i="1" s="1"/>
  <c r="CK552" i="1"/>
  <c r="BX552" i="1"/>
  <c r="BF575" i="1"/>
  <c r="CI575" i="1" s="1"/>
  <c r="BC575" i="1"/>
  <c r="CF575" i="1" s="1"/>
  <c r="BR602" i="1"/>
  <c r="BS602" i="1" s="1"/>
  <c r="BM602" i="1"/>
  <c r="CK626" i="1"/>
  <c r="BX626" i="1"/>
  <c r="BF668" i="1"/>
  <c r="CI668" i="1" s="1"/>
  <c r="CK677" i="1"/>
  <c r="BX677" i="1"/>
  <c r="BF776" i="1"/>
  <c r="CI776" i="1" s="1"/>
  <c r="BM812" i="1"/>
  <c r="BR812" i="1"/>
  <c r="BS812" i="1" s="1"/>
  <c r="BR11" i="1"/>
  <c r="BS11" i="1" s="1"/>
  <c r="BE13" i="1"/>
  <c r="CH13" i="1" s="1"/>
  <c r="BF14" i="1"/>
  <c r="CI14" i="1" s="1"/>
  <c r="BX18" i="1"/>
  <c r="CK18" i="1"/>
  <c r="AX19" i="1"/>
  <c r="BB19" i="1" s="1"/>
  <c r="BF33" i="1"/>
  <c r="CI33" i="1" s="1"/>
  <c r="BR35" i="1"/>
  <c r="BS35" i="1" s="1"/>
  <c r="BR46" i="1"/>
  <c r="BS46" i="1" s="1"/>
  <c r="BE47" i="1"/>
  <c r="CH47" i="1" s="1"/>
  <c r="BM81" i="1"/>
  <c r="AX84" i="1"/>
  <c r="BB84" i="1" s="1"/>
  <c r="BF88" i="1"/>
  <c r="CI88" i="1" s="1"/>
  <c r="BR100" i="1"/>
  <c r="BS100" i="1" s="1"/>
  <c r="BR102" i="1"/>
  <c r="BS102" i="1" s="1"/>
  <c r="BE106" i="1"/>
  <c r="CH106" i="1" s="1"/>
  <c r="BO107" i="1"/>
  <c r="CK108" i="1"/>
  <c r="BX108" i="1"/>
  <c r="BF120" i="1"/>
  <c r="CI120" i="1" s="1"/>
  <c r="BR137" i="1"/>
  <c r="BS137" i="1" s="1"/>
  <c r="AX139" i="1"/>
  <c r="BB139" i="1" s="1"/>
  <c r="BE150" i="1"/>
  <c r="CH150" i="1" s="1"/>
  <c r="AX150" i="1"/>
  <c r="BB150" i="1" s="1"/>
  <c r="BR150" i="1"/>
  <c r="BS150" i="1" s="1"/>
  <c r="BC160" i="1"/>
  <c r="CF160" i="1" s="1"/>
  <c r="BD160" i="1"/>
  <c r="CG160" i="1" s="1"/>
  <c r="BR163" i="1"/>
  <c r="BS163" i="1" s="1"/>
  <c r="BD164" i="1"/>
  <c r="CG164" i="1" s="1"/>
  <c r="BF170" i="1"/>
  <c r="CI170" i="1" s="1"/>
  <c r="BM189" i="1"/>
  <c r="BR189" i="1"/>
  <c r="BS189" i="1" s="1"/>
  <c r="BF191" i="1"/>
  <c r="CI191" i="1" s="1"/>
  <c r="CK201" i="1"/>
  <c r="BX201" i="1"/>
  <c r="BC209" i="1"/>
  <c r="CF209" i="1" s="1"/>
  <c r="CK209" i="1"/>
  <c r="BM227" i="1"/>
  <c r="BR227" i="1"/>
  <c r="BS227" i="1" s="1"/>
  <c r="BE229" i="1"/>
  <c r="CH229" i="1" s="1"/>
  <c r="BE230" i="1"/>
  <c r="CH230" i="1" s="1"/>
  <c r="BD230" i="1"/>
  <c r="CG230" i="1" s="1"/>
  <c r="AX240" i="1"/>
  <c r="BB240" i="1" s="1"/>
  <c r="BF259" i="1"/>
  <c r="CI259" i="1" s="1"/>
  <c r="BR288" i="1"/>
  <c r="BS288" i="1" s="1"/>
  <c r="CK298" i="1"/>
  <c r="BX298" i="1"/>
  <c r="BF312" i="1"/>
  <c r="CI312" i="1" s="1"/>
  <c r="AX344" i="1"/>
  <c r="BB344" i="1" s="1"/>
  <c r="BE353" i="1"/>
  <c r="CH353" i="1" s="1"/>
  <c r="BE363" i="1"/>
  <c r="CH363" i="1" s="1"/>
  <c r="BO366" i="1"/>
  <c r="BR366" i="1"/>
  <c r="BS366" i="1" s="1"/>
  <c r="BC370" i="1"/>
  <c r="CF370" i="1" s="1"/>
  <c r="BD378" i="1"/>
  <c r="CG378" i="1" s="1"/>
  <c r="BE379" i="1"/>
  <c r="CH379" i="1" s="1"/>
  <c r="BC388" i="1"/>
  <c r="CF388" i="1" s="1"/>
  <c r="BF399" i="1"/>
  <c r="CI399" i="1" s="1"/>
  <c r="BX400" i="1"/>
  <c r="CK400" i="1"/>
  <c r="BF407" i="1"/>
  <c r="CI407" i="1" s="1"/>
  <c r="BF446" i="1"/>
  <c r="CI446" i="1" s="1"/>
  <c r="BR467" i="1"/>
  <c r="BS467" i="1" s="1"/>
  <c r="BQ467" i="1"/>
  <c r="BD499" i="1"/>
  <c r="CG499" i="1" s="1"/>
  <c r="BR500" i="1"/>
  <c r="BS500" i="1" s="1"/>
  <c r="BM500" i="1"/>
  <c r="BM506" i="1"/>
  <c r="BR506" i="1"/>
  <c r="BS506" i="1" s="1"/>
  <c r="BF509" i="1"/>
  <c r="CI509" i="1" s="1"/>
  <c r="CK538" i="1"/>
  <c r="BX538" i="1"/>
  <c r="BX550" i="1"/>
  <c r="CK550" i="1"/>
  <c r="BO561" i="1"/>
  <c r="BR561" i="1"/>
  <c r="BS561" i="1" s="1"/>
  <c r="BC567" i="1"/>
  <c r="CF567" i="1" s="1"/>
  <c r="BO612" i="1"/>
  <c r="BR612" i="1"/>
  <c r="BS612" i="1" s="1"/>
  <c r="BR614" i="1"/>
  <c r="BS614" i="1" s="1"/>
  <c r="BM639" i="1"/>
  <c r="BR639" i="1"/>
  <c r="BS639" i="1" s="1"/>
  <c r="BX668" i="1"/>
  <c r="CK668" i="1"/>
  <c r="AX669" i="1"/>
  <c r="BB669" i="1" s="1"/>
  <c r="AX712" i="1"/>
  <c r="BB712" i="1" s="1"/>
  <c r="BR754" i="1"/>
  <c r="BS754" i="1" s="1"/>
  <c r="BQ754" i="1"/>
  <c r="BD115" i="1"/>
  <c r="CG115" i="1" s="1"/>
  <c r="BM115" i="1"/>
  <c r="BR115" i="1"/>
  <c r="BS115" i="1" s="1"/>
  <c r="BF116" i="1"/>
  <c r="CI116" i="1" s="1"/>
  <c r="BE116" i="1"/>
  <c r="CH116" i="1" s="1"/>
  <c r="BC121" i="1"/>
  <c r="CF121" i="1" s="1"/>
  <c r="BE182" i="1"/>
  <c r="CH182" i="1" s="1"/>
  <c r="BF207" i="1"/>
  <c r="CI207" i="1" s="1"/>
  <c r="BM211" i="1"/>
  <c r="BR211" i="1"/>
  <c r="BS211" i="1" s="1"/>
  <c r="BE214" i="1"/>
  <c r="CH214" i="1" s="1"/>
  <c r="BF214" i="1"/>
  <c r="CI214" i="1" s="1"/>
  <c r="CK228" i="1"/>
  <c r="BX228" i="1"/>
  <c r="BF238" i="1"/>
  <c r="CI238" i="1" s="1"/>
  <c r="BM282" i="1"/>
  <c r="BR282" i="1"/>
  <c r="BS282" i="1" s="1"/>
  <c r="BM285" i="1"/>
  <c r="BR285" i="1"/>
  <c r="BS285" i="1" s="1"/>
  <c r="BM289" i="1"/>
  <c r="BR289" i="1"/>
  <c r="BS289" i="1" s="1"/>
  <c r="CK312" i="1"/>
  <c r="BX312" i="1"/>
  <c r="BE319" i="1"/>
  <c r="CH319" i="1" s="1"/>
  <c r="BX353" i="1"/>
  <c r="CK353" i="1"/>
  <c r="BX363" i="1"/>
  <c r="CK363" i="1"/>
  <c r="BF369" i="1"/>
  <c r="CI369" i="1" s="1"/>
  <c r="BF378" i="1"/>
  <c r="CI378" i="1" s="1"/>
  <c r="BD392" i="1"/>
  <c r="CG392" i="1" s="1"/>
  <c r="BE402" i="1"/>
  <c r="CH402" i="1" s="1"/>
  <c r="CK437" i="1"/>
  <c r="CK481" i="1"/>
  <c r="BX481" i="1"/>
  <c r="BM486" i="1"/>
  <c r="BR486" i="1"/>
  <c r="BS486" i="1" s="1"/>
  <c r="BE566" i="1"/>
  <c r="CH566" i="1" s="1"/>
  <c r="CK611" i="1"/>
  <c r="BX611" i="1"/>
  <c r="BR643" i="1"/>
  <c r="BS643" i="1" s="1"/>
  <c r="BQ643" i="1"/>
  <c r="BM645" i="1"/>
  <c r="BR645" i="1"/>
  <c r="BS645" i="1" s="1"/>
  <c r="BX662" i="1"/>
  <c r="CK662" i="1"/>
  <c r="BR708" i="1"/>
  <c r="BS708" i="1" s="1"/>
  <c r="BM708" i="1"/>
  <c r="BQ803" i="1"/>
  <c r="BR803" i="1"/>
  <c r="BS803" i="1" s="1"/>
  <c r="BR8" i="1"/>
  <c r="BS8" i="1" s="1"/>
  <c r="BR10" i="1"/>
  <c r="BS10" i="1" s="1"/>
  <c r="CK15" i="1"/>
  <c r="BX15" i="1"/>
  <c r="BD20" i="1"/>
  <c r="CG20" i="1" s="1"/>
  <c r="BF25" i="1"/>
  <c r="CI25" i="1" s="1"/>
  <c r="AX25" i="1"/>
  <c r="BB25" i="1" s="1"/>
  <c r="BC26" i="1"/>
  <c r="CF26" i="1" s="1"/>
  <c r="BE28" i="1"/>
  <c r="CH28" i="1" s="1"/>
  <c r="BR43" i="1"/>
  <c r="BS43" i="1" s="1"/>
  <c r="BR55" i="1"/>
  <c r="BS55" i="1" s="1"/>
  <c r="AX56" i="1"/>
  <c r="BB56" i="1" s="1"/>
  <c r="BR58" i="1"/>
  <c r="BS58" i="1" s="1"/>
  <c r="BD59" i="1"/>
  <c r="CG59" i="1" s="1"/>
  <c r="BF60" i="1"/>
  <c r="CI60" i="1" s="1"/>
  <c r="AX60" i="1"/>
  <c r="BB60" i="1" s="1"/>
  <c r="BF66" i="1"/>
  <c r="CI66" i="1" s="1"/>
  <c r="AX66" i="1"/>
  <c r="BB66" i="1" s="1"/>
  <c r="BR67" i="1"/>
  <c r="BS67" i="1" s="1"/>
  <c r="BR68" i="1"/>
  <c r="BS68" i="1" s="1"/>
  <c r="BR70" i="1"/>
  <c r="BS70" i="1" s="1"/>
  <c r="BD71" i="1"/>
  <c r="CG71" i="1" s="1"/>
  <c r="BX71" i="1"/>
  <c r="CK71" i="1"/>
  <c r="BR77" i="1"/>
  <c r="BS77" i="1" s="1"/>
  <c r="AX83" i="1"/>
  <c r="BB83" i="1" s="1"/>
  <c r="BD84" i="1"/>
  <c r="CG84" i="1" s="1"/>
  <c r="AX95" i="1"/>
  <c r="BB95" i="1" s="1"/>
  <c r="AX113" i="1"/>
  <c r="BB113" i="1" s="1"/>
  <c r="BF115" i="1"/>
  <c r="CI115" i="1" s="1"/>
  <c r="BD117" i="1"/>
  <c r="CG117" i="1" s="1"/>
  <c r="BF124" i="1"/>
  <c r="CI124" i="1" s="1"/>
  <c r="BD126" i="1"/>
  <c r="CG126" i="1" s="1"/>
  <c r="BR130" i="1"/>
  <c r="BS130" i="1" s="1"/>
  <c r="AX137" i="1"/>
  <c r="BB137" i="1" s="1"/>
  <c r="BF140" i="1"/>
  <c r="CI140" i="1" s="1"/>
  <c r="BR140" i="1"/>
  <c r="BS140" i="1" s="1"/>
  <c r="BD142" i="1"/>
  <c r="CG142" i="1" s="1"/>
  <c r="BF144" i="1"/>
  <c r="CI144" i="1" s="1"/>
  <c r="BM159" i="1"/>
  <c r="BR161" i="1"/>
  <c r="BS161" i="1" s="1"/>
  <c r="BC168" i="1"/>
  <c r="CF168" i="1" s="1"/>
  <c r="BD168" i="1"/>
  <c r="CG168" i="1" s="1"/>
  <c r="BD187" i="1"/>
  <c r="CG187" i="1" s="1"/>
  <c r="BE202" i="1"/>
  <c r="CH202" i="1" s="1"/>
  <c r="BE208" i="1"/>
  <c r="CH208" i="1" s="1"/>
  <c r="BF213" i="1"/>
  <c r="CI213" i="1" s="1"/>
  <c r="BM213" i="1"/>
  <c r="BR213" i="1"/>
  <c r="BS213" i="1" s="1"/>
  <c r="AX217" i="1"/>
  <c r="BB217" i="1" s="1"/>
  <c r="BE224" i="1"/>
  <c r="CH224" i="1" s="1"/>
  <c r="AX236" i="1"/>
  <c r="BB236" i="1" s="1"/>
  <c r="BE239" i="1"/>
  <c r="CH239" i="1" s="1"/>
  <c r="BF240" i="1"/>
  <c r="CI240" i="1" s="1"/>
  <c r="BC240" i="1"/>
  <c r="CF240" i="1" s="1"/>
  <c r="BX246" i="1"/>
  <c r="CK246" i="1"/>
  <c r="BC248" i="1"/>
  <c r="CF248" i="1" s="1"/>
  <c r="BD257" i="1"/>
  <c r="CG257" i="1" s="1"/>
  <c r="BR260" i="1"/>
  <c r="BS260" i="1" s="1"/>
  <c r="BM260" i="1"/>
  <c r="BC263" i="1"/>
  <c r="CF263" i="1" s="1"/>
  <c r="BX265" i="1"/>
  <c r="AX266" i="1"/>
  <c r="BB266" i="1" s="1"/>
  <c r="BE280" i="1"/>
  <c r="CH280" i="1" s="1"/>
  <c r="BX296" i="1"/>
  <c r="AX297" i="1"/>
  <c r="BB297" i="1" s="1"/>
  <c r="BR298" i="1"/>
  <c r="BS298" i="1" s="1"/>
  <c r="BM298" i="1"/>
  <c r="BR309" i="1"/>
  <c r="BS309" i="1" s="1"/>
  <c r="BM309" i="1"/>
  <c r="BC319" i="1"/>
  <c r="CF319" i="1" s="1"/>
  <c r="BR321" i="1"/>
  <c r="BS321" i="1" s="1"/>
  <c r="CK342" i="1"/>
  <c r="BX342" i="1"/>
  <c r="BR352" i="1"/>
  <c r="BS352" i="1" s="1"/>
  <c r="BF374" i="1"/>
  <c r="CI374" i="1" s="1"/>
  <c r="BX377" i="1"/>
  <c r="AX378" i="1"/>
  <c r="BB378" i="1" s="1"/>
  <c r="BC404" i="1"/>
  <c r="CF404" i="1" s="1"/>
  <c r="BC412" i="1"/>
  <c r="CF412" i="1" s="1"/>
  <c r="BD412" i="1"/>
  <c r="CG412" i="1" s="1"/>
  <c r="BD413" i="1"/>
  <c r="CG413" i="1" s="1"/>
  <c r="BX419" i="1"/>
  <c r="CK419" i="1"/>
  <c r="CK421" i="1"/>
  <c r="BX421" i="1"/>
  <c r="BX428" i="1"/>
  <c r="BF449" i="1"/>
  <c r="CI449" i="1" s="1"/>
  <c r="BE470" i="1"/>
  <c r="CH470" i="1" s="1"/>
  <c r="BC470" i="1"/>
  <c r="CF470" i="1" s="1"/>
  <c r="BC573" i="1"/>
  <c r="CF573" i="1" s="1"/>
  <c r="BO637" i="1"/>
  <c r="BM680" i="1"/>
  <c r="BR680" i="1"/>
  <c r="BS680" i="1" s="1"/>
  <c r="BE685" i="1"/>
  <c r="CH685" i="1" s="1"/>
  <c r="AX708" i="1"/>
  <c r="BB708" i="1" s="1"/>
  <c r="BF11" i="1"/>
  <c r="CI11" i="1" s="1"/>
  <c r="BD12" i="1"/>
  <c r="CG12" i="1" s="1"/>
  <c r="BR22" i="1"/>
  <c r="BS22" i="1" s="1"/>
  <c r="CK27" i="1"/>
  <c r="BX27" i="1"/>
  <c r="BR34" i="1"/>
  <c r="BS34" i="1" s="1"/>
  <c r="BD35" i="1"/>
  <c r="CG35" i="1" s="1"/>
  <c r="BE37" i="1"/>
  <c r="CH37" i="1" s="1"/>
  <c r="BF38" i="1"/>
  <c r="CI38" i="1" s="1"/>
  <c r="BE40" i="1"/>
  <c r="CH40" i="1" s="1"/>
  <c r="BF41" i="1"/>
  <c r="CI41" i="1" s="1"/>
  <c r="BD55" i="1"/>
  <c r="CG55" i="1" s="1"/>
  <c r="BM55" i="1"/>
  <c r="BR56" i="1"/>
  <c r="BS56" i="1" s="1"/>
  <c r="BF62" i="1"/>
  <c r="CI62" i="1" s="1"/>
  <c r="BD63" i="1"/>
  <c r="CG63" i="1" s="1"/>
  <c r="BR63" i="1"/>
  <c r="BS63" i="1" s="1"/>
  <c r="BD65" i="1"/>
  <c r="CG65" i="1" s="1"/>
  <c r="BR66" i="1"/>
  <c r="BS66" i="1" s="1"/>
  <c r="BD67" i="1"/>
  <c r="CG67" i="1" s="1"/>
  <c r="BR69" i="1"/>
  <c r="BS69" i="1" s="1"/>
  <c r="BR71" i="1"/>
  <c r="BS71" i="1" s="1"/>
  <c r="BM71" i="1"/>
  <c r="BD75" i="1"/>
  <c r="CG75" i="1" s="1"/>
  <c r="BR76" i="1"/>
  <c r="BS76" i="1" s="1"/>
  <c r="BD77" i="1"/>
  <c r="CG77" i="1" s="1"/>
  <c r="BR78" i="1"/>
  <c r="BS78" i="1" s="1"/>
  <c r="BR79" i="1"/>
  <c r="BS79" i="1" s="1"/>
  <c r="BF92" i="1"/>
  <c r="CI92" i="1" s="1"/>
  <c r="CK96" i="1"/>
  <c r="BX96" i="1"/>
  <c r="BF98" i="1"/>
  <c r="CI98" i="1" s="1"/>
  <c r="BF102" i="1"/>
  <c r="CI102" i="1" s="1"/>
  <c r="BF108" i="1"/>
  <c r="CI108" i="1" s="1"/>
  <c r="BE110" i="1"/>
  <c r="CH110" i="1" s="1"/>
  <c r="AX115" i="1"/>
  <c r="BB115" i="1" s="1"/>
  <c r="BM119" i="1"/>
  <c r="BR119" i="1"/>
  <c r="BS119" i="1" s="1"/>
  <c r="BF122" i="1"/>
  <c r="CI122" i="1" s="1"/>
  <c r="BR123" i="1"/>
  <c r="BS123" i="1" s="1"/>
  <c r="BF128" i="1"/>
  <c r="CI128" i="1" s="1"/>
  <c r="BF130" i="1"/>
  <c r="CI130" i="1" s="1"/>
  <c r="BD134" i="1"/>
  <c r="CG134" i="1" s="1"/>
  <c r="BM167" i="1"/>
  <c r="BR167" i="1"/>
  <c r="BS167" i="1" s="1"/>
  <c r="BM169" i="1"/>
  <c r="BR169" i="1"/>
  <c r="BS169" i="1" s="1"/>
  <c r="BD170" i="1"/>
  <c r="CG170" i="1" s="1"/>
  <c r="BX173" i="1"/>
  <c r="CK173" i="1"/>
  <c r="BR176" i="1"/>
  <c r="BS176" i="1" s="1"/>
  <c r="CK177" i="1"/>
  <c r="BR184" i="1"/>
  <c r="BS184" i="1" s="1"/>
  <c r="BF187" i="1"/>
  <c r="CI187" i="1" s="1"/>
  <c r="CK198" i="1"/>
  <c r="BX198" i="1"/>
  <c r="BF203" i="1"/>
  <c r="CI203" i="1" s="1"/>
  <c r="CK219" i="1"/>
  <c r="BF222" i="1"/>
  <c r="CI222" i="1" s="1"/>
  <c r="AX224" i="1"/>
  <c r="BB224" i="1" s="1"/>
  <c r="BF237" i="1"/>
  <c r="CI237" i="1" s="1"/>
  <c r="BD301" i="1"/>
  <c r="CG301" i="1" s="1"/>
  <c r="BD303" i="1"/>
  <c r="CG303" i="1" s="1"/>
  <c r="BC304" i="1"/>
  <c r="CF304" i="1" s="1"/>
  <c r="BD304" i="1"/>
  <c r="CG304" i="1" s="1"/>
  <c r="BX305" i="1"/>
  <c r="CK305" i="1"/>
  <c r="BR311" i="1"/>
  <c r="BS311" i="1" s="1"/>
  <c r="BC332" i="1"/>
  <c r="CF332" i="1" s="1"/>
  <c r="BD336" i="1"/>
  <c r="CG336" i="1" s="1"/>
  <c r="CK344" i="1"/>
  <c r="BC346" i="1"/>
  <c r="CF346" i="1" s="1"/>
  <c r="AX355" i="1"/>
  <c r="BB355" i="1" s="1"/>
  <c r="BF367" i="1"/>
  <c r="CI367" i="1" s="1"/>
  <c r="BC390" i="1"/>
  <c r="CF390" i="1" s="1"/>
  <c r="BR412" i="1"/>
  <c r="BS412" i="1" s="1"/>
  <c r="BX424" i="1"/>
  <c r="CK424" i="1"/>
  <c r="CK455" i="1"/>
  <c r="BX455" i="1"/>
  <c r="BF463" i="1"/>
  <c r="CI463" i="1" s="1"/>
  <c r="CK476" i="1"/>
  <c r="BX476" i="1"/>
  <c r="BX559" i="1"/>
  <c r="CK559" i="1"/>
  <c r="BX561" i="1"/>
  <c r="CK561" i="1"/>
  <c r="BR572" i="1"/>
  <c r="BS572" i="1" s="1"/>
  <c r="BM572" i="1"/>
  <c r="BC584" i="1"/>
  <c r="CF584" i="1" s="1"/>
  <c r="BE584" i="1"/>
  <c r="CH584" i="1" s="1"/>
  <c r="AX629" i="1"/>
  <c r="BB629" i="1" s="1"/>
  <c r="BX681" i="1"/>
  <c r="CK681" i="1"/>
  <c r="BX684" i="1"/>
  <c r="CK684" i="1"/>
  <c r="BE90" i="1"/>
  <c r="CH90" i="1" s="1"/>
  <c r="BE98" i="1"/>
  <c r="CH98" i="1" s="1"/>
  <c r="AX101" i="1"/>
  <c r="BB101" i="1" s="1"/>
  <c r="BR106" i="1"/>
  <c r="BS106" i="1" s="1"/>
  <c r="AX109" i="1"/>
  <c r="BB109" i="1" s="1"/>
  <c r="AX116" i="1"/>
  <c r="BB116" i="1" s="1"/>
  <c r="BR116" i="1"/>
  <c r="BS116" i="1" s="1"/>
  <c r="BC117" i="1"/>
  <c r="CF117" i="1" s="1"/>
  <c r="BC124" i="1"/>
  <c r="CF124" i="1" s="1"/>
  <c r="BE124" i="1"/>
  <c r="CH124" i="1" s="1"/>
  <c r="BD124" i="1"/>
  <c r="CG124" i="1" s="1"/>
  <c r="BD130" i="1"/>
  <c r="CG130" i="1" s="1"/>
  <c r="BC140" i="1"/>
  <c r="CF140" i="1" s="1"/>
  <c r="BE140" i="1"/>
  <c r="CH140" i="1" s="1"/>
  <c r="BD140" i="1"/>
  <c r="CG140" i="1" s="1"/>
  <c r="BF146" i="1"/>
  <c r="CI146" i="1" s="1"/>
  <c r="BR146" i="1"/>
  <c r="BS146" i="1" s="1"/>
  <c r="BD148" i="1"/>
  <c r="CG148" i="1" s="1"/>
  <c r="AX149" i="1"/>
  <c r="BB149" i="1" s="1"/>
  <c r="AX175" i="1"/>
  <c r="BB175" i="1" s="1"/>
  <c r="AX177" i="1"/>
  <c r="BB177" i="1" s="1"/>
  <c r="BD178" i="1"/>
  <c r="CG178" i="1" s="1"/>
  <c r="AX185" i="1"/>
  <c r="BB185" i="1" s="1"/>
  <c r="BC201" i="1"/>
  <c r="CF201" i="1" s="1"/>
  <c r="BD207" i="1"/>
  <c r="CG207" i="1" s="1"/>
  <c r="AX211" i="1"/>
  <c r="BB211" i="1" s="1"/>
  <c r="BF218" i="1"/>
  <c r="CI218" i="1" s="1"/>
  <c r="BD223" i="1"/>
  <c r="CG223" i="1" s="1"/>
  <c r="BF226" i="1"/>
  <c r="CI226" i="1" s="1"/>
  <c r="BC227" i="1"/>
  <c r="CF227" i="1" s="1"/>
  <c r="AX232" i="1"/>
  <c r="BB232" i="1" s="1"/>
  <c r="AX234" i="1"/>
  <c r="BB234" i="1" s="1"/>
  <c r="AX239" i="1"/>
  <c r="BB239" i="1" s="1"/>
  <c r="BR243" i="1"/>
  <c r="BS243" i="1" s="1"/>
  <c r="BM243" i="1"/>
  <c r="BF248" i="1"/>
  <c r="CI248" i="1" s="1"/>
  <c r="BM252" i="1"/>
  <c r="BR252" i="1"/>
  <c r="BS252" i="1" s="1"/>
  <c r="BD254" i="1"/>
  <c r="CG254" i="1" s="1"/>
  <c r="BD258" i="1"/>
  <c r="CG258" i="1" s="1"/>
  <c r="BF270" i="1"/>
  <c r="CI270" i="1" s="1"/>
  <c r="AX278" i="1"/>
  <c r="BB278" i="1" s="1"/>
  <c r="CK288" i="1"/>
  <c r="BX288" i="1"/>
  <c r="BF295" i="1"/>
  <c r="CI295" i="1" s="1"/>
  <c r="BC295" i="1"/>
  <c r="CF295" i="1" s="1"/>
  <c r="BR296" i="1"/>
  <c r="BS296" i="1" s="1"/>
  <c r="BR317" i="1"/>
  <c r="BS317" i="1" s="1"/>
  <c r="BD318" i="1"/>
  <c r="CG318" i="1" s="1"/>
  <c r="BE318" i="1"/>
  <c r="CH318" i="1" s="1"/>
  <c r="BD327" i="1"/>
  <c r="CG327" i="1" s="1"/>
  <c r="BC329" i="1"/>
  <c r="CF329" i="1" s="1"/>
  <c r="AX329" i="1"/>
  <c r="BB329" i="1" s="1"/>
  <c r="BR330" i="1"/>
  <c r="BS330" i="1" s="1"/>
  <c r="BX334" i="1"/>
  <c r="CK334" i="1"/>
  <c r="AX343" i="1"/>
  <c r="BB343" i="1" s="1"/>
  <c r="BF346" i="1"/>
  <c r="CI346" i="1" s="1"/>
  <c r="BR347" i="1"/>
  <c r="BS347" i="1" s="1"/>
  <c r="AX352" i="1"/>
  <c r="BB352" i="1" s="1"/>
  <c r="AX362" i="1"/>
  <c r="BB362" i="1" s="1"/>
  <c r="BC367" i="1"/>
  <c r="CF367" i="1" s="1"/>
  <c r="BC368" i="1"/>
  <c r="CF368" i="1" s="1"/>
  <c r="BC369" i="1"/>
  <c r="CF369" i="1" s="1"/>
  <c r="BD380" i="1"/>
  <c r="CG380" i="1" s="1"/>
  <c r="BE403" i="1"/>
  <c r="CH403" i="1" s="1"/>
  <c r="AX403" i="1"/>
  <c r="BB403" i="1" s="1"/>
  <c r="AX411" i="1"/>
  <c r="BB411" i="1" s="1"/>
  <c r="BX429" i="1"/>
  <c r="CK429" i="1"/>
  <c r="BR447" i="1"/>
  <c r="BS447" i="1" s="1"/>
  <c r="BF450" i="1"/>
  <c r="CI450" i="1" s="1"/>
  <c r="BE450" i="1"/>
  <c r="CH450" i="1" s="1"/>
  <c r="BF456" i="1"/>
  <c r="CI456" i="1" s="1"/>
  <c r="BE456" i="1"/>
  <c r="CH456" i="1" s="1"/>
  <c r="BF458" i="1"/>
  <c r="CI458" i="1" s="1"/>
  <c r="BX483" i="1"/>
  <c r="CK483" i="1"/>
  <c r="BE496" i="1"/>
  <c r="CH496" i="1" s="1"/>
  <c r="BD520" i="1"/>
  <c r="CG520" i="1" s="1"/>
  <c r="BF520" i="1"/>
  <c r="CI520" i="1" s="1"/>
  <c r="BX619" i="1"/>
  <c r="CK619" i="1"/>
  <c r="BM847" i="1"/>
  <c r="BR847" i="1"/>
  <c r="BS847" i="1" s="1"/>
  <c r="BF156" i="1"/>
  <c r="CI156" i="1" s="1"/>
  <c r="BD158" i="1"/>
  <c r="CG158" i="1" s="1"/>
  <c r="BF164" i="1"/>
  <c r="CI164" i="1" s="1"/>
  <c r="BF168" i="1"/>
  <c r="CI168" i="1" s="1"/>
  <c r="BD172" i="1"/>
  <c r="CG172" i="1" s="1"/>
  <c r="BD174" i="1"/>
  <c r="CG174" i="1" s="1"/>
  <c r="BF186" i="1"/>
  <c r="CI186" i="1" s="1"/>
  <c r="BC189" i="1"/>
  <c r="CF189" i="1" s="1"/>
  <c r="AX191" i="1"/>
  <c r="BB191" i="1" s="1"/>
  <c r="AX195" i="1"/>
  <c r="BB195" i="1" s="1"/>
  <c r="BF197" i="1"/>
  <c r="CI197" i="1" s="1"/>
  <c r="AX202" i="1"/>
  <c r="BB202" i="1" s="1"/>
  <c r="AX207" i="1"/>
  <c r="BB207" i="1" s="1"/>
  <c r="BR208" i="1"/>
  <c r="BS208" i="1" s="1"/>
  <c r="BF210" i="1"/>
  <c r="CI210" i="1" s="1"/>
  <c r="BR210" i="1"/>
  <c r="BS210" i="1" s="1"/>
  <c r="AX213" i="1"/>
  <c r="BB213" i="1" s="1"/>
  <c r="BR218" i="1"/>
  <c r="BS218" i="1" s="1"/>
  <c r="BC219" i="1"/>
  <c r="CF219" i="1" s="1"/>
  <c r="BE220" i="1"/>
  <c r="CH220" i="1" s="1"/>
  <c r="BF220" i="1"/>
  <c r="CI220" i="1" s="1"/>
  <c r="BC221" i="1"/>
  <c r="CF221" i="1" s="1"/>
  <c r="BE245" i="1"/>
  <c r="CH245" i="1" s="1"/>
  <c r="BF254" i="1"/>
  <c r="CI254" i="1" s="1"/>
  <c r="AX254" i="1"/>
  <c r="BB254" i="1" s="1"/>
  <c r="BE255" i="1"/>
  <c r="CH255" i="1" s="1"/>
  <c r="BD261" i="1"/>
  <c r="CG261" i="1" s="1"/>
  <c r="CK269" i="1"/>
  <c r="BX269" i="1"/>
  <c r="AX273" i="1"/>
  <c r="BB273" i="1" s="1"/>
  <c r="BX274" i="1"/>
  <c r="CK274" i="1"/>
  <c r="AX275" i="1"/>
  <c r="BB275" i="1" s="1"/>
  <c r="CK284" i="1"/>
  <c r="BX284" i="1"/>
  <c r="BD295" i="1"/>
  <c r="CG295" i="1" s="1"/>
  <c r="AX296" i="1"/>
  <c r="BB296" i="1" s="1"/>
  <c r="BX297" i="1"/>
  <c r="CK297" i="1"/>
  <c r="AX298" i="1"/>
  <c r="BB298" i="1" s="1"/>
  <c r="BD313" i="1"/>
  <c r="CG313" i="1" s="1"/>
  <c r="CK313" i="1"/>
  <c r="BX313" i="1"/>
  <c r="BR336" i="1"/>
  <c r="BS336" i="1" s="1"/>
  <c r="BM336" i="1"/>
  <c r="BF338" i="1"/>
  <c r="CI338" i="1" s="1"/>
  <c r="AX338" i="1"/>
  <c r="BB338" i="1" s="1"/>
  <c r="BX340" i="1"/>
  <c r="CK340" i="1"/>
  <c r="AX341" i="1"/>
  <c r="BB341" i="1" s="1"/>
  <c r="BF345" i="1"/>
  <c r="CI345" i="1" s="1"/>
  <c r="BC348" i="1"/>
  <c r="CF348" i="1" s="1"/>
  <c r="BE361" i="1"/>
  <c r="CH361" i="1" s="1"/>
  <c r="AX361" i="1"/>
  <c r="BB361" i="1" s="1"/>
  <c r="BR361" i="1"/>
  <c r="BS361" i="1" s="1"/>
  <c r="BD368" i="1"/>
  <c r="CG368" i="1" s="1"/>
  <c r="BC373" i="1"/>
  <c r="CF373" i="1" s="1"/>
  <c r="BE377" i="1"/>
  <c r="CH377" i="1" s="1"/>
  <c r="AX377" i="1"/>
  <c r="BB377" i="1" s="1"/>
  <c r="BC378" i="1"/>
  <c r="CF378" i="1" s="1"/>
  <c r="BX379" i="1"/>
  <c r="CK379" i="1"/>
  <c r="AX388" i="1"/>
  <c r="BB388" i="1" s="1"/>
  <c r="BF397" i="1"/>
  <c r="CI397" i="1" s="1"/>
  <c r="AX399" i="1"/>
  <c r="BB399" i="1" s="1"/>
  <c r="BD405" i="1"/>
  <c r="CG405" i="1" s="1"/>
  <c r="BF408" i="1"/>
  <c r="CI408" i="1" s="1"/>
  <c r="BR410" i="1"/>
  <c r="BS410" i="1" s="1"/>
  <c r="BM410" i="1"/>
  <c r="CK414" i="1"/>
  <c r="AX422" i="1"/>
  <c r="BB422" i="1" s="1"/>
  <c r="BF426" i="1"/>
  <c r="CI426" i="1" s="1"/>
  <c r="BR426" i="1"/>
  <c r="BS426" i="1" s="1"/>
  <c r="BO426" i="1"/>
  <c r="CK431" i="1"/>
  <c r="AX434" i="1"/>
  <c r="BB434" i="1" s="1"/>
  <c r="BE446" i="1"/>
  <c r="CH446" i="1" s="1"/>
  <c r="BF447" i="1"/>
  <c r="CI447" i="1" s="1"/>
  <c r="BF465" i="1"/>
  <c r="CI465" i="1" s="1"/>
  <c r="CK526" i="1"/>
  <c r="BR531" i="1"/>
  <c r="BS531" i="1" s="1"/>
  <c r="BR533" i="1"/>
  <c r="BS533" i="1" s="1"/>
  <c r="BM533" i="1"/>
  <c r="AX548" i="1"/>
  <c r="BB548" i="1" s="1"/>
  <c r="AX556" i="1"/>
  <c r="BB556" i="1" s="1"/>
  <c r="BR588" i="1"/>
  <c r="BS588" i="1" s="1"/>
  <c r="BM588" i="1"/>
  <c r="BD598" i="1"/>
  <c r="CG598" i="1" s="1"/>
  <c r="BE607" i="1"/>
  <c r="CH607" i="1" s="1"/>
  <c r="BM613" i="1"/>
  <c r="BR613" i="1"/>
  <c r="BS613" i="1" s="1"/>
  <c r="AX617" i="1"/>
  <c r="BB617" i="1" s="1"/>
  <c r="BC635" i="1"/>
  <c r="CF635" i="1" s="1"/>
  <c r="BR699" i="1"/>
  <c r="BS699" i="1" s="1"/>
  <c r="BM699" i="1"/>
  <c r="CK704" i="1"/>
  <c r="BX704" i="1"/>
  <c r="BX715" i="1"/>
  <c r="CK715" i="1"/>
  <c r="AX716" i="1"/>
  <c r="BB716" i="1" s="1"/>
  <c r="BX723" i="1"/>
  <c r="CK723" i="1"/>
  <c r="BF777" i="1"/>
  <c r="CI777" i="1" s="1"/>
  <c r="BM799" i="1"/>
  <c r="BR799" i="1"/>
  <c r="BS799" i="1" s="1"/>
  <c r="AX143" i="1"/>
  <c r="BB143" i="1" s="1"/>
  <c r="BR160" i="1"/>
  <c r="BS160" i="1" s="1"/>
  <c r="BF162" i="1"/>
  <c r="CI162" i="1" s="1"/>
  <c r="BR162" i="1"/>
  <c r="BS162" i="1" s="1"/>
  <c r="BX163" i="1"/>
  <c r="CK163" i="1"/>
  <c r="BX165" i="1"/>
  <c r="CK165" i="1"/>
  <c r="BF172" i="1"/>
  <c r="CI172" i="1" s="1"/>
  <c r="BR172" i="1"/>
  <c r="BS172" i="1" s="1"/>
  <c r="BF176" i="1"/>
  <c r="CI176" i="1" s="1"/>
  <c r="BD180" i="1"/>
  <c r="CG180" i="1" s="1"/>
  <c r="BD182" i="1"/>
  <c r="CG182" i="1" s="1"/>
  <c r="BC185" i="1"/>
  <c r="CF185" i="1" s="1"/>
  <c r="BF198" i="1"/>
  <c r="CI198" i="1" s="1"/>
  <c r="BC205" i="1"/>
  <c r="CF205" i="1" s="1"/>
  <c r="BR205" i="1"/>
  <c r="BS205" i="1" s="1"/>
  <c r="AX210" i="1"/>
  <c r="BB210" i="1" s="1"/>
  <c r="BO210" i="1"/>
  <c r="BC211" i="1"/>
  <c r="CF211" i="1" s="1"/>
  <c r="BM217" i="1"/>
  <c r="BR217" i="1"/>
  <c r="BS217" i="1" s="1"/>
  <c r="BC218" i="1"/>
  <c r="CF218" i="1" s="1"/>
  <c r="AX220" i="1"/>
  <c r="BB220" i="1" s="1"/>
  <c r="BD229" i="1"/>
  <c r="CG229" i="1" s="1"/>
  <c r="BR230" i="1"/>
  <c r="BS230" i="1" s="1"/>
  <c r="BF232" i="1"/>
  <c r="CI232" i="1" s="1"/>
  <c r="BE232" i="1"/>
  <c r="CH232" i="1" s="1"/>
  <c r="BC232" i="1"/>
  <c r="CF232" i="1" s="1"/>
  <c r="BC241" i="1"/>
  <c r="CF241" i="1" s="1"/>
  <c r="BX244" i="1"/>
  <c r="CK244" i="1"/>
  <c r="AX249" i="1"/>
  <c r="BB249" i="1" s="1"/>
  <c r="BX255" i="1"/>
  <c r="BF262" i="1"/>
  <c r="CI262" i="1" s="1"/>
  <c r="BC267" i="1"/>
  <c r="CF267" i="1" s="1"/>
  <c r="BE267" i="1"/>
  <c r="CH267" i="1" s="1"/>
  <c r="BD287" i="1"/>
  <c r="CG287" i="1" s="1"/>
  <c r="CK291" i="1"/>
  <c r="BX291" i="1"/>
  <c r="BC303" i="1"/>
  <c r="CF303" i="1" s="1"/>
  <c r="AX304" i="1"/>
  <c r="BB304" i="1" s="1"/>
  <c r="BR304" i="1"/>
  <c r="BS304" i="1" s="1"/>
  <c r="BE308" i="1"/>
  <c r="CH308" i="1" s="1"/>
  <c r="BR323" i="1"/>
  <c r="BS323" i="1" s="1"/>
  <c r="BC324" i="1"/>
  <c r="CF324" i="1" s="1"/>
  <c r="BC326" i="1"/>
  <c r="CF326" i="1" s="1"/>
  <c r="BF326" i="1"/>
  <c r="CI326" i="1" s="1"/>
  <c r="BE326" i="1"/>
  <c r="CH326" i="1" s="1"/>
  <c r="BD326" i="1"/>
  <c r="CG326" i="1" s="1"/>
  <c r="BR341" i="1"/>
  <c r="BS341" i="1" s="1"/>
  <c r="BQ341" i="1"/>
  <c r="BC344" i="1"/>
  <c r="CF344" i="1" s="1"/>
  <c r="BE345" i="1"/>
  <c r="CH345" i="1" s="1"/>
  <c r="AX345" i="1"/>
  <c r="BB345" i="1" s="1"/>
  <c r="BR345" i="1"/>
  <c r="BS345" i="1" s="1"/>
  <c r="BF351" i="1"/>
  <c r="CI351" i="1" s="1"/>
  <c r="BR356" i="1"/>
  <c r="BS356" i="1" s="1"/>
  <c r="BO361" i="1"/>
  <c r="BC362" i="1"/>
  <c r="CF362" i="1" s="1"/>
  <c r="BC366" i="1"/>
  <c r="CF366" i="1" s="1"/>
  <c r="BF368" i="1"/>
  <c r="CI368" i="1" s="1"/>
  <c r="BM372" i="1"/>
  <c r="BR372" i="1"/>
  <c r="BS372" i="1" s="1"/>
  <c r="BE373" i="1"/>
  <c r="CH373" i="1" s="1"/>
  <c r="BC383" i="1"/>
  <c r="CF383" i="1" s="1"/>
  <c r="BC384" i="1"/>
  <c r="CF384" i="1" s="1"/>
  <c r="BD402" i="1"/>
  <c r="CG402" i="1" s="1"/>
  <c r="AX404" i="1"/>
  <c r="BB404" i="1" s="1"/>
  <c r="BM404" i="1"/>
  <c r="BR406" i="1"/>
  <c r="BS406" i="1" s="1"/>
  <c r="BM406" i="1"/>
  <c r="BR414" i="1"/>
  <c r="BS414" i="1" s="1"/>
  <c r="BX433" i="1"/>
  <c r="CK433" i="1"/>
  <c r="BR434" i="1"/>
  <c r="BS434" i="1" s="1"/>
  <c r="BO434" i="1"/>
  <c r="CK440" i="1"/>
  <c r="BX440" i="1"/>
  <c r="CK446" i="1"/>
  <c r="BX446" i="1"/>
  <c r="BX459" i="1"/>
  <c r="CK459" i="1"/>
  <c r="BR469" i="1"/>
  <c r="BS469" i="1" s="1"/>
  <c r="BF497" i="1"/>
  <c r="CI497" i="1" s="1"/>
  <c r="BC497" i="1"/>
  <c r="CF497" i="1" s="1"/>
  <c r="BF508" i="1"/>
  <c r="CI508" i="1" s="1"/>
  <c r="BC516" i="1"/>
  <c r="CF516" i="1" s="1"/>
  <c r="CK521" i="1"/>
  <c r="BX521" i="1"/>
  <c r="AX531" i="1"/>
  <c r="BB531" i="1" s="1"/>
  <c r="BM531" i="1"/>
  <c r="BX534" i="1"/>
  <c r="BX536" i="1"/>
  <c r="BM546" i="1"/>
  <c r="BR546" i="1"/>
  <c r="BS546" i="1" s="1"/>
  <c r="CK601" i="1"/>
  <c r="BX601" i="1"/>
  <c r="BM631" i="1"/>
  <c r="BR631" i="1"/>
  <c r="BS631" i="1" s="1"/>
  <c r="BF686" i="1"/>
  <c r="CI686" i="1" s="1"/>
  <c r="BD691" i="1"/>
  <c r="CG691" i="1" s="1"/>
  <c r="BE691" i="1"/>
  <c r="CH691" i="1" s="1"/>
  <c r="AX699" i="1"/>
  <c r="BB699" i="1" s="1"/>
  <c r="BR714" i="1"/>
  <c r="BS714" i="1" s="1"/>
  <c r="BM714" i="1"/>
  <c r="AX777" i="1"/>
  <c r="BB777" i="1" s="1"/>
  <c r="BC441" i="1"/>
  <c r="CF441" i="1" s="1"/>
  <c r="BF443" i="1"/>
  <c r="CI443" i="1" s="1"/>
  <c r="BR451" i="1"/>
  <c r="BS451" i="1" s="1"/>
  <c r="BM451" i="1"/>
  <c r="BD456" i="1"/>
  <c r="CG456" i="1" s="1"/>
  <c r="BE458" i="1"/>
  <c r="CH458" i="1" s="1"/>
  <c r="BR461" i="1"/>
  <c r="BS461" i="1" s="1"/>
  <c r="BC472" i="1"/>
  <c r="CF472" i="1" s="1"/>
  <c r="BC474" i="1"/>
  <c r="CF474" i="1" s="1"/>
  <c r="BC477" i="1"/>
  <c r="CF477" i="1" s="1"/>
  <c r="BE498" i="1"/>
  <c r="CH498" i="1" s="1"/>
  <c r="BD513" i="1"/>
  <c r="CG513" i="1" s="1"/>
  <c r="BF514" i="1"/>
  <c r="CI514" i="1" s="1"/>
  <c r="BX516" i="1"/>
  <c r="CK516" i="1"/>
  <c r="BC529" i="1"/>
  <c r="CF529" i="1" s="1"/>
  <c r="BD535" i="1"/>
  <c r="CG535" i="1" s="1"/>
  <c r="BC535" i="1"/>
  <c r="CF535" i="1" s="1"/>
  <c r="BC539" i="1"/>
  <c r="CF539" i="1" s="1"/>
  <c r="BF551" i="1"/>
  <c r="CI551" i="1" s="1"/>
  <c r="BE552" i="1"/>
  <c r="CH552" i="1" s="1"/>
  <c r="BR578" i="1"/>
  <c r="BS578" i="1" s="1"/>
  <c r="BM578" i="1"/>
  <c r="AX600" i="1"/>
  <c r="BB600" i="1" s="1"/>
  <c r="CK606" i="1"/>
  <c r="BX606" i="1"/>
  <c r="BX620" i="1"/>
  <c r="CK620" i="1"/>
  <c r="BF621" i="1"/>
  <c r="CI621" i="1" s="1"/>
  <c r="AX621" i="1"/>
  <c r="BB621" i="1" s="1"/>
  <c r="BX623" i="1"/>
  <c r="CK623" i="1"/>
  <c r="AX624" i="1"/>
  <c r="BB624" i="1" s="1"/>
  <c r="AX627" i="1"/>
  <c r="BB627" i="1" s="1"/>
  <c r="BX630" i="1"/>
  <c r="CK630" i="1"/>
  <c r="AX631" i="1"/>
  <c r="BB631" i="1" s="1"/>
  <c r="BC641" i="1"/>
  <c r="CF641" i="1" s="1"/>
  <c r="BX643" i="1"/>
  <c r="CK643" i="1"/>
  <c r="BR657" i="1"/>
  <c r="BS657" i="1" s="1"/>
  <c r="BQ657" i="1"/>
  <c r="CK660" i="1"/>
  <c r="BX660" i="1"/>
  <c r="BD676" i="1"/>
  <c r="CG676" i="1" s="1"/>
  <c r="BO746" i="1"/>
  <c r="BR746" i="1"/>
  <c r="BS746" i="1" s="1"/>
  <c r="BD750" i="1"/>
  <c r="CG750" i="1" s="1"/>
  <c r="BE761" i="1"/>
  <c r="CH761" i="1" s="1"/>
  <c r="BX762" i="1"/>
  <c r="CK762" i="1"/>
  <c r="BF821" i="1"/>
  <c r="CI821" i="1" s="1"/>
  <c r="BC849" i="1"/>
  <c r="CF849" i="1" s="1"/>
  <c r="BX442" i="1"/>
  <c r="AX443" i="1"/>
  <c r="BB443" i="1" s="1"/>
  <c r="BF445" i="1"/>
  <c r="CI445" i="1" s="1"/>
  <c r="BO453" i="1"/>
  <c r="BX454" i="1"/>
  <c r="CK454" i="1"/>
  <c r="BX458" i="1"/>
  <c r="BM461" i="1"/>
  <c r="AX465" i="1"/>
  <c r="BB465" i="1" s="1"/>
  <c r="BD470" i="1"/>
  <c r="CG470" i="1" s="1"/>
  <c r="BX470" i="1"/>
  <c r="BX474" i="1"/>
  <c r="CK474" i="1"/>
  <c r="BX491" i="1"/>
  <c r="CK498" i="1"/>
  <c r="BX498" i="1"/>
  <c r="AX503" i="1"/>
  <c r="BB503" i="1" s="1"/>
  <c r="BR505" i="1"/>
  <c r="BS505" i="1" s="1"/>
  <c r="BM505" i="1"/>
  <c r="BF512" i="1"/>
  <c r="CI512" i="1" s="1"/>
  <c r="BD522" i="1"/>
  <c r="CG522" i="1" s="1"/>
  <c r="BR522" i="1"/>
  <c r="BS522" i="1" s="1"/>
  <c r="BX525" i="1"/>
  <c r="AX526" i="1"/>
  <c r="BB526" i="1" s="1"/>
  <c r="BR544" i="1"/>
  <c r="BS544" i="1" s="1"/>
  <c r="BX546" i="1"/>
  <c r="CK546" i="1"/>
  <c r="BM550" i="1"/>
  <c r="BR550" i="1"/>
  <c r="BS550" i="1" s="1"/>
  <c r="BE563" i="1"/>
  <c r="CH563" i="1" s="1"/>
  <c r="BR563" i="1"/>
  <c r="BS563" i="1" s="1"/>
  <c r="BX566" i="1"/>
  <c r="AX567" i="1"/>
  <c r="BB567" i="1" s="1"/>
  <c r="BX571" i="1"/>
  <c r="BF572" i="1"/>
  <c r="CI572" i="1" s="1"/>
  <c r="AX572" i="1"/>
  <c r="BB572" i="1" s="1"/>
  <c r="BO574" i="1"/>
  <c r="BX584" i="1"/>
  <c r="AX585" i="1"/>
  <c r="BB585" i="1" s="1"/>
  <c r="BD628" i="1"/>
  <c r="CG628" i="1" s="1"/>
  <c r="BD630" i="1"/>
  <c r="CG630" i="1" s="1"/>
  <c r="BM651" i="1"/>
  <c r="BR651" i="1"/>
  <c r="BS651" i="1" s="1"/>
  <c r="CK652" i="1"/>
  <c r="BX652" i="1"/>
  <c r="BM663" i="1"/>
  <c r="BR663" i="1"/>
  <c r="BS663" i="1" s="1"/>
  <c r="AX665" i="1"/>
  <c r="BB665" i="1" s="1"/>
  <c r="BX705" i="1"/>
  <c r="BF737" i="1"/>
  <c r="CI737" i="1" s="1"/>
  <c r="AX739" i="1"/>
  <c r="BB739" i="1" s="1"/>
  <c r="BC743" i="1"/>
  <c r="CF743" i="1" s="1"/>
  <c r="BX760" i="1"/>
  <c r="CK820" i="1"/>
  <c r="BX820" i="1"/>
  <c r="CK823" i="1"/>
  <c r="BX823" i="1"/>
  <c r="BC837" i="1"/>
  <c r="CF837" i="1" s="1"/>
  <c r="BX840" i="1"/>
  <c r="CK840" i="1"/>
  <c r="BF9" i="1"/>
  <c r="CI9" i="1" s="1"/>
  <c r="AX9" i="1"/>
  <c r="BB9" i="1" s="1"/>
  <c r="BF10" i="1"/>
  <c r="CI10" i="1" s="1"/>
  <c r="BR18" i="1"/>
  <c r="BS18" i="1" s="1"/>
  <c r="BF21" i="1"/>
  <c r="CI21" i="1" s="1"/>
  <c r="AX21" i="1"/>
  <c r="BB21" i="1" s="1"/>
  <c r="BF22" i="1"/>
  <c r="CI22" i="1" s="1"/>
  <c r="AX30" i="1"/>
  <c r="BB30" i="1" s="1"/>
  <c r="BD34" i="1"/>
  <c r="CG34" i="1" s="1"/>
  <c r="BC38" i="1"/>
  <c r="CF38" i="1" s="1"/>
  <c r="BR41" i="1"/>
  <c r="BS41" i="1" s="1"/>
  <c r="BE51" i="1"/>
  <c r="CH51" i="1" s="1"/>
  <c r="BF52" i="1"/>
  <c r="CI52" i="1" s="1"/>
  <c r="AX52" i="1"/>
  <c r="BB52" i="1" s="1"/>
  <c r="BD53" i="1"/>
  <c r="CG53" i="1" s="1"/>
  <c r="BR59" i="1"/>
  <c r="BS59" i="1" s="1"/>
  <c r="BR60" i="1"/>
  <c r="BS60" i="1" s="1"/>
  <c r="AX62" i="1"/>
  <c r="BB62" i="1" s="1"/>
  <c r="BF65" i="1"/>
  <c r="CI65" i="1" s="1"/>
  <c r="AX65" i="1"/>
  <c r="BB65" i="1" s="1"/>
  <c r="AX71" i="1"/>
  <c r="BB71" i="1" s="1"/>
  <c r="AX72" i="1"/>
  <c r="BB72" i="1" s="1"/>
  <c r="AX79" i="1"/>
  <c r="BB79" i="1" s="1"/>
  <c r="BE86" i="1"/>
  <c r="CH86" i="1" s="1"/>
  <c r="BR94" i="1"/>
  <c r="BS94" i="1" s="1"/>
  <c r="AX97" i="1"/>
  <c r="BB97" i="1" s="1"/>
  <c r="BF104" i="1"/>
  <c r="CI104" i="1" s="1"/>
  <c r="AX108" i="1"/>
  <c r="BB108" i="1" s="1"/>
  <c r="BR108" i="1"/>
  <c r="BS108" i="1" s="1"/>
  <c r="AX111" i="1"/>
  <c r="BB111" i="1" s="1"/>
  <c r="BC112" i="1"/>
  <c r="CF112" i="1" s="1"/>
  <c r="BD112" i="1"/>
  <c r="CG112" i="1" s="1"/>
  <c r="BF114" i="1"/>
  <c r="CI114" i="1" s="1"/>
  <c r="BR114" i="1"/>
  <c r="BS114" i="1" s="1"/>
  <c r="BC115" i="1"/>
  <c r="CF115" i="1" s="1"/>
  <c r="BF118" i="1"/>
  <c r="CI118" i="1" s="1"/>
  <c r="BF126" i="1"/>
  <c r="CI126" i="1" s="1"/>
  <c r="BR126" i="1"/>
  <c r="BS126" i="1" s="1"/>
  <c r="BF132" i="1"/>
  <c r="CI132" i="1" s="1"/>
  <c r="AX135" i="1"/>
  <c r="BB135" i="1" s="1"/>
  <c r="BR136" i="1"/>
  <c r="BS136" i="1" s="1"/>
  <c r="BF142" i="1"/>
  <c r="CI142" i="1" s="1"/>
  <c r="BR142" i="1"/>
  <c r="BS142" i="1" s="1"/>
  <c r="AX148" i="1"/>
  <c r="BB148" i="1" s="1"/>
  <c r="BE158" i="1"/>
  <c r="CH158" i="1" s="1"/>
  <c r="AX166" i="1"/>
  <c r="BB166" i="1" s="1"/>
  <c r="AX174" i="1"/>
  <c r="BB174" i="1" s="1"/>
  <c r="AX182" i="1"/>
  <c r="BB182" i="1" s="1"/>
  <c r="BF190" i="1"/>
  <c r="CI190" i="1" s="1"/>
  <c r="BE196" i="1"/>
  <c r="CH196" i="1" s="1"/>
  <c r="BR196" i="1"/>
  <c r="BS196" i="1" s="1"/>
  <c r="BC197" i="1"/>
  <c r="CF197" i="1" s="1"/>
  <c r="AX201" i="1"/>
  <c r="BB201" i="1" s="1"/>
  <c r="BR202" i="1"/>
  <c r="BS202" i="1" s="1"/>
  <c r="AX205" i="1"/>
  <c r="BB205" i="1" s="1"/>
  <c r="BF212" i="1"/>
  <c r="CI212" i="1" s="1"/>
  <c r="BF216" i="1"/>
  <c r="CI216" i="1" s="1"/>
  <c r="BF234" i="1"/>
  <c r="CI234" i="1" s="1"/>
  <c r="BD234" i="1"/>
  <c r="CG234" i="1" s="1"/>
  <c r="BC234" i="1"/>
  <c r="CF234" i="1" s="1"/>
  <c r="AX244" i="1"/>
  <c r="BB244" i="1" s="1"/>
  <c r="BF246" i="1"/>
  <c r="CI246" i="1" s="1"/>
  <c r="AX246" i="1"/>
  <c r="BB246" i="1" s="1"/>
  <c r="BD248" i="1"/>
  <c r="CG248" i="1" s="1"/>
  <c r="BR248" i="1"/>
  <c r="BS248" i="1" s="1"/>
  <c r="BC255" i="1"/>
  <c r="CF255" i="1" s="1"/>
  <c r="AX260" i="1"/>
  <c r="BB260" i="1" s="1"/>
  <c r="AX263" i="1"/>
  <c r="BB263" i="1" s="1"/>
  <c r="BM274" i="1"/>
  <c r="BR274" i="1"/>
  <c r="BS274" i="1" s="1"/>
  <c r="BF277" i="1"/>
  <c r="CI277" i="1" s="1"/>
  <c r="BC285" i="1"/>
  <c r="CF285" i="1" s="1"/>
  <c r="BE285" i="1"/>
  <c r="CH285" i="1" s="1"/>
  <c r="AX289" i="1"/>
  <c r="BB289" i="1" s="1"/>
  <c r="BR306" i="1"/>
  <c r="BS306" i="1" s="1"/>
  <c r="AX310" i="1"/>
  <c r="BB310" i="1" s="1"/>
  <c r="AX319" i="1"/>
  <c r="BB319" i="1" s="1"/>
  <c r="BR325" i="1"/>
  <c r="BS325" i="1" s="1"/>
  <c r="AX328" i="1"/>
  <c r="BB328" i="1" s="1"/>
  <c r="BR339" i="1"/>
  <c r="BS339" i="1" s="1"/>
  <c r="BF357" i="1"/>
  <c r="CI357" i="1" s="1"/>
  <c r="AX357" i="1"/>
  <c r="BB357" i="1" s="1"/>
  <c r="BC358" i="1"/>
  <c r="CF358" i="1" s="1"/>
  <c r="AX360" i="1"/>
  <c r="BB360" i="1" s="1"/>
  <c r="BF373" i="1"/>
  <c r="CI373" i="1" s="1"/>
  <c r="AX373" i="1"/>
  <c r="BB373" i="1" s="1"/>
  <c r="AX376" i="1"/>
  <c r="BB376" i="1" s="1"/>
  <c r="BC386" i="1"/>
  <c r="CF386" i="1" s="1"/>
  <c r="BC389" i="1"/>
  <c r="CF389" i="1" s="1"/>
  <c r="BF393" i="1"/>
  <c r="CI393" i="1" s="1"/>
  <c r="BF411" i="1"/>
  <c r="CI411" i="1" s="1"/>
  <c r="AX416" i="1"/>
  <c r="BB416" i="1" s="1"/>
  <c r="AX419" i="1"/>
  <c r="BB419" i="1" s="1"/>
  <c r="BC421" i="1"/>
  <c r="CF421" i="1" s="1"/>
  <c r="AX427" i="1"/>
  <c r="BB427" i="1" s="1"/>
  <c r="BD437" i="1"/>
  <c r="CG437" i="1" s="1"/>
  <c r="CK444" i="1"/>
  <c r="BX444" i="1"/>
  <c r="BD449" i="1"/>
  <c r="CG449" i="1" s="1"/>
  <c r="BR465" i="1"/>
  <c r="BS465" i="1" s="1"/>
  <c r="CK472" i="1"/>
  <c r="BE474" i="1"/>
  <c r="CH474" i="1" s="1"/>
  <c r="BX477" i="1"/>
  <c r="BD481" i="1"/>
  <c r="CG481" i="1" s="1"/>
  <c r="BF487" i="1"/>
  <c r="CI487" i="1" s="1"/>
  <c r="BD489" i="1"/>
  <c r="CG489" i="1" s="1"/>
  <c r="BM489" i="1"/>
  <c r="BR489" i="1"/>
  <c r="BS489" i="1" s="1"/>
  <c r="BE495" i="1"/>
  <c r="CH495" i="1" s="1"/>
  <c r="CK502" i="1"/>
  <c r="BC508" i="1"/>
  <c r="CF508" i="1" s="1"/>
  <c r="BE509" i="1"/>
  <c r="CH509" i="1" s="1"/>
  <c r="BF511" i="1"/>
  <c r="CI511" i="1" s="1"/>
  <c r="BX512" i="1"/>
  <c r="CK512" i="1"/>
  <c r="AX513" i="1"/>
  <c r="BB513" i="1" s="1"/>
  <c r="BC519" i="1"/>
  <c r="CF519" i="1" s="1"/>
  <c r="BQ522" i="1"/>
  <c r="BR524" i="1"/>
  <c r="BS524" i="1" s="1"/>
  <c r="BR528" i="1"/>
  <c r="BS528" i="1" s="1"/>
  <c r="AX530" i="1"/>
  <c r="BB530" i="1" s="1"/>
  <c r="BM540" i="1"/>
  <c r="BR540" i="1"/>
  <c r="BS540" i="1" s="1"/>
  <c r="BX541" i="1"/>
  <c r="AX542" i="1"/>
  <c r="BB542" i="1" s="1"/>
  <c r="BC549" i="1"/>
  <c r="CF549" i="1" s="1"/>
  <c r="BM563" i="1"/>
  <c r="CK564" i="1"/>
  <c r="BO565" i="1"/>
  <c r="BR565" i="1"/>
  <c r="BS565" i="1" s="1"/>
  <c r="BX587" i="1"/>
  <c r="CK587" i="1"/>
  <c r="BR589" i="1"/>
  <c r="BS589" i="1" s="1"/>
  <c r="BM589" i="1"/>
  <c r="BX590" i="1"/>
  <c r="CK596" i="1"/>
  <c r="BD607" i="1"/>
  <c r="CG607" i="1" s="1"/>
  <c r="BD614" i="1"/>
  <c r="CG614" i="1" s="1"/>
  <c r="BR616" i="1"/>
  <c r="BS616" i="1" s="1"/>
  <c r="BD632" i="1"/>
  <c r="CG632" i="1" s="1"/>
  <c r="BX639" i="1"/>
  <c r="CK639" i="1"/>
  <c r="CK650" i="1"/>
  <c r="BR654" i="1"/>
  <c r="BS654" i="1" s="1"/>
  <c r="BX657" i="1"/>
  <c r="CK657" i="1"/>
  <c r="BE673" i="1"/>
  <c r="CH673" i="1" s="1"/>
  <c r="AX687" i="1"/>
  <c r="BB687" i="1" s="1"/>
  <c r="BC689" i="1"/>
  <c r="CF689" i="1" s="1"/>
  <c r="BD701" i="1"/>
  <c r="CG701" i="1" s="1"/>
  <c r="BX702" i="1"/>
  <c r="AX706" i="1"/>
  <c r="BB706" i="1" s="1"/>
  <c r="CK712" i="1"/>
  <c r="BX712" i="1"/>
  <c r="BE733" i="1"/>
  <c r="CH733" i="1" s="1"/>
  <c r="CK738" i="1"/>
  <c r="BR742" i="1"/>
  <c r="BS742" i="1" s="1"/>
  <c r="BR747" i="1"/>
  <c r="BS747" i="1" s="1"/>
  <c r="BR756" i="1"/>
  <c r="BS756" i="1" s="1"/>
  <c r="BQ756" i="1"/>
  <c r="BF790" i="1"/>
  <c r="CI790" i="1" s="1"/>
  <c r="BE790" i="1"/>
  <c r="CH790" i="1" s="1"/>
  <c r="BD790" i="1"/>
  <c r="CG790" i="1" s="1"/>
  <c r="BM801" i="1"/>
  <c r="BR801" i="1"/>
  <c r="BS801" i="1" s="1"/>
  <c r="BE802" i="1"/>
  <c r="CH802" i="1" s="1"/>
  <c r="BF808" i="1"/>
  <c r="CI808" i="1" s="1"/>
  <c r="BR810" i="1"/>
  <c r="BS810" i="1" s="1"/>
  <c r="BQ810" i="1"/>
  <c r="BE815" i="1"/>
  <c r="CH815" i="1" s="1"/>
  <c r="AX815" i="1"/>
  <c r="BB815" i="1" s="1"/>
  <c r="BD10" i="1"/>
  <c r="CG10" i="1" s="1"/>
  <c r="BD19" i="1"/>
  <c r="CG19" i="1" s="1"/>
  <c r="BD22" i="1"/>
  <c r="CG22" i="1" s="1"/>
  <c r="BE29" i="1"/>
  <c r="CH29" i="1" s="1"/>
  <c r="BD32" i="1"/>
  <c r="CG32" i="1" s="1"/>
  <c r="BR33" i="1"/>
  <c r="BS33" i="1" s="1"/>
  <c r="BR36" i="1"/>
  <c r="BS36" i="1" s="1"/>
  <c r="BR37" i="1"/>
  <c r="BS37" i="1" s="1"/>
  <c r="BR40" i="1"/>
  <c r="BS40" i="1" s="1"/>
  <c r="BD42" i="1"/>
  <c r="CG42" i="1" s="1"/>
  <c r="BF43" i="1"/>
  <c r="CI43" i="1" s="1"/>
  <c r="BF45" i="1"/>
  <c r="CI45" i="1" s="1"/>
  <c r="BR51" i="1"/>
  <c r="BS51" i="1" s="1"/>
  <c r="BR52" i="1"/>
  <c r="BS52" i="1" s="1"/>
  <c r="BF57" i="1"/>
  <c r="CI57" i="1" s="1"/>
  <c r="BF58" i="1"/>
  <c r="CI58" i="1" s="1"/>
  <c r="BF59" i="1"/>
  <c r="CI59" i="1" s="1"/>
  <c r="BR61" i="1"/>
  <c r="BS61" i="1" s="1"/>
  <c r="BR62" i="1"/>
  <c r="BS62" i="1" s="1"/>
  <c r="BE78" i="1"/>
  <c r="CH78" i="1" s="1"/>
  <c r="BE82" i="1"/>
  <c r="CH82" i="1" s="1"/>
  <c r="BR90" i="1"/>
  <c r="BS90" i="1" s="1"/>
  <c r="BF100" i="1"/>
  <c r="CI100" i="1" s="1"/>
  <c r="BR104" i="1"/>
  <c r="BS104" i="1" s="1"/>
  <c r="BR118" i="1"/>
  <c r="BS118" i="1" s="1"/>
  <c r="BC119" i="1"/>
  <c r="CF119" i="1" s="1"/>
  <c r="BD121" i="1"/>
  <c r="CG121" i="1" s="1"/>
  <c r="AX123" i="1"/>
  <c r="BB123" i="1" s="1"/>
  <c r="BC136" i="1"/>
  <c r="CF136" i="1" s="1"/>
  <c r="BD136" i="1"/>
  <c r="CG136" i="1" s="1"/>
  <c r="BD138" i="1"/>
  <c r="CG138" i="1" s="1"/>
  <c r="BR148" i="1"/>
  <c r="BS148" i="1" s="1"/>
  <c r="BR158" i="1"/>
  <c r="BS158" i="1" s="1"/>
  <c r="BR166" i="1"/>
  <c r="BS166" i="1" s="1"/>
  <c r="BR174" i="1"/>
  <c r="BS174" i="1" s="1"/>
  <c r="BR182" i="1"/>
  <c r="BS182" i="1" s="1"/>
  <c r="BF184" i="1"/>
  <c r="CI184" i="1" s="1"/>
  <c r="BR190" i="1"/>
  <c r="BS190" i="1" s="1"/>
  <c r="BF192" i="1"/>
  <c r="CI192" i="1" s="1"/>
  <c r="BF196" i="1"/>
  <c r="CI196" i="1" s="1"/>
  <c r="BF200" i="1"/>
  <c r="CI200" i="1" s="1"/>
  <c r="BC202" i="1"/>
  <c r="CF202" i="1" s="1"/>
  <c r="BC203" i="1"/>
  <c r="CF203" i="1" s="1"/>
  <c r="BE204" i="1"/>
  <c r="CH204" i="1" s="1"/>
  <c r="BC223" i="1"/>
  <c r="CF223" i="1" s="1"/>
  <c r="BF228" i="1"/>
  <c r="CI228" i="1" s="1"/>
  <c r="AX229" i="1"/>
  <c r="BB229" i="1" s="1"/>
  <c r="BR229" i="1"/>
  <c r="BS229" i="1" s="1"/>
  <c r="BR235" i="1"/>
  <c r="BS235" i="1" s="1"/>
  <c r="BC247" i="1"/>
  <c r="CF247" i="1" s="1"/>
  <c r="BF271" i="1"/>
  <c r="CI271" i="1" s="1"/>
  <c r="BR272" i="1"/>
  <c r="BS272" i="1" s="1"/>
  <c r="BD278" i="1"/>
  <c r="CG278" i="1" s="1"/>
  <c r="CK281" i="1"/>
  <c r="BX281" i="1"/>
  <c r="AX307" i="1"/>
  <c r="BB307" i="1" s="1"/>
  <c r="BC309" i="1"/>
  <c r="CF309" i="1" s="1"/>
  <c r="BR319" i="1"/>
  <c r="BS319" i="1" s="1"/>
  <c r="BC320" i="1"/>
  <c r="CF320" i="1" s="1"/>
  <c r="BR332" i="1"/>
  <c r="BS332" i="1" s="1"/>
  <c r="BR334" i="1"/>
  <c r="BS334" i="1" s="1"/>
  <c r="BD346" i="1"/>
  <c r="CG346" i="1" s="1"/>
  <c r="BM350" i="1"/>
  <c r="BR350" i="1"/>
  <c r="BS350" i="1" s="1"/>
  <c r="BC352" i="1"/>
  <c r="CF352" i="1" s="1"/>
  <c r="BR357" i="1"/>
  <c r="BS357" i="1" s="1"/>
  <c r="BE359" i="1"/>
  <c r="CH359" i="1" s="1"/>
  <c r="AX359" i="1"/>
  <c r="BB359" i="1" s="1"/>
  <c r="BR373" i="1"/>
  <c r="BS373" i="1" s="1"/>
  <c r="BD390" i="1"/>
  <c r="CG390" i="1" s="1"/>
  <c r="BC396" i="1"/>
  <c r="CF396" i="1" s="1"/>
  <c r="BR399" i="1"/>
  <c r="BS399" i="1" s="1"/>
  <c r="BF417" i="1"/>
  <c r="CI417" i="1" s="1"/>
  <c r="BE426" i="1"/>
  <c r="CH426" i="1" s="1"/>
  <c r="BR428" i="1"/>
  <c r="BS428" i="1" s="1"/>
  <c r="BM428" i="1"/>
  <c r="BM440" i="1"/>
  <c r="BR440" i="1"/>
  <c r="BS440" i="1" s="1"/>
  <c r="BF441" i="1"/>
  <c r="CI441" i="1" s="1"/>
  <c r="AX442" i="1"/>
  <c r="BB442" i="1" s="1"/>
  <c r="AX446" i="1"/>
  <c r="BB446" i="1" s="1"/>
  <c r="BR459" i="1"/>
  <c r="BS459" i="1" s="1"/>
  <c r="BD460" i="1"/>
  <c r="CG460" i="1" s="1"/>
  <c r="BF461" i="1"/>
  <c r="CI461" i="1" s="1"/>
  <c r="BX490" i="1"/>
  <c r="CK490" i="1"/>
  <c r="BF501" i="1"/>
  <c r="CI501" i="1" s="1"/>
  <c r="BM502" i="1"/>
  <c r="BR502" i="1"/>
  <c r="BS502" i="1" s="1"/>
  <c r="BX510" i="1"/>
  <c r="CK510" i="1"/>
  <c r="BR521" i="1"/>
  <c r="BS521" i="1" s="1"/>
  <c r="BR543" i="1"/>
  <c r="BS543" i="1" s="1"/>
  <c r="BM543" i="1"/>
  <c r="BM548" i="1"/>
  <c r="BR548" i="1"/>
  <c r="BS548" i="1" s="1"/>
  <c r="CK549" i="1"/>
  <c r="BX549" i="1"/>
  <c r="BR576" i="1"/>
  <c r="BS576" i="1" s="1"/>
  <c r="BF597" i="1"/>
  <c r="CI597" i="1" s="1"/>
  <c r="BE597" i="1"/>
  <c r="CH597" i="1" s="1"/>
  <c r="BD616" i="1"/>
  <c r="CG616" i="1" s="1"/>
  <c r="BM623" i="1"/>
  <c r="BR623" i="1"/>
  <c r="BS623" i="1" s="1"/>
  <c r="BR626" i="1"/>
  <c r="BS626" i="1" s="1"/>
  <c r="BM626" i="1"/>
  <c r="BX686" i="1"/>
  <c r="CK686" i="1"/>
  <c r="BF723" i="1"/>
  <c r="CI723" i="1" s="1"/>
  <c r="BC734" i="1"/>
  <c r="CF734" i="1" s="1"/>
  <c r="BD735" i="1"/>
  <c r="CG735" i="1" s="1"/>
  <c r="BC737" i="1"/>
  <c r="CF737" i="1" s="1"/>
  <c r="BF739" i="1"/>
  <c r="CI739" i="1" s="1"/>
  <c r="BR789" i="1"/>
  <c r="BS789" i="1" s="1"/>
  <c r="BM789" i="1"/>
  <c r="BF795" i="1"/>
  <c r="CI795" i="1" s="1"/>
  <c r="BE795" i="1"/>
  <c r="CH795" i="1" s="1"/>
  <c r="BR809" i="1"/>
  <c r="BS809" i="1" s="1"/>
  <c r="BM809" i="1"/>
  <c r="BF813" i="1"/>
  <c r="CI813" i="1" s="1"/>
  <c r="BR822" i="1"/>
  <c r="BS822" i="1" s="1"/>
  <c r="BQ822" i="1"/>
  <c r="BD213" i="1"/>
  <c r="CG213" i="1" s="1"/>
  <c r="BF219" i="1"/>
  <c r="CI219" i="1" s="1"/>
  <c r="AX223" i="1"/>
  <c r="BB223" i="1" s="1"/>
  <c r="BR224" i="1"/>
  <c r="BS224" i="1" s="1"/>
  <c r="BC225" i="1"/>
  <c r="CF225" i="1" s="1"/>
  <c r="BD238" i="1"/>
  <c r="CG238" i="1" s="1"/>
  <c r="BD240" i="1"/>
  <c r="CG240" i="1" s="1"/>
  <c r="AX241" i="1"/>
  <c r="BB241" i="1" s="1"/>
  <c r="BR249" i="1"/>
  <c r="BS249" i="1" s="1"/>
  <c r="BE253" i="1"/>
  <c r="CH253" i="1" s="1"/>
  <c r="BF256" i="1"/>
  <c r="CI256" i="1" s="1"/>
  <c r="AX256" i="1"/>
  <c r="BB256" i="1" s="1"/>
  <c r="BF258" i="1"/>
  <c r="CI258" i="1" s="1"/>
  <c r="AX258" i="1"/>
  <c r="BB258" i="1" s="1"/>
  <c r="BF264" i="1"/>
  <c r="CI264" i="1" s="1"/>
  <c r="AX267" i="1"/>
  <c r="BB267" i="1" s="1"/>
  <c r="AX270" i="1"/>
  <c r="BB270" i="1" s="1"/>
  <c r="AX279" i="1"/>
  <c r="BB279" i="1" s="1"/>
  <c r="AX285" i="1"/>
  <c r="BB285" i="1" s="1"/>
  <c r="BR290" i="1"/>
  <c r="BS290" i="1" s="1"/>
  <c r="AX292" i="1"/>
  <c r="BB292" i="1" s="1"/>
  <c r="BE309" i="1"/>
  <c r="CH309" i="1" s="1"/>
  <c r="AX309" i="1"/>
  <c r="BB309" i="1" s="1"/>
  <c r="BD312" i="1"/>
  <c r="CG312" i="1" s="1"/>
  <c r="BR312" i="1"/>
  <c r="BS312" i="1" s="1"/>
  <c r="BD319" i="1"/>
  <c r="CG319" i="1" s="1"/>
  <c r="AX320" i="1"/>
  <c r="BB320" i="1" s="1"/>
  <c r="BR320" i="1"/>
  <c r="BS320" i="1" s="1"/>
  <c r="BC325" i="1"/>
  <c r="CF325" i="1" s="1"/>
  <c r="AX333" i="1"/>
  <c r="BB333" i="1" s="1"/>
  <c r="BD334" i="1"/>
  <c r="CG334" i="1" s="1"/>
  <c r="AX336" i="1"/>
  <c r="BB336" i="1" s="1"/>
  <c r="BD338" i="1"/>
  <c r="CG338" i="1" s="1"/>
  <c r="AX340" i="1"/>
  <c r="BB340" i="1" s="1"/>
  <c r="BD342" i="1"/>
  <c r="CG342" i="1" s="1"/>
  <c r="BD348" i="1"/>
  <c r="CG348" i="1" s="1"/>
  <c r="BC350" i="1"/>
  <c r="CF350" i="1" s="1"/>
  <c r="BC356" i="1"/>
  <c r="CF356" i="1" s="1"/>
  <c r="BF358" i="1"/>
  <c r="CI358" i="1" s="1"/>
  <c r="BD362" i="1"/>
  <c r="CG362" i="1" s="1"/>
  <c r="BE375" i="1"/>
  <c r="CH375" i="1" s="1"/>
  <c r="AX375" i="1"/>
  <c r="BB375" i="1" s="1"/>
  <c r="BD384" i="1"/>
  <c r="CG384" i="1" s="1"/>
  <c r="AX386" i="1"/>
  <c r="BB386" i="1" s="1"/>
  <c r="AX390" i="1"/>
  <c r="BB390" i="1" s="1"/>
  <c r="BR398" i="1"/>
  <c r="BS398" i="1" s="1"/>
  <c r="BE407" i="1"/>
  <c r="CH407" i="1" s="1"/>
  <c r="BR411" i="1"/>
  <c r="BS411" i="1" s="1"/>
  <c r="BR422" i="1"/>
  <c r="BS422" i="1" s="1"/>
  <c r="BD429" i="1"/>
  <c r="CG429" i="1" s="1"/>
  <c r="BD430" i="1"/>
  <c r="CG430" i="1" s="1"/>
  <c r="BF439" i="1"/>
  <c r="CI439" i="1" s="1"/>
  <c r="BD445" i="1"/>
  <c r="CG445" i="1" s="1"/>
  <c r="AX447" i="1"/>
  <c r="BB447" i="1" s="1"/>
  <c r="BC449" i="1"/>
  <c r="CF449" i="1" s="1"/>
  <c r="BD451" i="1"/>
  <c r="CG451" i="1" s="1"/>
  <c r="BD453" i="1"/>
  <c r="CG453" i="1" s="1"/>
  <c r="AX455" i="1"/>
  <c r="BB455" i="1" s="1"/>
  <c r="AX460" i="1"/>
  <c r="BB460" i="1" s="1"/>
  <c r="BD464" i="1"/>
  <c r="CG464" i="1" s="1"/>
  <c r="BD483" i="1"/>
  <c r="CG483" i="1" s="1"/>
  <c r="BC484" i="1"/>
  <c r="CF484" i="1" s="1"/>
  <c r="BC491" i="1"/>
  <c r="CF491" i="1" s="1"/>
  <c r="BC494" i="1"/>
  <c r="CF494" i="1" s="1"/>
  <c r="BF495" i="1"/>
  <c r="CI495" i="1" s="1"/>
  <c r="AX495" i="1"/>
  <c r="BB495" i="1" s="1"/>
  <c r="BC496" i="1"/>
  <c r="CF496" i="1" s="1"/>
  <c r="BE497" i="1"/>
  <c r="CH497" i="1" s="1"/>
  <c r="BR503" i="1"/>
  <c r="BS503" i="1" s="1"/>
  <c r="BD509" i="1"/>
  <c r="CG509" i="1" s="1"/>
  <c r="BC511" i="1"/>
  <c r="CF511" i="1" s="1"/>
  <c r="BD511" i="1"/>
  <c r="CG511" i="1" s="1"/>
  <c r="BM512" i="1"/>
  <c r="BR512" i="1"/>
  <c r="BS512" i="1" s="1"/>
  <c r="AX522" i="1"/>
  <c r="BB522" i="1" s="1"/>
  <c r="AX525" i="1"/>
  <c r="BB525" i="1" s="1"/>
  <c r="BD533" i="1"/>
  <c r="CG533" i="1" s="1"/>
  <c r="AX539" i="1"/>
  <c r="BB539" i="1" s="1"/>
  <c r="AX543" i="1"/>
  <c r="BB543" i="1" s="1"/>
  <c r="AX550" i="1"/>
  <c r="BB550" i="1" s="1"/>
  <c r="BC561" i="1"/>
  <c r="CF561" i="1" s="1"/>
  <c r="BX565" i="1"/>
  <c r="CK565" i="1"/>
  <c r="BR573" i="1"/>
  <c r="BS573" i="1" s="1"/>
  <c r="BM573" i="1"/>
  <c r="BC596" i="1"/>
  <c r="CF596" i="1" s="1"/>
  <c r="BE598" i="1"/>
  <c r="CH598" i="1" s="1"/>
  <c r="AX605" i="1"/>
  <c r="BB605" i="1" s="1"/>
  <c r="BD606" i="1"/>
  <c r="CG606" i="1" s="1"/>
  <c r="AX607" i="1"/>
  <c r="BB607" i="1" s="1"/>
  <c r="BE618" i="1"/>
  <c r="CH618" i="1" s="1"/>
  <c r="BR618" i="1"/>
  <c r="BS618" i="1" s="1"/>
  <c r="BM618" i="1"/>
  <c r="AX620" i="1"/>
  <c r="BB620" i="1" s="1"/>
  <c r="BM621" i="1"/>
  <c r="BR621" i="1"/>
  <c r="BS621" i="1" s="1"/>
  <c r="BX627" i="1"/>
  <c r="CK627" i="1"/>
  <c r="AX628" i="1"/>
  <c r="BB628" i="1" s="1"/>
  <c r="BE642" i="1"/>
  <c r="CH642" i="1" s="1"/>
  <c r="AX642" i="1"/>
  <c r="BB642" i="1" s="1"/>
  <c r="BF644" i="1"/>
  <c r="CI644" i="1" s="1"/>
  <c r="AX644" i="1"/>
  <c r="BB644" i="1" s="1"/>
  <c r="BD655" i="1"/>
  <c r="CG655" i="1" s="1"/>
  <c r="BX655" i="1"/>
  <c r="CK655" i="1"/>
  <c r="AX656" i="1"/>
  <c r="BB656" i="1" s="1"/>
  <c r="BR671" i="1"/>
  <c r="BS671" i="1" s="1"/>
  <c r="BO671" i="1"/>
  <c r="CK676" i="1"/>
  <c r="BX676" i="1"/>
  <c r="BX682" i="1"/>
  <c r="CK682" i="1"/>
  <c r="BE703" i="1"/>
  <c r="CH703" i="1" s="1"/>
  <c r="BF704" i="1"/>
  <c r="CI704" i="1" s="1"/>
  <c r="BE711" i="1"/>
  <c r="CH711" i="1" s="1"/>
  <c r="BR729" i="1"/>
  <c r="BS729" i="1" s="1"/>
  <c r="CK758" i="1"/>
  <c r="BX758" i="1"/>
  <c r="BX765" i="1"/>
  <c r="CK765" i="1"/>
  <c r="BO774" i="1"/>
  <c r="BR774" i="1"/>
  <c r="BS774" i="1" s="1"/>
  <c r="CK787" i="1"/>
  <c r="BX787" i="1"/>
  <c r="AX797" i="1"/>
  <c r="BB797" i="1" s="1"/>
  <c r="BF799" i="1"/>
  <c r="CI799" i="1" s="1"/>
  <c r="AX799" i="1"/>
  <c r="BB799" i="1" s="1"/>
  <c r="BF828" i="1"/>
  <c r="CI828" i="1" s="1"/>
  <c r="BF409" i="1"/>
  <c r="CI409" i="1" s="1"/>
  <c r="BF418" i="1"/>
  <c r="CI418" i="1" s="1"/>
  <c r="BD425" i="1"/>
  <c r="CG425" i="1" s="1"/>
  <c r="BR427" i="1"/>
  <c r="BS427" i="1" s="1"/>
  <c r="BD431" i="1"/>
  <c r="CG431" i="1" s="1"/>
  <c r="BR435" i="1"/>
  <c r="BS435" i="1" s="1"/>
  <c r="BF442" i="1"/>
  <c r="CI442" i="1" s="1"/>
  <c r="BE442" i="1"/>
  <c r="CH442" i="1" s="1"/>
  <c r="BD442" i="1"/>
  <c r="CG442" i="1" s="1"/>
  <c r="BR450" i="1"/>
  <c r="BS450" i="1" s="1"/>
  <c r="BD472" i="1"/>
  <c r="CG472" i="1" s="1"/>
  <c r="BD485" i="1"/>
  <c r="CG485" i="1" s="1"/>
  <c r="BX487" i="1"/>
  <c r="CK487" i="1"/>
  <c r="BF493" i="1"/>
  <c r="CI493" i="1" s="1"/>
  <c r="BD504" i="1"/>
  <c r="CG504" i="1" s="1"/>
  <c r="BX514" i="1"/>
  <c r="CK514" i="1"/>
  <c r="BD551" i="1"/>
  <c r="CG551" i="1" s="1"/>
  <c r="BX557" i="1"/>
  <c r="CK557" i="1"/>
  <c r="BX563" i="1"/>
  <c r="CK563" i="1"/>
  <c r="BF570" i="1"/>
  <c r="CI570" i="1" s="1"/>
  <c r="BE579" i="1"/>
  <c r="CH579" i="1" s="1"/>
  <c r="CK595" i="1"/>
  <c r="BX595" i="1"/>
  <c r="BX610" i="1"/>
  <c r="CK610" i="1"/>
  <c r="BC619" i="1"/>
  <c r="CF619" i="1" s="1"/>
  <c r="BX644" i="1"/>
  <c r="CK644" i="1"/>
  <c r="AX648" i="1"/>
  <c r="BB648" i="1" s="1"/>
  <c r="BX667" i="1"/>
  <c r="CK667" i="1"/>
  <c r="BM669" i="1"/>
  <c r="BR669" i="1"/>
  <c r="BS669" i="1" s="1"/>
  <c r="BC699" i="1"/>
  <c r="CF699" i="1" s="1"/>
  <c r="BX730" i="1"/>
  <c r="CK730" i="1"/>
  <c r="BD741" i="1"/>
  <c r="CG741" i="1" s="1"/>
  <c r="BE755" i="1"/>
  <c r="CH755" i="1" s="1"/>
  <c r="BX761" i="1"/>
  <c r="CK761" i="1"/>
  <c r="BF762" i="1"/>
  <c r="CI762" i="1" s="1"/>
  <c r="BX796" i="1"/>
  <c r="CK796" i="1"/>
  <c r="AX394" i="1"/>
  <c r="BB394" i="1" s="1"/>
  <c r="BR405" i="1"/>
  <c r="BS405" i="1" s="1"/>
  <c r="AX409" i="1"/>
  <c r="BB409" i="1" s="1"/>
  <c r="BR409" i="1"/>
  <c r="BS409" i="1" s="1"/>
  <c r="AX421" i="1"/>
  <c r="BB421" i="1" s="1"/>
  <c r="BR430" i="1"/>
  <c r="BS430" i="1" s="1"/>
  <c r="BD435" i="1"/>
  <c r="CG435" i="1" s="1"/>
  <c r="BR442" i="1"/>
  <c r="BS442" i="1" s="1"/>
  <c r="BC443" i="1"/>
  <c r="CF443" i="1" s="1"/>
  <c r="AX445" i="1"/>
  <c r="BB445" i="1" s="1"/>
  <c r="BD446" i="1"/>
  <c r="CG446" i="1" s="1"/>
  <c r="BC456" i="1"/>
  <c r="CF456" i="1" s="1"/>
  <c r="BD462" i="1"/>
  <c r="CG462" i="1" s="1"/>
  <c r="BR462" i="1"/>
  <c r="BS462" i="1" s="1"/>
  <c r="BF471" i="1"/>
  <c r="CI471" i="1" s="1"/>
  <c r="AX471" i="1"/>
  <c r="BB471" i="1" s="1"/>
  <c r="AX477" i="1"/>
  <c r="BB477" i="1" s="1"/>
  <c r="BR477" i="1"/>
  <c r="BS477" i="1" s="1"/>
  <c r="BE482" i="1"/>
  <c r="CH482" i="1" s="1"/>
  <c r="BR484" i="1"/>
  <c r="BS484" i="1" s="1"/>
  <c r="AX497" i="1"/>
  <c r="BB497" i="1" s="1"/>
  <c r="BF499" i="1"/>
  <c r="CI499" i="1" s="1"/>
  <c r="AX499" i="1"/>
  <c r="BB499" i="1" s="1"/>
  <c r="AX502" i="1"/>
  <c r="BB502" i="1" s="1"/>
  <c r="AX511" i="1"/>
  <c r="BB511" i="1" s="1"/>
  <c r="BR511" i="1"/>
  <c r="BS511" i="1" s="1"/>
  <c r="BF515" i="1"/>
  <c r="CI515" i="1" s="1"/>
  <c r="AX515" i="1"/>
  <c r="BB515" i="1" s="1"/>
  <c r="AX521" i="1"/>
  <c r="BB521" i="1" s="1"/>
  <c r="BD523" i="1"/>
  <c r="CG523" i="1" s="1"/>
  <c r="BC533" i="1"/>
  <c r="CF533" i="1" s="1"/>
  <c r="AX535" i="1"/>
  <c r="BB535" i="1" s="1"/>
  <c r="BR535" i="1"/>
  <c r="BS535" i="1" s="1"/>
  <c r="BF555" i="1"/>
  <c r="CI555" i="1" s="1"/>
  <c r="BD561" i="1"/>
  <c r="CG561" i="1" s="1"/>
  <c r="BE573" i="1"/>
  <c r="CH573" i="1" s="1"/>
  <c r="BE575" i="1"/>
  <c r="CH575" i="1" s="1"/>
  <c r="BC586" i="1"/>
  <c r="CF586" i="1" s="1"/>
  <c r="BC588" i="1"/>
  <c r="CF588" i="1" s="1"/>
  <c r="BC591" i="1"/>
  <c r="CF591" i="1" s="1"/>
  <c r="BR593" i="1"/>
  <c r="BS593" i="1" s="1"/>
  <c r="BD595" i="1"/>
  <c r="CG595" i="1" s="1"/>
  <c r="BX600" i="1"/>
  <c r="CK600" i="1"/>
  <c r="BR611" i="1"/>
  <c r="BS611" i="1" s="1"/>
  <c r="BQ611" i="1"/>
  <c r="BD618" i="1"/>
  <c r="CG618" i="1" s="1"/>
  <c r="AX619" i="1"/>
  <c r="BB619" i="1" s="1"/>
  <c r="BR624" i="1"/>
  <c r="BS624" i="1" s="1"/>
  <c r="BC626" i="1"/>
  <c r="CF626" i="1" s="1"/>
  <c r="BF627" i="1"/>
  <c r="CI627" i="1" s="1"/>
  <c r="BF634" i="1"/>
  <c r="CI634" i="1" s="1"/>
  <c r="BX635" i="1"/>
  <c r="CK635" i="1"/>
  <c r="AX636" i="1"/>
  <c r="BB636" i="1" s="1"/>
  <c r="BD643" i="1"/>
  <c r="CG643" i="1" s="1"/>
  <c r="BR648" i="1"/>
  <c r="BS648" i="1" s="1"/>
  <c r="BR653" i="1"/>
  <c r="BS653" i="1" s="1"/>
  <c r="BM653" i="1"/>
  <c r="BD661" i="1"/>
  <c r="CG661" i="1" s="1"/>
  <c r="AX666" i="1"/>
  <c r="BB666" i="1" s="1"/>
  <c r="AX673" i="1"/>
  <c r="BB673" i="1" s="1"/>
  <c r="BC690" i="1"/>
  <c r="CF690" i="1" s="1"/>
  <c r="BF690" i="1"/>
  <c r="CI690" i="1" s="1"/>
  <c r="BF691" i="1"/>
  <c r="CI691" i="1" s="1"/>
  <c r="AX691" i="1"/>
  <c r="BB691" i="1" s="1"/>
  <c r="AX693" i="1"/>
  <c r="BB693" i="1" s="1"/>
  <c r="BC701" i="1"/>
  <c r="CF701" i="1" s="1"/>
  <c r="BD705" i="1"/>
  <c r="CG705" i="1" s="1"/>
  <c r="BE707" i="1"/>
  <c r="CH707" i="1" s="1"/>
  <c r="BF710" i="1"/>
  <c r="CI710" i="1" s="1"/>
  <c r="BX732" i="1"/>
  <c r="CK732" i="1"/>
  <c r="AX733" i="1"/>
  <c r="BB733" i="1" s="1"/>
  <c r="AX749" i="1"/>
  <c r="BB749" i="1" s="1"/>
  <c r="BR749" i="1"/>
  <c r="BS749" i="1" s="1"/>
  <c r="BD754" i="1"/>
  <c r="CG754" i="1" s="1"/>
  <c r="BD767" i="1"/>
  <c r="CG767" i="1" s="1"/>
  <c r="BX799" i="1"/>
  <c r="CK799" i="1"/>
  <c r="BD821" i="1"/>
  <c r="CG821" i="1" s="1"/>
  <c r="BD823" i="1"/>
  <c r="CG823" i="1" s="1"/>
  <c r="AX824" i="1"/>
  <c r="BB824" i="1" s="1"/>
  <c r="BC839" i="1"/>
  <c r="CF839" i="1" s="1"/>
  <c r="BR413" i="1"/>
  <c r="BS413" i="1" s="1"/>
  <c r="BD417" i="1"/>
  <c r="CG417" i="1" s="1"/>
  <c r="BC422" i="1"/>
  <c r="CF422" i="1" s="1"/>
  <c r="BF437" i="1"/>
  <c r="CI437" i="1" s="1"/>
  <c r="BR439" i="1"/>
  <c r="BS439" i="1" s="1"/>
  <c r="BD441" i="1"/>
  <c r="CG441" i="1" s="1"/>
  <c r="BD443" i="1"/>
  <c r="CG443" i="1" s="1"/>
  <c r="BD447" i="1"/>
  <c r="CG447" i="1" s="1"/>
  <c r="AX450" i="1"/>
  <c r="BB450" i="1" s="1"/>
  <c r="AX451" i="1"/>
  <c r="BB451" i="1" s="1"/>
  <c r="AX454" i="1"/>
  <c r="BB454" i="1" s="1"/>
  <c r="AX458" i="1"/>
  <c r="BB458" i="1" s="1"/>
  <c r="BX460" i="1"/>
  <c r="BD466" i="1"/>
  <c r="CG466" i="1" s="1"/>
  <c r="BF467" i="1"/>
  <c r="CI467" i="1" s="1"/>
  <c r="AX470" i="1"/>
  <c r="BB470" i="1" s="1"/>
  <c r="BR470" i="1"/>
  <c r="BS470" i="1" s="1"/>
  <c r="BE476" i="1"/>
  <c r="CH476" i="1" s="1"/>
  <c r="BM477" i="1"/>
  <c r="BC478" i="1"/>
  <c r="CF478" i="1" s="1"/>
  <c r="AX483" i="1"/>
  <c r="BB483" i="1" s="1"/>
  <c r="BQ484" i="1"/>
  <c r="AX486" i="1"/>
  <c r="BB486" i="1" s="1"/>
  <c r="BD493" i="1"/>
  <c r="CG493" i="1" s="1"/>
  <c r="AX494" i="1"/>
  <c r="BB494" i="1" s="1"/>
  <c r="BD495" i="1"/>
  <c r="CG495" i="1" s="1"/>
  <c r="BR497" i="1"/>
  <c r="BS497" i="1" s="1"/>
  <c r="BR504" i="1"/>
  <c r="BS504" i="1" s="1"/>
  <c r="AX505" i="1"/>
  <c r="BB505" i="1" s="1"/>
  <c r="BC506" i="1"/>
  <c r="CF506" i="1" s="1"/>
  <c r="BD507" i="1"/>
  <c r="CG507" i="1" s="1"/>
  <c r="BX513" i="1"/>
  <c r="AX514" i="1"/>
  <c r="BB514" i="1" s="1"/>
  <c r="AX516" i="1"/>
  <c r="BB516" i="1" s="1"/>
  <c r="AX519" i="1"/>
  <c r="BB519" i="1" s="1"/>
  <c r="BF549" i="1"/>
  <c r="CI549" i="1" s="1"/>
  <c r="BR549" i="1"/>
  <c r="BS549" i="1" s="1"/>
  <c r="BC555" i="1"/>
  <c r="CF555" i="1" s="1"/>
  <c r="BR557" i="1"/>
  <c r="BS557" i="1" s="1"/>
  <c r="AX559" i="1"/>
  <c r="BB559" i="1" s="1"/>
  <c r="BD563" i="1"/>
  <c r="CG563" i="1" s="1"/>
  <c r="AX573" i="1"/>
  <c r="BB573" i="1" s="1"/>
  <c r="BF577" i="1"/>
  <c r="CI577" i="1" s="1"/>
  <c r="BX586" i="1"/>
  <c r="BC594" i="1"/>
  <c r="CF594" i="1" s="1"/>
  <c r="BR595" i="1"/>
  <c r="BS595" i="1" s="1"/>
  <c r="BX598" i="1"/>
  <c r="CK598" i="1"/>
  <c r="BF607" i="1"/>
  <c r="CI607" i="1" s="1"/>
  <c r="BR609" i="1"/>
  <c r="BS609" i="1" s="1"/>
  <c r="BO609" i="1"/>
  <c r="BD624" i="1"/>
  <c r="CG624" i="1" s="1"/>
  <c r="AX626" i="1"/>
  <c r="BB626" i="1" s="1"/>
  <c r="BC628" i="1"/>
  <c r="CF628" i="1" s="1"/>
  <c r="AX634" i="1"/>
  <c r="BB634" i="1" s="1"/>
  <c r="BR640" i="1"/>
  <c r="BS640" i="1" s="1"/>
  <c r="BC643" i="1"/>
  <c r="CF643" i="1" s="1"/>
  <c r="BC649" i="1"/>
  <c r="CF649" i="1" s="1"/>
  <c r="BX649" i="1"/>
  <c r="CK649" i="1"/>
  <c r="BR667" i="1"/>
  <c r="BS667" i="1" s="1"/>
  <c r="BC672" i="1"/>
  <c r="CF672" i="1" s="1"/>
  <c r="BD698" i="1"/>
  <c r="CG698" i="1" s="1"/>
  <c r="BR698" i="1"/>
  <c r="BS698" i="1" s="1"/>
  <c r="BM698" i="1"/>
  <c r="BD727" i="1"/>
  <c r="CG727" i="1" s="1"/>
  <c r="BX728" i="1"/>
  <c r="CK728" i="1"/>
  <c r="BC731" i="1"/>
  <c r="CF731" i="1" s="1"/>
  <c r="BX737" i="1"/>
  <c r="CK737" i="1"/>
  <c r="BE745" i="1"/>
  <c r="CH745" i="1" s="1"/>
  <c r="BR773" i="1"/>
  <c r="BS773" i="1" s="1"/>
  <c r="BM773" i="1"/>
  <c r="CK782" i="1"/>
  <c r="BX782" i="1"/>
  <c r="BE793" i="1"/>
  <c r="CH793" i="1" s="1"/>
  <c r="BD817" i="1"/>
  <c r="CG817" i="1" s="1"/>
  <c r="BD515" i="1"/>
  <c r="CG515" i="1" s="1"/>
  <c r="AX529" i="1"/>
  <c r="BB529" i="1" s="1"/>
  <c r="BR529" i="1"/>
  <c r="BS529" i="1" s="1"/>
  <c r="AX537" i="1"/>
  <c r="BB537" i="1" s="1"/>
  <c r="AX545" i="1"/>
  <c r="BB545" i="1" s="1"/>
  <c r="BR558" i="1"/>
  <c r="BS558" i="1" s="1"/>
  <c r="AX561" i="1"/>
  <c r="BB561" i="1" s="1"/>
  <c r="BE565" i="1"/>
  <c r="CH565" i="1" s="1"/>
  <c r="BD571" i="1"/>
  <c r="CG571" i="1" s="1"/>
  <c r="BR571" i="1"/>
  <c r="BS571" i="1" s="1"/>
  <c r="AX575" i="1"/>
  <c r="BB575" i="1" s="1"/>
  <c r="BC585" i="1"/>
  <c r="CF585" i="1" s="1"/>
  <c r="AX599" i="1"/>
  <c r="BB599" i="1" s="1"/>
  <c r="AX604" i="1"/>
  <c r="BB604" i="1" s="1"/>
  <c r="BE605" i="1"/>
  <c r="CH605" i="1" s="1"/>
  <c r="AX613" i="1"/>
  <c r="BB613" i="1" s="1"/>
  <c r="BF618" i="1"/>
  <c r="CI618" i="1" s="1"/>
  <c r="BR647" i="1"/>
  <c r="BS647" i="1" s="1"/>
  <c r="AX658" i="1"/>
  <c r="BB658" i="1" s="1"/>
  <c r="BR670" i="1"/>
  <c r="BS670" i="1" s="1"/>
  <c r="AX671" i="1"/>
  <c r="BB671" i="1" s="1"/>
  <c r="AX675" i="1"/>
  <c r="BB675" i="1" s="1"/>
  <c r="AX677" i="1"/>
  <c r="BB677" i="1" s="1"/>
  <c r="BD683" i="1"/>
  <c r="CG683" i="1" s="1"/>
  <c r="BF685" i="1"/>
  <c r="CI685" i="1" s="1"/>
  <c r="BD711" i="1"/>
  <c r="CG711" i="1" s="1"/>
  <c r="BR716" i="1"/>
  <c r="BS716" i="1" s="1"/>
  <c r="BE721" i="1"/>
  <c r="CH721" i="1" s="1"/>
  <c r="BD722" i="1"/>
  <c r="CG722" i="1" s="1"/>
  <c r="BD730" i="1"/>
  <c r="CG730" i="1" s="1"/>
  <c r="BM730" i="1"/>
  <c r="BR730" i="1"/>
  <c r="BS730" i="1" s="1"/>
  <c r="BD739" i="1"/>
  <c r="CG739" i="1" s="1"/>
  <c r="BD743" i="1"/>
  <c r="CG743" i="1" s="1"/>
  <c r="BD755" i="1"/>
  <c r="CG755" i="1" s="1"/>
  <c r="AX776" i="1"/>
  <c r="BB776" i="1" s="1"/>
  <c r="BX783" i="1"/>
  <c r="CK783" i="1"/>
  <c r="AX784" i="1"/>
  <c r="BB784" i="1" s="1"/>
  <c r="BE809" i="1"/>
  <c r="CH809" i="1" s="1"/>
  <c r="BC813" i="1"/>
  <c r="CF813" i="1" s="1"/>
  <c r="BR814" i="1"/>
  <c r="BS814" i="1" s="1"/>
  <c r="BM814" i="1"/>
  <c r="BM838" i="1"/>
  <c r="BR838" i="1"/>
  <c r="BS838" i="1" s="1"/>
  <c r="BM845" i="1"/>
  <c r="BR845" i="1"/>
  <c r="BS845" i="1" s="1"/>
  <c r="AX847" i="1"/>
  <c r="BB847" i="1" s="1"/>
  <c r="BF848" i="1"/>
  <c r="CI848" i="1" s="1"/>
  <c r="BR547" i="1"/>
  <c r="BS547" i="1" s="1"/>
  <c r="BF553" i="1"/>
  <c r="CI553" i="1" s="1"/>
  <c r="BD569" i="1"/>
  <c r="CG569" i="1" s="1"/>
  <c r="BD573" i="1"/>
  <c r="CG573" i="1" s="1"/>
  <c r="BE577" i="1"/>
  <c r="CH577" i="1" s="1"/>
  <c r="BR580" i="1"/>
  <c r="BS580" i="1" s="1"/>
  <c r="BD592" i="1"/>
  <c r="CG592" i="1" s="1"/>
  <c r="BF593" i="1"/>
  <c r="CI593" i="1" s="1"/>
  <c r="BD599" i="1"/>
  <c r="CG599" i="1" s="1"/>
  <c r="BD610" i="1"/>
  <c r="CG610" i="1" s="1"/>
  <c r="BD634" i="1"/>
  <c r="CG634" i="1" s="1"/>
  <c r="BD636" i="1"/>
  <c r="CG636" i="1" s="1"/>
  <c r="BR641" i="1"/>
  <c r="BS641" i="1" s="1"/>
  <c r="BD656" i="1"/>
  <c r="CG656" i="1" s="1"/>
  <c r="BE656" i="1"/>
  <c r="CH656" i="1" s="1"/>
  <c r="BE671" i="1"/>
  <c r="CH671" i="1" s="1"/>
  <c r="BX674" i="1"/>
  <c r="CK674" i="1"/>
  <c r="BE689" i="1"/>
  <c r="CH689" i="1" s="1"/>
  <c r="BD693" i="1"/>
  <c r="CG693" i="1" s="1"/>
  <c r="BC703" i="1"/>
  <c r="CF703" i="1" s="1"/>
  <c r="BR709" i="1"/>
  <c r="BS709" i="1" s="1"/>
  <c r="BF719" i="1"/>
  <c r="CI719" i="1" s="1"/>
  <c r="AX741" i="1"/>
  <c r="BB741" i="1" s="1"/>
  <c r="BF771" i="1"/>
  <c r="CI771" i="1" s="1"/>
  <c r="BC778" i="1"/>
  <c r="CF778" i="1" s="1"/>
  <c r="BQ792" i="1"/>
  <c r="BR792" i="1"/>
  <c r="BS792" i="1" s="1"/>
  <c r="BE808" i="1"/>
  <c r="CH808" i="1" s="1"/>
  <c r="AX808" i="1"/>
  <c r="BB808" i="1" s="1"/>
  <c r="BM824" i="1"/>
  <c r="BR824" i="1"/>
  <c r="BS824" i="1" s="1"/>
  <c r="BF831" i="1"/>
  <c r="CI831" i="1" s="1"/>
  <c r="BX847" i="1"/>
  <c r="CK847" i="1"/>
  <c r="AX848" i="1"/>
  <c r="BB848" i="1" s="1"/>
  <c r="BD708" i="1"/>
  <c r="CG708" i="1" s="1"/>
  <c r="AX710" i="1"/>
  <c r="BB710" i="1" s="1"/>
  <c r="BD720" i="1"/>
  <c r="CG720" i="1" s="1"/>
  <c r="BF726" i="1"/>
  <c r="CI726" i="1" s="1"/>
  <c r="BF727" i="1"/>
  <c r="CI727" i="1" s="1"/>
  <c r="BF735" i="1"/>
  <c r="CI735" i="1" s="1"/>
  <c r="BE737" i="1"/>
  <c r="CH737" i="1" s="1"/>
  <c r="BR737" i="1"/>
  <c r="BS737" i="1" s="1"/>
  <c r="AX748" i="1"/>
  <c r="BB748" i="1" s="1"/>
  <c r="BF751" i="1"/>
  <c r="CI751" i="1" s="1"/>
  <c r="BC754" i="1"/>
  <c r="CF754" i="1" s="1"/>
  <c r="BF757" i="1"/>
  <c r="CI757" i="1" s="1"/>
  <c r="AX759" i="1"/>
  <c r="BB759" i="1" s="1"/>
  <c r="BC776" i="1"/>
  <c r="CF776" i="1" s="1"/>
  <c r="BR791" i="1"/>
  <c r="BS791" i="1" s="1"/>
  <c r="BD795" i="1"/>
  <c r="CG795" i="1" s="1"/>
  <c r="BC800" i="1"/>
  <c r="CF800" i="1" s="1"/>
  <c r="BD811" i="1"/>
  <c r="CG811" i="1" s="1"/>
  <c r="BF815" i="1"/>
  <c r="CI815" i="1" s="1"/>
  <c r="BD815" i="1"/>
  <c r="CG815" i="1" s="1"/>
  <c r="BE830" i="1"/>
  <c r="CH830" i="1" s="1"/>
  <c r="BD833" i="1"/>
  <c r="CG833" i="1" s="1"/>
  <c r="BC847" i="1"/>
  <c r="CF847" i="1" s="1"/>
  <c r="BR658" i="1"/>
  <c r="BS658" i="1" s="1"/>
  <c r="AX660" i="1"/>
  <c r="BB660" i="1" s="1"/>
  <c r="BF666" i="1"/>
  <c r="CI666" i="1" s="1"/>
  <c r="AX668" i="1"/>
  <c r="BB668" i="1" s="1"/>
  <c r="BF672" i="1"/>
  <c r="CI672" i="1" s="1"/>
  <c r="BR685" i="1"/>
  <c r="BS685" i="1" s="1"/>
  <c r="BD687" i="1"/>
  <c r="CG687" i="1" s="1"/>
  <c r="AX689" i="1"/>
  <c r="BB689" i="1" s="1"/>
  <c r="AX704" i="1"/>
  <c r="BB704" i="1" s="1"/>
  <c r="BC727" i="1"/>
  <c r="CF727" i="1" s="1"/>
  <c r="AX735" i="1"/>
  <c r="BB735" i="1" s="1"/>
  <c r="AX737" i="1"/>
  <c r="BB737" i="1" s="1"/>
  <c r="BM737" i="1"/>
  <c r="BD746" i="1"/>
  <c r="CG746" i="1" s="1"/>
  <c r="CK749" i="1"/>
  <c r="BX749" i="1"/>
  <c r="BC761" i="1"/>
  <c r="CF761" i="1" s="1"/>
  <c r="BM764" i="1"/>
  <c r="BR764" i="1"/>
  <c r="BS764" i="1" s="1"/>
  <c r="BF765" i="1"/>
  <c r="CI765" i="1" s="1"/>
  <c r="BD765" i="1"/>
  <c r="CG765" i="1" s="1"/>
  <c r="BC787" i="1"/>
  <c r="CF787" i="1" s="1"/>
  <c r="AX789" i="1"/>
  <c r="BB789" i="1" s="1"/>
  <c r="AX791" i="1"/>
  <c r="BB791" i="1" s="1"/>
  <c r="BM791" i="1"/>
  <c r="BR805" i="1"/>
  <c r="BS805" i="1" s="1"/>
  <c r="BR813" i="1"/>
  <c r="BS813" i="1" s="1"/>
  <c r="BM818" i="1"/>
  <c r="BR818" i="1"/>
  <c r="BS818" i="1" s="1"/>
  <c r="BF825" i="1"/>
  <c r="CI825" i="1" s="1"/>
  <c r="AX825" i="1"/>
  <c r="BB825" i="1" s="1"/>
  <c r="BX829" i="1"/>
  <c r="BD841" i="1"/>
  <c r="CG841" i="1" s="1"/>
  <c r="BD844" i="1"/>
  <c r="CG844" i="1" s="1"/>
  <c r="BX844" i="1"/>
  <c r="AX845" i="1"/>
  <c r="BB845" i="1" s="1"/>
  <c r="BR751" i="1"/>
  <c r="BS751" i="1" s="1"/>
  <c r="AX754" i="1"/>
  <c r="BB754" i="1" s="1"/>
  <c r="BC755" i="1"/>
  <c r="CF755" i="1" s="1"/>
  <c r="AX755" i="1"/>
  <c r="BB755" i="1" s="1"/>
  <c r="BF756" i="1"/>
  <c r="CI756" i="1" s="1"/>
  <c r="BD757" i="1"/>
  <c r="CG757" i="1" s="1"/>
  <c r="BF761" i="1"/>
  <c r="CI761" i="1" s="1"/>
  <c r="AX761" i="1"/>
  <c r="BB761" i="1" s="1"/>
  <c r="AX767" i="1"/>
  <c r="BB767" i="1" s="1"/>
  <c r="BE771" i="1"/>
  <c r="CH771" i="1" s="1"/>
  <c r="AX771" i="1"/>
  <c r="BB771" i="1" s="1"/>
  <c r="BD775" i="1"/>
  <c r="CG775" i="1" s="1"/>
  <c r="AX780" i="1"/>
  <c r="BB780" i="1" s="1"/>
  <c r="AX783" i="1"/>
  <c r="BB783" i="1" s="1"/>
  <c r="BR784" i="1"/>
  <c r="BS784" i="1" s="1"/>
  <c r="AX788" i="1"/>
  <c r="BB788" i="1" s="1"/>
  <c r="BD793" i="1"/>
  <c r="CG793" i="1" s="1"/>
  <c r="AX798" i="1"/>
  <c r="BB798" i="1" s="1"/>
  <c r="BR798" i="1"/>
  <c r="BS798" i="1" s="1"/>
  <c r="BD804" i="1"/>
  <c r="CG804" i="1" s="1"/>
  <c r="BF834" i="1"/>
  <c r="CI834" i="1" s="1"/>
  <c r="AX835" i="1"/>
  <c r="BB835" i="1" s="1"/>
  <c r="BR835" i="1"/>
  <c r="BS835" i="1" s="1"/>
  <c r="BC842" i="1"/>
  <c r="CF842" i="1" s="1"/>
  <c r="BD846" i="1"/>
  <c r="CG846" i="1" s="1"/>
  <c r="BC791" i="1"/>
  <c r="CF791" i="1" s="1"/>
  <c r="BF817" i="1"/>
  <c r="CI817" i="1" s="1"/>
  <c r="BD819" i="1"/>
  <c r="CG819" i="1" s="1"/>
  <c r="BF823" i="1"/>
  <c r="CI823" i="1" s="1"/>
  <c r="BC833" i="1"/>
  <c r="CF833" i="1" s="1"/>
  <c r="BF837" i="1"/>
  <c r="CI837" i="1" s="1"/>
  <c r="BC745" i="1"/>
  <c r="CF745" i="1" s="1"/>
  <c r="AX747" i="1"/>
  <c r="BB747" i="1" s="1"/>
  <c r="CK754" i="1"/>
  <c r="BR758" i="1"/>
  <c r="BS758" i="1" s="1"/>
  <c r="BF760" i="1"/>
  <c r="CI760" i="1" s="1"/>
  <c r="AX760" i="1"/>
  <c r="BB760" i="1" s="1"/>
  <c r="CK766" i="1"/>
  <c r="BE769" i="1"/>
  <c r="CH769" i="1" s="1"/>
  <c r="BR769" i="1"/>
  <c r="BS769" i="1" s="1"/>
  <c r="BF775" i="1"/>
  <c r="CI775" i="1" s="1"/>
  <c r="AX775" i="1"/>
  <c r="BB775" i="1" s="1"/>
  <c r="BR779" i="1"/>
  <c r="BS779" i="1" s="1"/>
  <c r="BD781" i="1"/>
  <c r="CG781" i="1" s="1"/>
  <c r="AX786" i="1"/>
  <c r="BB786" i="1" s="1"/>
  <c r="BR788" i="1"/>
  <c r="BS788" i="1" s="1"/>
  <c r="AX793" i="1"/>
  <c r="BB793" i="1" s="1"/>
  <c r="AX794" i="1"/>
  <c r="BB794" i="1" s="1"/>
  <c r="BC795" i="1"/>
  <c r="CF795" i="1" s="1"/>
  <c r="BD802" i="1"/>
  <c r="CG802" i="1" s="1"/>
  <c r="BC806" i="1"/>
  <c r="CF806" i="1" s="1"/>
  <c r="BF811" i="1"/>
  <c r="CI811" i="1" s="1"/>
  <c r="AX811" i="1"/>
  <c r="BB811" i="1" s="1"/>
  <c r="BD825" i="1"/>
  <c r="CG825" i="1" s="1"/>
  <c r="BX825" i="1"/>
  <c r="AX829" i="1"/>
  <c r="BB829" i="1" s="1"/>
  <c r="BF830" i="1"/>
  <c r="CI830" i="1" s="1"/>
  <c r="BE843" i="1"/>
  <c r="CH843" i="1" s="1"/>
  <c r="AX752" i="1"/>
  <c r="BB752" i="1" s="1"/>
  <c r="BE753" i="1"/>
  <c r="CH753" i="1" s="1"/>
  <c r="BE757" i="1"/>
  <c r="CH757" i="1" s="1"/>
  <c r="BR757" i="1"/>
  <c r="BS757" i="1" s="1"/>
  <c r="BQ758" i="1"/>
  <c r="AX763" i="1"/>
  <c r="BB763" i="1" s="1"/>
  <c r="BE765" i="1"/>
  <c r="CH765" i="1" s="1"/>
  <c r="AX769" i="1"/>
  <c r="BB769" i="1" s="1"/>
  <c r="BE776" i="1"/>
  <c r="CH776" i="1" s="1"/>
  <c r="BF778" i="1"/>
  <c r="CI778" i="1" s="1"/>
  <c r="BE780" i="1"/>
  <c r="CH780" i="1" s="1"/>
  <c r="BX784" i="1"/>
  <c r="BR793" i="1"/>
  <c r="BS793" i="1" s="1"/>
  <c r="BD797" i="1"/>
  <c r="CG797" i="1" s="1"/>
  <c r="AX802" i="1"/>
  <c r="BB802" i="1" s="1"/>
  <c r="BF803" i="1"/>
  <c r="CI803" i="1" s="1"/>
  <c r="AX803" i="1"/>
  <c r="BB803" i="1" s="1"/>
  <c r="AX810" i="1"/>
  <c r="BB810" i="1" s="1"/>
  <c r="BC840" i="1"/>
  <c r="CF840" i="1" s="1"/>
  <c r="BR843" i="1"/>
  <c r="BS843" i="1" s="1"/>
  <c r="CH8" i="1"/>
  <c r="BF8" i="1"/>
  <c r="BF12" i="1"/>
  <c r="CI12" i="1" s="1"/>
  <c r="BF16" i="1"/>
  <c r="CI16" i="1" s="1"/>
  <c r="BF20" i="1"/>
  <c r="CI20" i="1" s="1"/>
  <c r="BF24" i="1"/>
  <c r="CI24" i="1" s="1"/>
  <c r="BF28" i="1"/>
  <c r="CI28" i="1" s="1"/>
  <c r="BF32" i="1"/>
  <c r="CI32" i="1" s="1"/>
  <c r="BF36" i="1"/>
  <c r="CI36" i="1" s="1"/>
  <c r="BF40" i="1"/>
  <c r="CI40" i="1" s="1"/>
  <c r="CK42" i="1"/>
  <c r="BX42" i="1"/>
  <c r="BD43" i="1"/>
  <c r="CG43" i="1" s="1"/>
  <c r="BD45" i="1"/>
  <c r="CG45" i="1" s="1"/>
  <c r="BD56" i="1"/>
  <c r="CG56" i="1" s="1"/>
  <c r="BC56" i="1"/>
  <c r="CF56" i="1" s="1"/>
  <c r="BE56" i="1"/>
  <c r="CH56" i="1" s="1"/>
  <c r="BD64" i="1"/>
  <c r="CG64" i="1" s="1"/>
  <c r="BC64" i="1"/>
  <c r="CF64" i="1" s="1"/>
  <c r="BE64" i="1"/>
  <c r="CH64" i="1" s="1"/>
  <c r="BD70" i="1"/>
  <c r="CG70" i="1" s="1"/>
  <c r="BC70" i="1"/>
  <c r="CF70" i="1" s="1"/>
  <c r="BE70" i="1"/>
  <c r="CH70" i="1" s="1"/>
  <c r="BD76" i="1"/>
  <c r="CG76" i="1" s="1"/>
  <c r="BC76" i="1"/>
  <c r="CF76" i="1" s="1"/>
  <c r="BE76" i="1"/>
  <c r="CH76" i="1" s="1"/>
  <c r="BF149" i="1"/>
  <c r="CI149" i="1" s="1"/>
  <c r="BE149" i="1"/>
  <c r="CH149" i="1" s="1"/>
  <c r="BD149" i="1"/>
  <c r="CG149" i="1" s="1"/>
  <c r="BC149" i="1"/>
  <c r="CF149" i="1" s="1"/>
  <c r="BX263" i="1"/>
  <c r="CK263" i="1"/>
  <c r="BM266" i="1"/>
  <c r="BR266" i="1"/>
  <c r="BS266" i="1" s="1"/>
  <c r="BC286" i="1"/>
  <c r="CF286" i="1" s="1"/>
  <c r="BD286" i="1"/>
  <c r="CG286" i="1" s="1"/>
  <c r="BE286" i="1"/>
  <c r="CH286" i="1" s="1"/>
  <c r="BF290" i="1"/>
  <c r="CI290" i="1" s="1"/>
  <c r="BE290" i="1"/>
  <c r="CH290" i="1" s="1"/>
  <c r="CK434" i="1"/>
  <c r="BX434" i="1"/>
  <c r="BM492" i="1"/>
  <c r="BR492" i="1"/>
  <c r="BS492" i="1" s="1"/>
  <c r="BM494" i="1"/>
  <c r="BR494" i="1"/>
  <c r="BS494" i="1" s="1"/>
  <c r="BX9" i="1"/>
  <c r="BC10" i="1"/>
  <c r="CF10" i="1" s="1"/>
  <c r="AX12" i="1"/>
  <c r="BB12" i="1" s="1"/>
  <c r="BX17" i="1"/>
  <c r="BX21" i="1"/>
  <c r="AX24" i="1"/>
  <c r="BB24" i="1" s="1"/>
  <c r="BC31" i="1"/>
  <c r="CF31" i="1" s="1"/>
  <c r="BC34" i="1"/>
  <c r="CF34" i="1" s="1"/>
  <c r="BX37" i="1"/>
  <c r="CK44" i="1"/>
  <c r="BX44" i="1"/>
  <c r="BM51" i="1"/>
  <c r="BQ58" i="1"/>
  <c r="BM59" i="1"/>
  <c r="BD61" i="1"/>
  <c r="CG61" i="1" s="1"/>
  <c r="BM77" i="1"/>
  <c r="BF155" i="1"/>
  <c r="CI155" i="1" s="1"/>
  <c r="BE155" i="1"/>
  <c r="CH155" i="1" s="1"/>
  <c r="BD155" i="1"/>
  <c r="CG155" i="1" s="1"/>
  <c r="BC155" i="1"/>
  <c r="CF155" i="1" s="1"/>
  <c r="AX156" i="1"/>
  <c r="BB156" i="1" s="1"/>
  <c r="BX156" i="1"/>
  <c r="BF161" i="1"/>
  <c r="CI161" i="1" s="1"/>
  <c r="BE161" i="1"/>
  <c r="CH161" i="1" s="1"/>
  <c r="BD161" i="1"/>
  <c r="CG161" i="1" s="1"/>
  <c r="BC161" i="1"/>
  <c r="CF161" i="1" s="1"/>
  <c r="AX162" i="1"/>
  <c r="BB162" i="1" s="1"/>
  <c r="BF169" i="1"/>
  <c r="CI169" i="1" s="1"/>
  <c r="BE169" i="1"/>
  <c r="CH169" i="1" s="1"/>
  <c r="BD169" i="1"/>
  <c r="CG169" i="1" s="1"/>
  <c r="BC169" i="1"/>
  <c r="CF169" i="1" s="1"/>
  <c r="AX170" i="1"/>
  <c r="BB170" i="1" s="1"/>
  <c r="BF177" i="1"/>
  <c r="CI177" i="1" s="1"/>
  <c r="BE177" i="1"/>
  <c r="CH177" i="1" s="1"/>
  <c r="BD177" i="1"/>
  <c r="CG177" i="1" s="1"/>
  <c r="BC177" i="1"/>
  <c r="CF177" i="1" s="1"/>
  <c r="AX178" i="1"/>
  <c r="BB178" i="1" s="1"/>
  <c r="BO184" i="1"/>
  <c r="BO208" i="1"/>
  <c r="BC212" i="1"/>
  <c r="CF212" i="1" s="1"/>
  <c r="BO224" i="1"/>
  <c r="BC228" i="1"/>
  <c r="CF228" i="1" s="1"/>
  <c r="AX237" i="1"/>
  <c r="BB237" i="1" s="1"/>
  <c r="BM248" i="1"/>
  <c r="BF249" i="1"/>
  <c r="CI249" i="1" s="1"/>
  <c r="BE249" i="1"/>
  <c r="CH249" i="1" s="1"/>
  <c r="BD249" i="1"/>
  <c r="CG249" i="1" s="1"/>
  <c r="BM256" i="1"/>
  <c r="BM265" i="1"/>
  <c r="BF286" i="1"/>
  <c r="CI286" i="1" s="1"/>
  <c r="BR295" i="1"/>
  <c r="BS295" i="1" s="1"/>
  <c r="BM295" i="1"/>
  <c r="BQ312" i="1"/>
  <c r="BM319" i="1"/>
  <c r="BO9" i="1"/>
  <c r="BM14" i="1"/>
  <c r="BM26" i="1"/>
  <c r="BM30" i="1"/>
  <c r="BO33" i="1"/>
  <c r="BC46" i="1"/>
  <c r="CF46" i="1" s="1"/>
  <c r="BE46" i="1"/>
  <c r="CH46" i="1" s="1"/>
  <c r="BM49" i="1"/>
  <c r="BD54" i="1"/>
  <c r="CG54" i="1" s="1"/>
  <c r="BC54" i="1"/>
  <c r="CF54" i="1" s="1"/>
  <c r="BE54" i="1"/>
  <c r="CH54" i="1" s="1"/>
  <c r="BF64" i="1"/>
  <c r="CI64" i="1" s="1"/>
  <c r="BM65" i="1"/>
  <c r="BQ70" i="1"/>
  <c r="BD72" i="1"/>
  <c r="CG72" i="1" s="1"/>
  <c r="BC72" i="1"/>
  <c r="CF72" i="1" s="1"/>
  <c r="BE72" i="1"/>
  <c r="CH72" i="1" s="1"/>
  <c r="BF73" i="1"/>
  <c r="CI73" i="1" s="1"/>
  <c r="BF76" i="1"/>
  <c r="CI76" i="1" s="1"/>
  <c r="CK77" i="1"/>
  <c r="BC84" i="1"/>
  <c r="CF84" i="1" s="1"/>
  <c r="BC88" i="1"/>
  <c r="CF88" i="1" s="1"/>
  <c r="BC96" i="1"/>
  <c r="CF96" i="1" s="1"/>
  <c r="BC108" i="1"/>
  <c r="CF108" i="1" s="1"/>
  <c r="BF113" i="1"/>
  <c r="CI113" i="1" s="1"/>
  <c r="BE113" i="1"/>
  <c r="CH113" i="1" s="1"/>
  <c r="BD113" i="1"/>
  <c r="CG113" i="1" s="1"/>
  <c r="BC113" i="1"/>
  <c r="CF113" i="1" s="1"/>
  <c r="BE10" i="1"/>
  <c r="CH10" i="1" s="1"/>
  <c r="BR12" i="1"/>
  <c r="BS12" i="1" s="1"/>
  <c r="BE14" i="1"/>
  <c r="CH14" i="1" s="1"/>
  <c r="BR16" i="1"/>
  <c r="BS16" i="1" s="1"/>
  <c r="BE18" i="1"/>
  <c r="CH18" i="1" s="1"/>
  <c r="BR20" i="1"/>
  <c r="BS20" i="1" s="1"/>
  <c r="BE22" i="1"/>
  <c r="CH22" i="1" s="1"/>
  <c r="BR24" i="1"/>
  <c r="BS24" i="1" s="1"/>
  <c r="BE26" i="1"/>
  <c r="CH26" i="1" s="1"/>
  <c r="BR28" i="1"/>
  <c r="BS28" i="1" s="1"/>
  <c r="BE30" i="1"/>
  <c r="CH30" i="1" s="1"/>
  <c r="BR32" i="1"/>
  <c r="BS32" i="1" s="1"/>
  <c r="BE34" i="1"/>
  <c r="CH34" i="1" s="1"/>
  <c r="BE38" i="1"/>
  <c r="CH38" i="1" s="1"/>
  <c r="BE41" i="1"/>
  <c r="CH41" i="1" s="1"/>
  <c r="BF47" i="1"/>
  <c r="CI47" i="1" s="1"/>
  <c r="BD48" i="1"/>
  <c r="CG48" i="1" s="1"/>
  <c r="BF48" i="1"/>
  <c r="CI48" i="1" s="1"/>
  <c r="BD49" i="1"/>
  <c r="CG49" i="1" s="1"/>
  <c r="CK51" i="1"/>
  <c r="BQ56" i="1"/>
  <c r="BE57" i="1"/>
  <c r="CH57" i="1" s="1"/>
  <c r="BM57" i="1"/>
  <c r="CK59" i="1"/>
  <c r="BQ64" i="1"/>
  <c r="BE65" i="1"/>
  <c r="CH65" i="1" s="1"/>
  <c r="CK65" i="1"/>
  <c r="BF67" i="1"/>
  <c r="CI67" i="1" s="1"/>
  <c r="BM73" i="1"/>
  <c r="BQ76" i="1"/>
  <c r="BC77" i="1"/>
  <c r="CF77" i="1" s="1"/>
  <c r="BC78" i="1"/>
  <c r="CF78" i="1" s="1"/>
  <c r="BE80" i="1"/>
  <c r="CH80" i="1" s="1"/>
  <c r="BO80" i="1"/>
  <c r="BF81" i="1"/>
  <c r="CI81" i="1" s="1"/>
  <c r="BE81" i="1"/>
  <c r="CH81" i="1" s="1"/>
  <c r="BD81" i="1"/>
  <c r="CG81" i="1" s="1"/>
  <c r="BC81" i="1"/>
  <c r="CF81" i="1" s="1"/>
  <c r="BE84" i="1"/>
  <c r="CH84" i="1" s="1"/>
  <c r="BO84" i="1"/>
  <c r="BF85" i="1"/>
  <c r="CI85" i="1" s="1"/>
  <c r="BE85" i="1"/>
  <c r="CH85" i="1" s="1"/>
  <c r="BD85" i="1"/>
  <c r="CG85" i="1" s="1"/>
  <c r="BC85" i="1"/>
  <c r="CF85" i="1" s="1"/>
  <c r="BE88" i="1"/>
  <c r="CH88" i="1" s="1"/>
  <c r="BO88" i="1"/>
  <c r="BF89" i="1"/>
  <c r="CI89" i="1" s="1"/>
  <c r="BE89" i="1"/>
  <c r="CH89" i="1" s="1"/>
  <c r="BD89" i="1"/>
  <c r="CG89" i="1" s="1"/>
  <c r="BC89" i="1"/>
  <c r="CF89" i="1" s="1"/>
  <c r="BE92" i="1"/>
  <c r="CH92" i="1" s="1"/>
  <c r="BO92" i="1"/>
  <c r="BF93" i="1"/>
  <c r="CI93" i="1" s="1"/>
  <c r="BE93" i="1"/>
  <c r="CH93" i="1" s="1"/>
  <c r="BD93" i="1"/>
  <c r="CG93" i="1" s="1"/>
  <c r="BC93" i="1"/>
  <c r="CF93" i="1" s="1"/>
  <c r="BE96" i="1"/>
  <c r="CH96" i="1" s="1"/>
  <c r="BO96" i="1"/>
  <c r="BF97" i="1"/>
  <c r="CI97" i="1" s="1"/>
  <c r="BE97" i="1"/>
  <c r="CH97" i="1" s="1"/>
  <c r="BD97" i="1"/>
  <c r="CG97" i="1" s="1"/>
  <c r="BC97" i="1"/>
  <c r="CF97" i="1" s="1"/>
  <c r="BE100" i="1"/>
  <c r="CH100" i="1" s="1"/>
  <c r="BO100" i="1"/>
  <c r="BF101" i="1"/>
  <c r="CI101" i="1" s="1"/>
  <c r="BE101" i="1"/>
  <c r="CH101" i="1" s="1"/>
  <c r="BD101" i="1"/>
  <c r="CG101" i="1" s="1"/>
  <c r="BC101" i="1"/>
  <c r="CF101" i="1" s="1"/>
  <c r="BE104" i="1"/>
  <c r="CH104" i="1" s="1"/>
  <c r="BO104" i="1"/>
  <c r="BF105" i="1"/>
  <c r="CI105" i="1" s="1"/>
  <c r="BE105" i="1"/>
  <c r="CH105" i="1" s="1"/>
  <c r="BD105" i="1"/>
  <c r="CG105" i="1" s="1"/>
  <c r="BC105" i="1"/>
  <c r="CF105" i="1" s="1"/>
  <c r="BE108" i="1"/>
  <c r="CH108" i="1" s="1"/>
  <c r="BO108" i="1"/>
  <c r="BF109" i="1"/>
  <c r="CI109" i="1" s="1"/>
  <c r="BE109" i="1"/>
  <c r="CH109" i="1" s="1"/>
  <c r="BD109" i="1"/>
  <c r="CG109" i="1" s="1"/>
  <c r="BC109" i="1"/>
  <c r="CF109" i="1" s="1"/>
  <c r="BD119" i="1"/>
  <c r="CG119" i="1" s="1"/>
  <c r="BE120" i="1"/>
  <c r="CH120" i="1" s="1"/>
  <c r="BO120" i="1"/>
  <c r="AX126" i="1"/>
  <c r="BB126" i="1" s="1"/>
  <c r="BX126" i="1"/>
  <c r="AX130" i="1"/>
  <c r="BB130" i="1" s="1"/>
  <c r="BX130" i="1"/>
  <c r="AX134" i="1"/>
  <c r="BB134" i="1" s="1"/>
  <c r="BX134" i="1"/>
  <c r="AX138" i="1"/>
  <c r="BB138" i="1" s="1"/>
  <c r="BX138" i="1"/>
  <c r="AX142" i="1"/>
  <c r="BB142" i="1" s="1"/>
  <c r="BX142" i="1"/>
  <c r="BO150" i="1"/>
  <c r="BF151" i="1"/>
  <c r="CI151" i="1" s="1"/>
  <c r="BE151" i="1"/>
  <c r="CH151" i="1" s="1"/>
  <c r="BD151" i="1"/>
  <c r="CG151" i="1" s="1"/>
  <c r="BC151" i="1"/>
  <c r="CF151" i="1" s="1"/>
  <c r="AX152" i="1"/>
  <c r="BB152" i="1" s="1"/>
  <c r="BX152" i="1"/>
  <c r="BC156" i="1"/>
  <c r="CF156" i="1" s="1"/>
  <c r="BC162" i="1"/>
  <c r="CF162" i="1" s="1"/>
  <c r="BF163" i="1"/>
  <c r="CI163" i="1" s="1"/>
  <c r="BE163" i="1"/>
  <c r="CH163" i="1" s="1"/>
  <c r="BD163" i="1"/>
  <c r="CG163" i="1" s="1"/>
  <c r="BC163" i="1"/>
  <c r="CF163" i="1" s="1"/>
  <c r="AX164" i="1"/>
  <c r="BB164" i="1" s="1"/>
  <c r="BC170" i="1"/>
  <c r="CF170" i="1" s="1"/>
  <c r="BF171" i="1"/>
  <c r="CI171" i="1" s="1"/>
  <c r="BE171" i="1"/>
  <c r="CH171" i="1" s="1"/>
  <c r="BD171" i="1"/>
  <c r="CG171" i="1" s="1"/>
  <c r="BC171" i="1"/>
  <c r="CF171" i="1" s="1"/>
  <c r="AX172" i="1"/>
  <c r="BB172" i="1" s="1"/>
  <c r="BC178" i="1"/>
  <c r="CF178" i="1" s="1"/>
  <c r="BF179" i="1"/>
  <c r="CI179" i="1" s="1"/>
  <c r="BE179" i="1"/>
  <c r="CH179" i="1" s="1"/>
  <c r="BD179" i="1"/>
  <c r="CG179" i="1" s="1"/>
  <c r="BC179" i="1"/>
  <c r="CF179" i="1" s="1"/>
  <c r="AX180" i="1"/>
  <c r="BB180" i="1" s="1"/>
  <c r="BC186" i="1"/>
  <c r="CF186" i="1" s="1"/>
  <c r="BR186" i="1"/>
  <c r="BS186" i="1" s="1"/>
  <c r="BE190" i="1"/>
  <c r="CH190" i="1" s="1"/>
  <c r="BF193" i="1"/>
  <c r="CI193" i="1" s="1"/>
  <c r="BR195" i="1"/>
  <c r="BS195" i="1" s="1"/>
  <c r="BO196" i="1"/>
  <c r="BR199" i="1"/>
  <c r="BS199" i="1" s="1"/>
  <c r="BC200" i="1"/>
  <c r="CF200" i="1" s="1"/>
  <c r="BF201" i="1"/>
  <c r="CI201" i="1" s="1"/>
  <c r="BR206" i="1"/>
  <c r="BS206" i="1" s="1"/>
  <c r="BD211" i="1"/>
  <c r="CG211" i="1" s="1"/>
  <c r="BE212" i="1"/>
  <c r="CH212" i="1" s="1"/>
  <c r="BO212" i="1"/>
  <c r="BR215" i="1"/>
  <c r="BS215" i="1" s="1"/>
  <c r="BC216" i="1"/>
  <c r="CF216" i="1" s="1"/>
  <c r="BF217" i="1"/>
  <c r="CI217" i="1" s="1"/>
  <c r="BR222" i="1"/>
  <c r="BS222" i="1" s="1"/>
  <c r="BD227" i="1"/>
  <c r="CG227" i="1" s="1"/>
  <c r="BO228" i="1"/>
  <c r="BX230" i="1"/>
  <c r="BE236" i="1"/>
  <c r="CH236" i="1" s="1"/>
  <c r="BD236" i="1"/>
  <c r="CG236" i="1" s="1"/>
  <c r="BC236" i="1"/>
  <c r="CF236" i="1" s="1"/>
  <c r="BF236" i="1"/>
  <c r="CI236" i="1" s="1"/>
  <c r="BC237" i="1"/>
  <c r="CF237" i="1" s="1"/>
  <c r="BE237" i="1"/>
  <c r="CH237" i="1" s="1"/>
  <c r="BE260" i="1"/>
  <c r="CH260" i="1" s="1"/>
  <c r="BC260" i="1"/>
  <c r="CF260" i="1" s="1"/>
  <c r="BF260" i="1"/>
  <c r="CI260" i="1" s="1"/>
  <c r="BD260" i="1"/>
  <c r="CG260" i="1" s="1"/>
  <c r="BE265" i="1"/>
  <c r="CH265" i="1" s="1"/>
  <c r="BF265" i="1"/>
  <c r="CI265" i="1" s="1"/>
  <c r="BD265" i="1"/>
  <c r="CG265" i="1" s="1"/>
  <c r="BC271" i="1"/>
  <c r="CF271" i="1" s="1"/>
  <c r="BM276" i="1"/>
  <c r="BR276" i="1"/>
  <c r="BS276" i="1" s="1"/>
  <c r="BC291" i="1"/>
  <c r="CF291" i="1" s="1"/>
  <c r="BD291" i="1"/>
  <c r="CG291" i="1" s="1"/>
  <c r="BR299" i="1"/>
  <c r="BS299" i="1" s="1"/>
  <c r="BQ299" i="1"/>
  <c r="BF310" i="1"/>
  <c r="CI310" i="1" s="1"/>
  <c r="BE310" i="1"/>
  <c r="CH310" i="1" s="1"/>
  <c r="BD310" i="1"/>
  <c r="CG310" i="1" s="1"/>
  <c r="CK315" i="1"/>
  <c r="BF330" i="1"/>
  <c r="CI330" i="1" s="1"/>
  <c r="BD335" i="1"/>
  <c r="CG335" i="1" s="1"/>
  <c r="BC335" i="1"/>
  <c r="CF335" i="1" s="1"/>
  <c r="BE335" i="1"/>
  <c r="CH335" i="1" s="1"/>
  <c r="BF335" i="1"/>
  <c r="CI335" i="1" s="1"/>
  <c r="BF355" i="1"/>
  <c r="CI355" i="1" s="1"/>
  <c r="BE355" i="1"/>
  <c r="CH355" i="1" s="1"/>
  <c r="BO357" i="1"/>
  <c r="BX408" i="1"/>
  <c r="BQ411" i="1"/>
  <c r="BD427" i="1"/>
  <c r="CG427" i="1" s="1"/>
  <c r="BC453" i="1"/>
  <c r="CF453" i="1" s="1"/>
  <c r="BD560" i="1"/>
  <c r="CG560" i="1" s="1"/>
  <c r="BC560" i="1"/>
  <c r="CF560" i="1" s="1"/>
  <c r="BF560" i="1"/>
  <c r="CI560" i="1" s="1"/>
  <c r="BE560" i="1"/>
  <c r="CH560" i="1" s="1"/>
  <c r="BD564" i="1"/>
  <c r="CG564" i="1" s="1"/>
  <c r="BC564" i="1"/>
  <c r="CF564" i="1" s="1"/>
  <c r="BF564" i="1"/>
  <c r="CI564" i="1" s="1"/>
  <c r="BE564" i="1"/>
  <c r="CH564" i="1" s="1"/>
  <c r="BR711" i="1"/>
  <c r="BS711" i="1" s="1"/>
  <c r="BM711" i="1"/>
  <c r="BD712" i="1"/>
  <c r="CG712" i="1" s="1"/>
  <c r="BE712" i="1"/>
  <c r="CH712" i="1" s="1"/>
  <c r="BF712" i="1"/>
  <c r="CI712" i="1" s="1"/>
  <c r="BC712" i="1"/>
  <c r="CF712" i="1" s="1"/>
  <c r="BM10" i="1"/>
  <c r="BO13" i="1"/>
  <c r="BD14" i="1"/>
  <c r="CG14" i="1" s="1"/>
  <c r="BO17" i="1"/>
  <c r="BD18" i="1"/>
  <c r="CG18" i="1" s="1"/>
  <c r="BM22" i="1"/>
  <c r="BD26" i="1"/>
  <c r="CG26" i="1" s="1"/>
  <c r="BM34" i="1"/>
  <c r="BO37" i="1"/>
  <c r="BD38" i="1"/>
  <c r="CG38" i="1" s="1"/>
  <c r="BC44" i="1"/>
  <c r="CF44" i="1" s="1"/>
  <c r="BE44" i="1"/>
  <c r="CH44" i="1" s="1"/>
  <c r="BF53" i="1"/>
  <c r="CI53" i="1" s="1"/>
  <c r="BF56" i="1"/>
  <c r="CI56" i="1" s="1"/>
  <c r="BC104" i="1"/>
  <c r="CF104" i="1" s="1"/>
  <c r="BO112" i="1"/>
  <c r="AX114" i="1"/>
  <c r="BB114" i="1" s="1"/>
  <c r="BF125" i="1"/>
  <c r="CI125" i="1" s="1"/>
  <c r="BE125" i="1"/>
  <c r="CH125" i="1" s="1"/>
  <c r="BD125" i="1"/>
  <c r="CG125" i="1" s="1"/>
  <c r="BC125" i="1"/>
  <c r="CF125" i="1" s="1"/>
  <c r="BO128" i="1"/>
  <c r="BO132" i="1"/>
  <c r="BO136" i="1"/>
  <c r="BF141" i="1"/>
  <c r="CI141" i="1" s="1"/>
  <c r="BE141" i="1"/>
  <c r="CH141" i="1" s="1"/>
  <c r="BD141" i="1"/>
  <c r="CG141" i="1" s="1"/>
  <c r="BC141" i="1"/>
  <c r="CF141" i="1" s="1"/>
  <c r="BO144" i="1"/>
  <c r="AX146" i="1"/>
  <c r="BB146" i="1" s="1"/>
  <c r="BC150" i="1"/>
  <c r="CF150" i="1" s="1"/>
  <c r="BO160" i="1"/>
  <c r="BX164" i="1"/>
  <c r="BD201" i="1"/>
  <c r="CG201" i="1" s="1"/>
  <c r="BO202" i="1"/>
  <c r="BD217" i="1"/>
  <c r="CG217" i="1" s="1"/>
  <c r="BO218" i="1"/>
  <c r="BE235" i="1"/>
  <c r="CH235" i="1" s="1"/>
  <c r="BD235" i="1"/>
  <c r="CG235" i="1" s="1"/>
  <c r="BC235" i="1"/>
  <c r="CF235" i="1" s="1"/>
  <c r="BF235" i="1"/>
  <c r="CI235" i="1" s="1"/>
  <c r="BC249" i="1"/>
  <c r="CF249" i="1" s="1"/>
  <c r="BX258" i="1"/>
  <c r="CK258" i="1"/>
  <c r="BM263" i="1"/>
  <c r="BM272" i="1"/>
  <c r="BE278" i="1"/>
  <c r="CH278" i="1" s="1"/>
  <c r="BC278" i="1"/>
  <c r="CF278" i="1" s="1"/>
  <c r="BF281" i="1"/>
  <c r="CI281" i="1" s="1"/>
  <c r="BD281" i="1"/>
  <c r="CG281" i="1" s="1"/>
  <c r="BE281" i="1"/>
  <c r="CH281" i="1" s="1"/>
  <c r="BC281" i="1"/>
  <c r="CF281" i="1" s="1"/>
  <c r="BF324" i="1"/>
  <c r="CI324" i="1" s="1"/>
  <c r="BE324" i="1"/>
  <c r="CH324" i="1" s="1"/>
  <c r="BD324" i="1"/>
  <c r="CG324" i="1" s="1"/>
  <c r="BR385" i="1"/>
  <c r="BS385" i="1" s="1"/>
  <c r="BO385" i="1"/>
  <c r="BE480" i="1"/>
  <c r="CH480" i="1" s="1"/>
  <c r="BC480" i="1"/>
  <c r="CF480" i="1" s="1"/>
  <c r="BM913" i="1"/>
  <c r="BR913" i="1"/>
  <c r="BS913" i="1" s="1"/>
  <c r="BD11" i="1"/>
  <c r="CG11" i="1" s="1"/>
  <c r="CK12" i="1"/>
  <c r="BD15" i="1"/>
  <c r="CG15" i="1" s="1"/>
  <c r="CK16" i="1"/>
  <c r="CK20" i="1"/>
  <c r="CK24" i="1"/>
  <c r="BD27" i="1"/>
  <c r="CG27" i="1" s="1"/>
  <c r="CK28" i="1"/>
  <c r="BD31" i="1"/>
  <c r="CG31" i="1" s="1"/>
  <c r="CK32" i="1"/>
  <c r="CK36" i="1"/>
  <c r="BD39" i="1"/>
  <c r="CG39" i="1" s="1"/>
  <c r="CK40" i="1"/>
  <c r="AW1011" i="1"/>
  <c r="AX1011" i="1" s="1"/>
  <c r="BD44" i="1"/>
  <c r="CG44" i="1" s="1"/>
  <c r="BD46" i="1"/>
  <c r="CG46" i="1" s="1"/>
  <c r="BE50" i="1"/>
  <c r="CH50" i="1" s="1"/>
  <c r="BD50" i="1"/>
  <c r="CG50" i="1" s="1"/>
  <c r="BF50" i="1"/>
  <c r="CI50" i="1" s="1"/>
  <c r="BF51" i="1"/>
  <c r="CI51" i="1" s="1"/>
  <c r="BD52" i="1"/>
  <c r="CG52" i="1" s="1"/>
  <c r="BC52" i="1"/>
  <c r="CF52" i="1" s="1"/>
  <c r="BE52" i="1"/>
  <c r="CH52" i="1" s="1"/>
  <c r="BF54" i="1"/>
  <c r="CI54" i="1" s="1"/>
  <c r="BC57" i="1"/>
  <c r="CF57" i="1" s="1"/>
  <c r="BD60" i="1"/>
  <c r="CG60" i="1" s="1"/>
  <c r="BC60" i="1"/>
  <c r="CF60" i="1" s="1"/>
  <c r="BE60" i="1"/>
  <c r="CH60" i="1" s="1"/>
  <c r="BC65" i="1"/>
  <c r="CF65" i="1" s="1"/>
  <c r="BD66" i="1"/>
  <c r="CG66" i="1" s="1"/>
  <c r="BC66" i="1"/>
  <c r="CF66" i="1" s="1"/>
  <c r="BE66" i="1"/>
  <c r="CH66" i="1" s="1"/>
  <c r="BM67" i="1"/>
  <c r="BF72" i="1"/>
  <c r="CI72" i="1" s="1"/>
  <c r="CK73" i="1"/>
  <c r="BE75" i="1"/>
  <c r="CH75" i="1" s="1"/>
  <c r="BX78" i="1"/>
  <c r="AX82" i="1"/>
  <c r="BB82" i="1" s="1"/>
  <c r="BX82" i="1"/>
  <c r="AX86" i="1"/>
  <c r="BB86" i="1" s="1"/>
  <c r="BX86" i="1"/>
  <c r="AX90" i="1"/>
  <c r="BB90" i="1" s="1"/>
  <c r="BX90" i="1"/>
  <c r="AX94" i="1"/>
  <c r="BB94" i="1" s="1"/>
  <c r="BX94" i="1"/>
  <c r="AX98" i="1"/>
  <c r="BB98" i="1" s="1"/>
  <c r="BX98" i="1"/>
  <c r="AX102" i="1"/>
  <c r="BB102" i="1" s="1"/>
  <c r="BX102" i="1"/>
  <c r="AX106" i="1"/>
  <c r="BB106" i="1" s="1"/>
  <c r="BX106" i="1"/>
  <c r="AX110" i="1"/>
  <c r="BB110" i="1" s="1"/>
  <c r="BX110" i="1"/>
  <c r="BC114" i="1"/>
  <c r="CF114" i="1" s="1"/>
  <c r="BR117" i="1"/>
  <c r="BS117" i="1" s="1"/>
  <c r="BC118" i="1"/>
  <c r="CF118" i="1" s="1"/>
  <c r="BF119" i="1"/>
  <c r="CI119" i="1" s="1"/>
  <c r="BC146" i="1"/>
  <c r="CF146" i="1" s="1"/>
  <c r="BE156" i="1"/>
  <c r="CH156" i="1" s="1"/>
  <c r="BO156" i="1"/>
  <c r="BF157" i="1"/>
  <c r="CI157" i="1" s="1"/>
  <c r="BE157" i="1"/>
  <c r="CH157" i="1" s="1"/>
  <c r="BD157" i="1"/>
  <c r="CG157" i="1" s="1"/>
  <c r="BC157" i="1"/>
  <c r="CF157" i="1" s="1"/>
  <c r="AX158" i="1"/>
  <c r="BB158" i="1" s="1"/>
  <c r="BX158" i="1"/>
  <c r="BE162" i="1"/>
  <c r="CH162" i="1" s="1"/>
  <c r="BO162" i="1"/>
  <c r="BX166" i="1"/>
  <c r="BE170" i="1"/>
  <c r="CH170" i="1" s="1"/>
  <c r="BO170" i="1"/>
  <c r="BX174" i="1"/>
  <c r="BE178" i="1"/>
  <c r="CH178" i="1" s="1"/>
  <c r="BO178" i="1"/>
  <c r="BX182" i="1"/>
  <c r="BR185" i="1"/>
  <c r="BS185" i="1" s="1"/>
  <c r="BO186" i="1"/>
  <c r="BD189" i="1"/>
  <c r="CG189" i="1" s="1"/>
  <c r="BC192" i="1"/>
  <c r="CF192" i="1" s="1"/>
  <c r="BR192" i="1"/>
  <c r="BS192" i="1" s="1"/>
  <c r="BR200" i="1"/>
  <c r="BS200" i="1" s="1"/>
  <c r="BD205" i="1"/>
  <c r="CG205" i="1" s="1"/>
  <c r="BO206" i="1"/>
  <c r="BR209" i="1"/>
  <c r="BS209" i="1" s="1"/>
  <c r="BC210" i="1"/>
  <c r="CF210" i="1" s="1"/>
  <c r="BF211" i="1"/>
  <c r="CI211" i="1" s="1"/>
  <c r="BR216" i="1"/>
  <c r="BS216" i="1" s="1"/>
  <c r="BD221" i="1"/>
  <c r="CG221" i="1" s="1"/>
  <c r="BE222" i="1"/>
  <c r="CH222" i="1" s="1"/>
  <c r="BO222" i="1"/>
  <c r="BR225" i="1"/>
  <c r="BS225" i="1" s="1"/>
  <c r="BC226" i="1"/>
  <c r="CF226" i="1" s="1"/>
  <c r="BF227" i="1"/>
  <c r="CI227" i="1" s="1"/>
  <c r="BF229" i="1"/>
  <c r="CI229" i="1" s="1"/>
  <c r="BX232" i="1"/>
  <c r="BQ236" i="1"/>
  <c r="BC238" i="1"/>
  <c r="CF238" i="1" s="1"/>
  <c r="BX240" i="1"/>
  <c r="CK240" i="1"/>
  <c r="BX241" i="1"/>
  <c r="BF247" i="1"/>
  <c r="CI247" i="1" s="1"/>
  <c r="BF255" i="1"/>
  <c r="CI255" i="1" s="1"/>
  <c r="BE261" i="1"/>
  <c r="CH261" i="1" s="1"/>
  <c r="BE263" i="1"/>
  <c r="CH263" i="1" s="1"/>
  <c r="BF263" i="1"/>
  <c r="CI263" i="1" s="1"/>
  <c r="BD263" i="1"/>
  <c r="CG263" i="1" s="1"/>
  <c r="BD264" i="1"/>
  <c r="CG264" i="1" s="1"/>
  <c r="BC265" i="1"/>
  <c r="CF265" i="1" s="1"/>
  <c r="BD271" i="1"/>
  <c r="CG271" i="1" s="1"/>
  <c r="BE272" i="1"/>
  <c r="CH272" i="1" s="1"/>
  <c r="BF272" i="1"/>
  <c r="CI272" i="1" s="1"/>
  <c r="BD272" i="1"/>
  <c r="CG272" i="1" s="1"/>
  <c r="BC272" i="1"/>
  <c r="CF272" i="1" s="1"/>
  <c r="BE277" i="1"/>
  <c r="CH277" i="1" s="1"/>
  <c r="BF278" i="1"/>
  <c r="CI278" i="1" s="1"/>
  <c r="BQ278" i="1"/>
  <c r="BR278" i="1"/>
  <c r="BS278" i="1" s="1"/>
  <c r="BR280" i="1"/>
  <c r="BS280" i="1" s="1"/>
  <c r="BR283" i="1"/>
  <c r="BS283" i="1" s="1"/>
  <c r="BX287" i="1"/>
  <c r="BM297" i="1"/>
  <c r="BR297" i="1"/>
  <c r="BS297" i="1" s="1"/>
  <c r="BF298" i="1"/>
  <c r="CI298" i="1" s="1"/>
  <c r="BE298" i="1"/>
  <c r="CH298" i="1" s="1"/>
  <c r="BD298" i="1"/>
  <c r="CG298" i="1" s="1"/>
  <c r="BC298" i="1"/>
  <c r="CF298" i="1" s="1"/>
  <c r="BE299" i="1"/>
  <c r="CH299" i="1" s="1"/>
  <c r="BF299" i="1"/>
  <c r="CI299" i="1" s="1"/>
  <c r="BD299" i="1"/>
  <c r="CG299" i="1" s="1"/>
  <c r="BC299" i="1"/>
  <c r="CF299" i="1" s="1"/>
  <c r="BF305" i="1"/>
  <c r="CI305" i="1" s="1"/>
  <c r="BE305" i="1"/>
  <c r="CH305" i="1" s="1"/>
  <c r="BD305" i="1"/>
  <c r="CG305" i="1" s="1"/>
  <c r="BC305" i="1"/>
  <c r="CF305" i="1" s="1"/>
  <c r="BF306" i="1"/>
  <c r="CI306" i="1" s="1"/>
  <c r="BE306" i="1"/>
  <c r="CH306" i="1" s="1"/>
  <c r="BD306" i="1"/>
  <c r="CG306" i="1" s="1"/>
  <c r="BC306" i="1"/>
  <c r="CF306" i="1" s="1"/>
  <c r="BQ306" i="1"/>
  <c r="BC310" i="1"/>
  <c r="CF310" i="1" s="1"/>
  <c r="BR315" i="1"/>
  <c r="BS315" i="1" s="1"/>
  <c r="BM315" i="1"/>
  <c r="BE323" i="1"/>
  <c r="CH323" i="1" s="1"/>
  <c r="BF323" i="1"/>
  <c r="CI323" i="1" s="1"/>
  <c r="BD323" i="1"/>
  <c r="CG323" i="1" s="1"/>
  <c r="BC323" i="1"/>
  <c r="CF323" i="1" s="1"/>
  <c r="BF328" i="1"/>
  <c r="CI328" i="1" s="1"/>
  <c r="BE328" i="1"/>
  <c r="CH328" i="1" s="1"/>
  <c r="BD328" i="1"/>
  <c r="CG328" i="1" s="1"/>
  <c r="BM370" i="1"/>
  <c r="BR370" i="1"/>
  <c r="BS370" i="1" s="1"/>
  <c r="BF381" i="1"/>
  <c r="CI381" i="1" s="1"/>
  <c r="BE381" i="1"/>
  <c r="CH381" i="1" s="1"/>
  <c r="BR383" i="1"/>
  <c r="BS383" i="1" s="1"/>
  <c r="BO383" i="1"/>
  <c r="BD403" i="1"/>
  <c r="CG403" i="1" s="1"/>
  <c r="BF403" i="1"/>
  <c r="CI403" i="1" s="1"/>
  <c r="BF414" i="1"/>
  <c r="CI414" i="1" s="1"/>
  <c r="BE414" i="1"/>
  <c r="CH414" i="1" s="1"/>
  <c r="BD414" i="1"/>
  <c r="CG414" i="1" s="1"/>
  <c r="BC414" i="1"/>
  <c r="CF414" i="1" s="1"/>
  <c r="BF519" i="1"/>
  <c r="CI519" i="1" s="1"/>
  <c r="BE519" i="1"/>
  <c r="CH519" i="1" s="1"/>
  <c r="BD519" i="1"/>
  <c r="CG519" i="1" s="1"/>
  <c r="BM559" i="1"/>
  <c r="AX16" i="1"/>
  <c r="BB16" i="1" s="1"/>
  <c r="BC19" i="1"/>
  <c r="CF19" i="1" s="1"/>
  <c r="AX20" i="1"/>
  <c r="BB20" i="1" s="1"/>
  <c r="BC22" i="1"/>
  <c r="CF22" i="1" s="1"/>
  <c r="BC23" i="1"/>
  <c r="CF23" i="1" s="1"/>
  <c r="BX25" i="1"/>
  <c r="AX28" i="1"/>
  <c r="BB28" i="1" s="1"/>
  <c r="BX29" i="1"/>
  <c r="BC30" i="1"/>
  <c r="CF30" i="1" s="1"/>
  <c r="BC35" i="1"/>
  <c r="CF35" i="1" s="1"/>
  <c r="AX40" i="1"/>
  <c r="BB40" i="1" s="1"/>
  <c r="BM41" i="1"/>
  <c r="BF70" i="1"/>
  <c r="CI70" i="1" s="1"/>
  <c r="BE73" i="1"/>
  <c r="CH73" i="1" s="1"/>
  <c r="BD1008" i="1"/>
  <c r="CG1008" i="1" s="1"/>
  <c r="BC1008" i="1"/>
  <c r="CF1008" i="1" s="1"/>
  <c r="BF1008" i="1"/>
  <c r="CI1008" i="1" s="1"/>
  <c r="BE1008" i="1"/>
  <c r="CH1008" i="1" s="1"/>
  <c r="BC8" i="1"/>
  <c r="BL1014" i="1"/>
  <c r="BM1014" i="1" s="1"/>
  <c r="BC9" i="1"/>
  <c r="CF9" i="1" s="1"/>
  <c r="BE11" i="1"/>
  <c r="CH11" i="1" s="1"/>
  <c r="BC12" i="1"/>
  <c r="CF12" i="1" s="1"/>
  <c r="BC13" i="1"/>
  <c r="CF13" i="1" s="1"/>
  <c r="BE15" i="1"/>
  <c r="CH15" i="1" s="1"/>
  <c r="BC16" i="1"/>
  <c r="CF16" i="1" s="1"/>
  <c r="BC17" i="1"/>
  <c r="CF17" i="1" s="1"/>
  <c r="BE19" i="1"/>
  <c r="CH19" i="1" s="1"/>
  <c r="BC20" i="1"/>
  <c r="CF20" i="1" s="1"/>
  <c r="BC21" i="1"/>
  <c r="CF21" i="1" s="1"/>
  <c r="BR21" i="1"/>
  <c r="BS21" i="1" s="1"/>
  <c r="BE23" i="1"/>
  <c r="CH23" i="1" s="1"/>
  <c r="BC24" i="1"/>
  <c r="CF24" i="1" s="1"/>
  <c r="BC25" i="1"/>
  <c r="CF25" i="1" s="1"/>
  <c r="BR25" i="1"/>
  <c r="BS25" i="1" s="1"/>
  <c r="BE27" i="1"/>
  <c r="CH27" i="1" s="1"/>
  <c r="BC28" i="1"/>
  <c r="CF28" i="1" s="1"/>
  <c r="BC29" i="1"/>
  <c r="CF29" i="1" s="1"/>
  <c r="BR29" i="1"/>
  <c r="BS29" i="1" s="1"/>
  <c r="BE31" i="1"/>
  <c r="CH31" i="1" s="1"/>
  <c r="BC32" i="1"/>
  <c r="CF32" i="1" s="1"/>
  <c r="BC33" i="1"/>
  <c r="CF33" i="1" s="1"/>
  <c r="BE35" i="1"/>
  <c r="CH35" i="1" s="1"/>
  <c r="BC36" i="1"/>
  <c r="CF36" i="1" s="1"/>
  <c r="BC37" i="1"/>
  <c r="CF37" i="1" s="1"/>
  <c r="BE39" i="1"/>
  <c r="CH39" i="1" s="1"/>
  <c r="BC40" i="1"/>
  <c r="CF40" i="1" s="1"/>
  <c r="CK41" i="1"/>
  <c r="BF44" i="1"/>
  <c r="CI44" i="1" s="1"/>
  <c r="BF46" i="1"/>
  <c r="CI46" i="1" s="1"/>
  <c r="BC48" i="1"/>
  <c r="CF48" i="1" s="1"/>
  <c r="BF49" i="1"/>
  <c r="CI49" i="1" s="1"/>
  <c r="BE55" i="1"/>
  <c r="CH55" i="1" s="1"/>
  <c r="CK57" i="1"/>
  <c r="BE63" i="1"/>
  <c r="CH63" i="1" s="1"/>
  <c r="BE67" i="1"/>
  <c r="CH67" i="1" s="1"/>
  <c r="BF69" i="1"/>
  <c r="CI69" i="1" s="1"/>
  <c r="BC73" i="1"/>
  <c r="CF73" i="1" s="1"/>
  <c r="BD74" i="1"/>
  <c r="CG74" i="1" s="1"/>
  <c r="BC74" i="1"/>
  <c r="CF74" i="1" s="1"/>
  <c r="BE74" i="1"/>
  <c r="CH74" i="1" s="1"/>
  <c r="BF75" i="1"/>
  <c r="CI75" i="1" s="1"/>
  <c r="BE114" i="1"/>
  <c r="CH114" i="1" s="1"/>
  <c r="BD123" i="1"/>
  <c r="CG123" i="1" s="1"/>
  <c r="BU1011" i="1"/>
  <c r="BU1014" i="1"/>
  <c r="BV1014" i="1" s="1"/>
  <c r="BW123" i="1"/>
  <c r="BW1011" i="1" s="1"/>
  <c r="BW1012" i="1" s="1"/>
  <c r="BV123" i="1"/>
  <c r="BC126" i="1"/>
  <c r="CF126" i="1" s="1"/>
  <c r="BC130" i="1"/>
  <c r="CF130" i="1" s="1"/>
  <c r="BC134" i="1"/>
  <c r="CF134" i="1" s="1"/>
  <c r="BC138" i="1"/>
  <c r="CF138" i="1" s="1"/>
  <c r="BC142" i="1"/>
  <c r="CF142" i="1" s="1"/>
  <c r="BE146" i="1"/>
  <c r="CH146" i="1" s="1"/>
  <c r="BF147" i="1"/>
  <c r="CI147" i="1" s="1"/>
  <c r="BE147" i="1"/>
  <c r="CH147" i="1" s="1"/>
  <c r="BD147" i="1"/>
  <c r="CG147" i="1" s="1"/>
  <c r="BC147" i="1"/>
  <c r="CF147" i="1" s="1"/>
  <c r="BC152" i="1"/>
  <c r="CF152" i="1" s="1"/>
  <c r="BC164" i="1"/>
  <c r="CF164" i="1" s="1"/>
  <c r="BF165" i="1"/>
  <c r="CI165" i="1" s="1"/>
  <c r="BE165" i="1"/>
  <c r="CH165" i="1" s="1"/>
  <c r="BD165" i="1"/>
  <c r="CG165" i="1" s="1"/>
  <c r="BC165" i="1"/>
  <c r="CF165" i="1" s="1"/>
  <c r="BC172" i="1"/>
  <c r="CF172" i="1" s="1"/>
  <c r="BF173" i="1"/>
  <c r="CI173" i="1" s="1"/>
  <c r="BE173" i="1"/>
  <c r="CH173" i="1" s="1"/>
  <c r="BD173" i="1"/>
  <c r="CG173" i="1" s="1"/>
  <c r="BC173" i="1"/>
  <c r="CF173" i="1" s="1"/>
  <c r="BC180" i="1"/>
  <c r="CF180" i="1" s="1"/>
  <c r="BF181" i="1"/>
  <c r="CI181" i="1" s="1"/>
  <c r="BE181" i="1"/>
  <c r="CH181" i="1" s="1"/>
  <c r="BD181" i="1"/>
  <c r="CG181" i="1" s="1"/>
  <c r="BC181" i="1"/>
  <c r="CF181" i="1" s="1"/>
  <c r="BE186" i="1"/>
  <c r="CH186" i="1" s="1"/>
  <c r="BF189" i="1"/>
  <c r="CI189" i="1" s="1"/>
  <c r="BR191" i="1"/>
  <c r="BS191" i="1" s="1"/>
  <c r="BD195" i="1"/>
  <c r="CG195" i="1" s="1"/>
  <c r="BD199" i="1"/>
  <c r="CG199" i="1" s="1"/>
  <c r="BE200" i="1"/>
  <c r="CH200" i="1" s="1"/>
  <c r="BR203" i="1"/>
  <c r="BS203" i="1" s="1"/>
  <c r="BC204" i="1"/>
  <c r="CF204" i="1" s="1"/>
  <c r="BF205" i="1"/>
  <c r="CI205" i="1" s="1"/>
  <c r="BD215" i="1"/>
  <c r="CG215" i="1" s="1"/>
  <c r="BE216" i="1"/>
  <c r="CH216" i="1" s="1"/>
  <c r="BR219" i="1"/>
  <c r="BS219" i="1" s="1"/>
  <c r="BC220" i="1"/>
  <c r="CF220" i="1" s="1"/>
  <c r="BF221" i="1"/>
  <c r="CI221" i="1" s="1"/>
  <c r="BR238" i="1"/>
  <c r="BS238" i="1" s="1"/>
  <c r="BQ238" i="1"/>
  <c r="BF239" i="1"/>
  <c r="CI239" i="1" s="1"/>
  <c r="BC239" i="1"/>
  <c r="CF239" i="1" s="1"/>
  <c r="BE244" i="1"/>
  <c r="CH244" i="1" s="1"/>
  <c r="BD244" i="1"/>
  <c r="CG244" i="1" s="1"/>
  <c r="BC244" i="1"/>
  <c r="CF244" i="1" s="1"/>
  <c r="BF244" i="1"/>
  <c r="CI244" i="1" s="1"/>
  <c r="BE271" i="1"/>
  <c r="CH271" i="1" s="1"/>
  <c r="BF275" i="1"/>
  <c r="CI275" i="1" s="1"/>
  <c r="BD275" i="1"/>
  <c r="CG275" i="1" s="1"/>
  <c r="BC275" i="1"/>
  <c r="CF275" i="1" s="1"/>
  <c r="BF283" i="1"/>
  <c r="CI283" i="1" s="1"/>
  <c r="BE283" i="1"/>
  <c r="CH283" i="1" s="1"/>
  <c r="BE313" i="1"/>
  <c r="CH313" i="1" s="1"/>
  <c r="BC313" i="1"/>
  <c r="CF313" i="1" s="1"/>
  <c r="BR314" i="1"/>
  <c r="BS314" i="1" s="1"/>
  <c r="BM314" i="1"/>
  <c r="BX332" i="1"/>
  <c r="CK332" i="1"/>
  <c r="BE339" i="1"/>
  <c r="CH339" i="1" s="1"/>
  <c r="BD339" i="1"/>
  <c r="CG339" i="1" s="1"/>
  <c r="BC339" i="1"/>
  <c r="CF339" i="1" s="1"/>
  <c r="BF339" i="1"/>
  <c r="CI339" i="1" s="1"/>
  <c r="BE341" i="1"/>
  <c r="CH341" i="1" s="1"/>
  <c r="BD341" i="1"/>
  <c r="CG341" i="1" s="1"/>
  <c r="BC341" i="1"/>
  <c r="CF341" i="1" s="1"/>
  <c r="BF341" i="1"/>
  <c r="CI341" i="1" s="1"/>
  <c r="BM354" i="1"/>
  <c r="BR354" i="1"/>
  <c r="BS354" i="1" s="1"/>
  <c r="CK451" i="1"/>
  <c r="BM8" i="1"/>
  <c r="BF19" i="1"/>
  <c r="CI19" i="1" s="1"/>
  <c r="BF23" i="1"/>
  <c r="CI23" i="1" s="1"/>
  <c r="BF31" i="1"/>
  <c r="CI31" i="1" s="1"/>
  <c r="BF35" i="1"/>
  <c r="CI35" i="1" s="1"/>
  <c r="BC42" i="1"/>
  <c r="CF42" i="1" s="1"/>
  <c r="BE42" i="1"/>
  <c r="CH42" i="1" s="1"/>
  <c r="BE43" i="1"/>
  <c r="CH43" i="1" s="1"/>
  <c r="BM43" i="1"/>
  <c r="BQ44" i="1"/>
  <c r="BE45" i="1"/>
  <c r="CH45" i="1" s="1"/>
  <c r="BM45" i="1"/>
  <c r="BQ46" i="1"/>
  <c r="BQ48" i="1"/>
  <c r="BQ50" i="1"/>
  <c r="BC55" i="1"/>
  <c r="CF55" i="1" s="1"/>
  <c r="BD58" i="1"/>
  <c r="CG58" i="1" s="1"/>
  <c r="BC58" i="1"/>
  <c r="CF58" i="1" s="1"/>
  <c r="BE58" i="1"/>
  <c r="CH58" i="1" s="1"/>
  <c r="BC63" i="1"/>
  <c r="CF63" i="1" s="1"/>
  <c r="BQ66" i="1"/>
  <c r="BC67" i="1"/>
  <c r="CF67" i="1" s="1"/>
  <c r="BD68" i="1"/>
  <c r="CG68" i="1" s="1"/>
  <c r="BC68" i="1"/>
  <c r="CF68" i="1" s="1"/>
  <c r="BE68" i="1"/>
  <c r="CH68" i="1" s="1"/>
  <c r="BM69" i="1"/>
  <c r="BM75" i="1"/>
  <c r="BC82" i="1"/>
  <c r="CF82" i="1" s="1"/>
  <c r="BD82" i="1"/>
  <c r="CG82" i="1" s="1"/>
  <c r="BC86" i="1"/>
  <c r="CF86" i="1" s="1"/>
  <c r="BD86" i="1"/>
  <c r="CG86" i="1" s="1"/>
  <c r="BC90" i="1"/>
  <c r="CF90" i="1" s="1"/>
  <c r="BD90" i="1"/>
  <c r="CG90" i="1" s="1"/>
  <c r="BC94" i="1"/>
  <c r="CF94" i="1" s="1"/>
  <c r="BD94" i="1"/>
  <c r="CG94" i="1" s="1"/>
  <c r="BC98" i="1"/>
  <c r="CF98" i="1" s="1"/>
  <c r="BD98" i="1"/>
  <c r="CG98" i="1" s="1"/>
  <c r="BC102" i="1"/>
  <c r="CF102" i="1" s="1"/>
  <c r="BD102" i="1"/>
  <c r="CG102" i="1" s="1"/>
  <c r="BC106" i="1"/>
  <c r="CF106" i="1" s="1"/>
  <c r="BD106" i="1"/>
  <c r="CG106" i="1" s="1"/>
  <c r="BC110" i="1"/>
  <c r="CF110" i="1" s="1"/>
  <c r="BD110" i="1"/>
  <c r="CG110" i="1" s="1"/>
  <c r="BE118" i="1"/>
  <c r="CH118" i="1" s="1"/>
  <c r="BO118" i="1"/>
  <c r="BC122" i="1"/>
  <c r="CF122" i="1" s="1"/>
  <c r="BF123" i="1"/>
  <c r="CI123" i="1" s="1"/>
  <c r="BE126" i="1"/>
  <c r="CH126" i="1" s="1"/>
  <c r="BO126" i="1"/>
  <c r="BF127" i="1"/>
  <c r="CI127" i="1" s="1"/>
  <c r="BE127" i="1"/>
  <c r="CH127" i="1" s="1"/>
  <c r="BD127" i="1"/>
  <c r="CG127" i="1" s="1"/>
  <c r="BC127" i="1"/>
  <c r="CF127" i="1" s="1"/>
  <c r="BE130" i="1"/>
  <c r="CH130" i="1" s="1"/>
  <c r="BO130" i="1"/>
  <c r="BF131" i="1"/>
  <c r="CI131" i="1" s="1"/>
  <c r="BE131" i="1"/>
  <c r="CH131" i="1" s="1"/>
  <c r="BD131" i="1"/>
  <c r="CG131" i="1" s="1"/>
  <c r="BC131" i="1"/>
  <c r="CF131" i="1" s="1"/>
  <c r="BE134" i="1"/>
  <c r="CH134" i="1" s="1"/>
  <c r="BO134" i="1"/>
  <c r="BF135" i="1"/>
  <c r="CI135" i="1" s="1"/>
  <c r="BE135" i="1"/>
  <c r="CH135" i="1" s="1"/>
  <c r="BD135" i="1"/>
  <c r="CG135" i="1" s="1"/>
  <c r="BC135" i="1"/>
  <c r="CF135" i="1" s="1"/>
  <c r="BE138" i="1"/>
  <c r="CH138" i="1" s="1"/>
  <c r="BO138" i="1"/>
  <c r="BF139" i="1"/>
  <c r="CI139" i="1" s="1"/>
  <c r="BE139" i="1"/>
  <c r="CH139" i="1" s="1"/>
  <c r="BD139" i="1"/>
  <c r="CG139" i="1" s="1"/>
  <c r="BC139" i="1"/>
  <c r="CF139" i="1" s="1"/>
  <c r="BE142" i="1"/>
  <c r="CH142" i="1" s="1"/>
  <c r="BO142" i="1"/>
  <c r="BF143" i="1"/>
  <c r="CI143" i="1" s="1"/>
  <c r="BE143" i="1"/>
  <c r="CH143" i="1" s="1"/>
  <c r="BD143" i="1"/>
  <c r="CG143" i="1" s="1"/>
  <c r="BC143" i="1"/>
  <c r="CF143" i="1" s="1"/>
  <c r="BE152" i="1"/>
  <c r="CH152" i="1" s="1"/>
  <c r="BO152" i="1"/>
  <c r="BF153" i="1"/>
  <c r="CI153" i="1" s="1"/>
  <c r="BE153" i="1"/>
  <c r="CH153" i="1" s="1"/>
  <c r="BD153" i="1"/>
  <c r="CG153" i="1" s="1"/>
  <c r="BC153" i="1"/>
  <c r="CF153" i="1" s="1"/>
  <c r="AX154" i="1"/>
  <c r="BB154" i="1" s="1"/>
  <c r="BX154" i="1"/>
  <c r="BC158" i="1"/>
  <c r="CF158" i="1" s="1"/>
  <c r="BX160" i="1"/>
  <c r="BE164" i="1"/>
  <c r="CH164" i="1" s="1"/>
  <c r="BO164" i="1"/>
  <c r="BX168" i="1"/>
  <c r="BE172" i="1"/>
  <c r="CH172" i="1" s="1"/>
  <c r="BO172" i="1"/>
  <c r="BX176" i="1"/>
  <c r="BE180" i="1"/>
  <c r="CH180" i="1" s="1"/>
  <c r="BO180" i="1"/>
  <c r="BR188" i="1"/>
  <c r="BS188" i="1" s="1"/>
  <c r="BE192" i="1"/>
  <c r="CH192" i="1" s="1"/>
  <c r="BF195" i="1"/>
  <c r="CI195" i="1" s="1"/>
  <c r="BC198" i="1"/>
  <c r="CF198" i="1" s="1"/>
  <c r="BF199" i="1"/>
  <c r="CI199" i="1" s="1"/>
  <c r="BR204" i="1"/>
  <c r="BS204" i="1" s="1"/>
  <c r="BE210" i="1"/>
  <c r="CH210" i="1" s="1"/>
  <c r="BC214" i="1"/>
  <c r="CF214" i="1" s="1"/>
  <c r="BF215" i="1"/>
  <c r="CI215" i="1" s="1"/>
  <c r="BR220" i="1"/>
  <c r="BS220" i="1" s="1"/>
  <c r="BD225" i="1"/>
  <c r="CG225" i="1" s="1"/>
  <c r="BE226" i="1"/>
  <c r="CH226" i="1" s="1"/>
  <c r="BO226" i="1"/>
  <c r="BQ229" i="1"/>
  <c r="BM230" i="1"/>
  <c r="BE231" i="1"/>
  <c r="CH231" i="1" s="1"/>
  <c r="BD231" i="1"/>
  <c r="CG231" i="1" s="1"/>
  <c r="BC231" i="1"/>
  <c r="CF231" i="1" s="1"/>
  <c r="BF231" i="1"/>
  <c r="CI231" i="1" s="1"/>
  <c r="BR232" i="1"/>
  <c r="BS232" i="1" s="1"/>
  <c r="BD239" i="1"/>
  <c r="CG239" i="1" s="1"/>
  <c r="BE242" i="1"/>
  <c r="CH242" i="1" s="1"/>
  <c r="BF242" i="1"/>
  <c r="CI242" i="1" s="1"/>
  <c r="BD242" i="1"/>
  <c r="CG242" i="1" s="1"/>
  <c r="BC242" i="1"/>
  <c r="CF242" i="1" s="1"/>
  <c r="BE243" i="1"/>
  <c r="CH243" i="1" s="1"/>
  <c r="BD243" i="1"/>
  <c r="CG243" i="1" s="1"/>
  <c r="BC243" i="1"/>
  <c r="CF243" i="1" s="1"/>
  <c r="BF243" i="1"/>
  <c r="CI243" i="1" s="1"/>
  <c r="BC246" i="1"/>
  <c r="CF246" i="1" s="1"/>
  <c r="BX248" i="1"/>
  <c r="CK248" i="1"/>
  <c r="BE252" i="1"/>
  <c r="CH252" i="1" s="1"/>
  <c r="BD252" i="1"/>
  <c r="CG252" i="1" s="1"/>
  <c r="BC252" i="1"/>
  <c r="CF252" i="1" s="1"/>
  <c r="BF252" i="1"/>
  <c r="CI252" i="1" s="1"/>
  <c r="BC254" i="1"/>
  <c r="CF254" i="1" s="1"/>
  <c r="BX256" i="1"/>
  <c r="CK256" i="1"/>
  <c r="BE259" i="1"/>
  <c r="CH259" i="1" s="1"/>
  <c r="BD270" i="1"/>
  <c r="CG270" i="1" s="1"/>
  <c r="BR273" i="1"/>
  <c r="BS273" i="1" s="1"/>
  <c r="BM273" i="1"/>
  <c r="BE275" i="1"/>
  <c r="CH275" i="1" s="1"/>
  <c r="BM281" i="1"/>
  <c r="BR281" i="1"/>
  <c r="BS281" i="1" s="1"/>
  <c r="AX282" i="1"/>
  <c r="BB282" i="1" s="1"/>
  <c r="BC283" i="1"/>
  <c r="CF283" i="1" s="1"/>
  <c r="BR287" i="1"/>
  <c r="BS287" i="1" s="1"/>
  <c r="BM287" i="1"/>
  <c r="BX295" i="1"/>
  <c r="CK295" i="1"/>
  <c r="BF300" i="1"/>
  <c r="CI300" i="1" s="1"/>
  <c r="BE300" i="1"/>
  <c r="CH300" i="1" s="1"/>
  <c r="BF337" i="1"/>
  <c r="CI337" i="1" s="1"/>
  <c r="BM338" i="1"/>
  <c r="BR340" i="1"/>
  <c r="BS340" i="1" s="1"/>
  <c r="BM340" i="1"/>
  <c r="BM380" i="1"/>
  <c r="BR380" i="1"/>
  <c r="BS380" i="1" s="1"/>
  <c r="BD517" i="1"/>
  <c r="CG517" i="1" s="1"/>
  <c r="BE517" i="1"/>
  <c r="CH517" i="1" s="1"/>
  <c r="BF517" i="1"/>
  <c r="CI517" i="1" s="1"/>
  <c r="AX8" i="1"/>
  <c r="BB8" i="1" s="1"/>
  <c r="BC11" i="1"/>
  <c r="CF11" i="1" s="1"/>
  <c r="BX13" i="1"/>
  <c r="BC15" i="1"/>
  <c r="CF15" i="1" s="1"/>
  <c r="BC27" i="1"/>
  <c r="CF27" i="1" s="1"/>
  <c r="AX32" i="1"/>
  <c r="BB32" i="1" s="1"/>
  <c r="BX33" i="1"/>
  <c r="AX36" i="1"/>
  <c r="BB36" i="1" s="1"/>
  <c r="BC39" i="1"/>
  <c r="CF39" i="1" s="1"/>
  <c r="BO116" i="1"/>
  <c r="BC120" i="1"/>
  <c r="CF120" i="1" s="1"/>
  <c r="BO154" i="1"/>
  <c r="BC190" i="1"/>
  <c r="CF190" i="1" s="1"/>
  <c r="BE257" i="1"/>
  <c r="CH257" i="1" s="1"/>
  <c r="BC257" i="1"/>
  <c r="CF257" i="1" s="1"/>
  <c r="BF257" i="1"/>
  <c r="CI257" i="1" s="1"/>
  <c r="BX260" i="1"/>
  <c r="CK260" i="1"/>
  <c r="BE268" i="1"/>
  <c r="CH268" i="1" s="1"/>
  <c r="BF268" i="1"/>
  <c r="CI268" i="1" s="1"/>
  <c r="BC268" i="1"/>
  <c r="CF268" i="1" s="1"/>
  <c r="BD268" i="1"/>
  <c r="CG268" i="1" s="1"/>
  <c r="BF279" i="1"/>
  <c r="CI279" i="1" s="1"/>
  <c r="BE279" i="1"/>
  <c r="CH279" i="1" s="1"/>
  <c r="BD279" i="1"/>
  <c r="CG279" i="1" s="1"/>
  <c r="BO286" i="1"/>
  <c r="BD302" i="1"/>
  <c r="CG302" i="1" s="1"/>
  <c r="BC302" i="1"/>
  <c r="CF302" i="1" s="1"/>
  <c r="BE302" i="1"/>
  <c r="CH302" i="1" s="1"/>
  <c r="BF415" i="1"/>
  <c r="CI415" i="1" s="1"/>
  <c r="BE415" i="1"/>
  <c r="CH415" i="1" s="1"/>
  <c r="BM491" i="1"/>
  <c r="BR491" i="1"/>
  <c r="BS491" i="1" s="1"/>
  <c r="BJ1014" i="1"/>
  <c r="BK1014" i="1" s="1"/>
  <c r="BM18" i="1"/>
  <c r="BM38" i="1"/>
  <c r="BD62" i="1"/>
  <c r="CG62" i="1" s="1"/>
  <c r="BC62" i="1"/>
  <c r="CF62" i="1" s="1"/>
  <c r="BE62" i="1"/>
  <c r="CH62" i="1" s="1"/>
  <c r="BC80" i="1"/>
  <c r="CF80" i="1" s="1"/>
  <c r="BC92" i="1"/>
  <c r="CF92" i="1" s="1"/>
  <c r="BC100" i="1"/>
  <c r="CF100" i="1" s="1"/>
  <c r="BO124" i="1"/>
  <c r="BF129" i="1"/>
  <c r="CI129" i="1" s="1"/>
  <c r="BE129" i="1"/>
  <c r="CH129" i="1" s="1"/>
  <c r="BD129" i="1"/>
  <c r="CG129" i="1" s="1"/>
  <c r="BC129" i="1"/>
  <c r="CF129" i="1" s="1"/>
  <c r="BF133" i="1"/>
  <c r="CI133" i="1" s="1"/>
  <c r="BE133" i="1"/>
  <c r="CH133" i="1" s="1"/>
  <c r="BD133" i="1"/>
  <c r="CG133" i="1" s="1"/>
  <c r="BC133" i="1"/>
  <c r="CF133" i="1" s="1"/>
  <c r="BF137" i="1"/>
  <c r="CI137" i="1" s="1"/>
  <c r="BE137" i="1"/>
  <c r="CH137" i="1" s="1"/>
  <c r="BD137" i="1"/>
  <c r="CG137" i="1" s="1"/>
  <c r="BC137" i="1"/>
  <c r="CF137" i="1" s="1"/>
  <c r="BO140" i="1"/>
  <c r="BF145" i="1"/>
  <c r="CI145" i="1" s="1"/>
  <c r="BE145" i="1"/>
  <c r="CH145" i="1" s="1"/>
  <c r="BD145" i="1"/>
  <c r="CG145" i="1" s="1"/>
  <c r="BC145" i="1"/>
  <c r="CF145" i="1" s="1"/>
  <c r="BX146" i="1"/>
  <c r="BO168" i="1"/>
  <c r="BX172" i="1"/>
  <c r="BO176" i="1"/>
  <c r="BX180" i="1"/>
  <c r="BO190" i="1"/>
  <c r="BD193" i="1"/>
  <c r="CG193" i="1" s="1"/>
  <c r="BC196" i="1"/>
  <c r="CF196" i="1" s="1"/>
  <c r="BC206" i="1"/>
  <c r="CF206" i="1" s="1"/>
  <c r="BC222" i="1"/>
  <c r="CF222" i="1" s="1"/>
  <c r="BM234" i="1"/>
  <c r="BE342" i="1"/>
  <c r="CH342" i="1" s="1"/>
  <c r="BC342" i="1"/>
  <c r="CF342" i="1" s="1"/>
  <c r="BF434" i="1"/>
  <c r="CI434" i="1" s="1"/>
  <c r="BE434" i="1"/>
  <c r="CH434" i="1" s="1"/>
  <c r="BD475" i="1"/>
  <c r="CG475" i="1" s="1"/>
  <c r="BC475" i="1"/>
  <c r="CF475" i="1" s="1"/>
  <c r="BE475" i="1"/>
  <c r="CH475" i="1" s="1"/>
  <c r="BF475" i="1"/>
  <c r="CI475" i="1" s="1"/>
  <c r="BD867" i="1"/>
  <c r="CG867" i="1" s="1"/>
  <c r="BC867" i="1"/>
  <c r="CF867" i="1" s="1"/>
  <c r="BC869" i="1"/>
  <c r="CF869" i="1" s="1"/>
  <c r="BN1014" i="1"/>
  <c r="BO1014" i="1" s="1"/>
  <c r="BX8" i="1"/>
  <c r="BC43" i="1"/>
  <c r="CF43" i="1" s="1"/>
  <c r="BC45" i="1"/>
  <c r="CF45" i="1" s="1"/>
  <c r="AX51" i="1"/>
  <c r="BB51" i="1" s="1"/>
  <c r="BQ52" i="1"/>
  <c r="BE53" i="1"/>
  <c r="CH53" i="1" s="1"/>
  <c r="BM53" i="1"/>
  <c r="BQ60" i="1"/>
  <c r="BE61" i="1"/>
  <c r="CH61" i="1" s="1"/>
  <c r="BM61" i="1"/>
  <c r="BF68" i="1"/>
  <c r="CI68" i="1" s="1"/>
  <c r="BE69" i="1"/>
  <c r="CH69" i="1" s="1"/>
  <c r="CK69" i="1"/>
  <c r="BF71" i="1"/>
  <c r="CI71" i="1" s="1"/>
  <c r="BF74" i="1"/>
  <c r="CI74" i="1" s="1"/>
  <c r="CK75" i="1"/>
  <c r="BE77" i="1"/>
  <c r="CH77" i="1" s="1"/>
  <c r="BO78" i="1"/>
  <c r="BF79" i="1"/>
  <c r="CI79" i="1" s="1"/>
  <c r="BE79" i="1"/>
  <c r="CH79" i="1" s="1"/>
  <c r="BD79" i="1"/>
  <c r="CG79" i="1" s="1"/>
  <c r="BC79" i="1"/>
  <c r="CF79" i="1" s="1"/>
  <c r="BO82" i="1"/>
  <c r="BF83" i="1"/>
  <c r="CI83" i="1" s="1"/>
  <c r="BE83" i="1"/>
  <c r="CH83" i="1" s="1"/>
  <c r="BD83" i="1"/>
  <c r="CG83" i="1" s="1"/>
  <c r="BC83" i="1"/>
  <c r="CF83" i="1" s="1"/>
  <c r="BO86" i="1"/>
  <c r="BF87" i="1"/>
  <c r="CI87" i="1" s="1"/>
  <c r="BE87" i="1"/>
  <c r="CH87" i="1" s="1"/>
  <c r="BD87" i="1"/>
  <c r="CG87" i="1" s="1"/>
  <c r="BC87" i="1"/>
  <c r="CF87" i="1" s="1"/>
  <c r="BO90" i="1"/>
  <c r="BF91" i="1"/>
  <c r="CI91" i="1" s="1"/>
  <c r="BE91" i="1"/>
  <c r="CH91" i="1" s="1"/>
  <c r="BD91" i="1"/>
  <c r="CG91" i="1" s="1"/>
  <c r="BC91" i="1"/>
  <c r="CF91" i="1" s="1"/>
  <c r="BO94" i="1"/>
  <c r="BF95" i="1"/>
  <c r="CI95" i="1" s="1"/>
  <c r="BE95" i="1"/>
  <c r="CH95" i="1" s="1"/>
  <c r="BD95" i="1"/>
  <c r="CG95" i="1" s="1"/>
  <c r="BC95" i="1"/>
  <c r="CF95" i="1" s="1"/>
  <c r="BO98" i="1"/>
  <c r="BF99" i="1"/>
  <c r="CI99" i="1" s="1"/>
  <c r="BE99" i="1"/>
  <c r="CH99" i="1" s="1"/>
  <c r="BD99" i="1"/>
  <c r="CG99" i="1" s="1"/>
  <c r="BC99" i="1"/>
  <c r="CF99" i="1" s="1"/>
  <c r="BO102" i="1"/>
  <c r="BF103" i="1"/>
  <c r="CI103" i="1" s="1"/>
  <c r="BE103" i="1"/>
  <c r="CH103" i="1" s="1"/>
  <c r="BD103" i="1"/>
  <c r="CG103" i="1" s="1"/>
  <c r="BC103" i="1"/>
  <c r="CF103" i="1" s="1"/>
  <c r="BO106" i="1"/>
  <c r="BF107" i="1"/>
  <c r="CI107" i="1" s="1"/>
  <c r="BE107" i="1"/>
  <c r="CH107" i="1" s="1"/>
  <c r="BD107" i="1"/>
  <c r="CG107" i="1" s="1"/>
  <c r="BC107" i="1"/>
  <c r="CF107" i="1" s="1"/>
  <c r="BO110" i="1"/>
  <c r="BF111" i="1"/>
  <c r="CI111" i="1" s="1"/>
  <c r="BE111" i="1"/>
  <c r="CH111" i="1" s="1"/>
  <c r="BD111" i="1"/>
  <c r="CG111" i="1" s="1"/>
  <c r="BC111" i="1"/>
  <c r="CF111" i="1" s="1"/>
  <c r="AX112" i="1"/>
  <c r="BB112" i="1" s="1"/>
  <c r="BX112" i="1"/>
  <c r="BC116" i="1"/>
  <c r="CF116" i="1" s="1"/>
  <c r="BF117" i="1"/>
  <c r="CI117" i="1" s="1"/>
  <c r="BR122" i="1"/>
  <c r="BS122" i="1" s="1"/>
  <c r="AX124" i="1"/>
  <c r="BB124" i="1" s="1"/>
  <c r="BX124" i="1"/>
  <c r="AX128" i="1"/>
  <c r="BB128" i="1" s="1"/>
  <c r="BX128" i="1"/>
  <c r="AX132" i="1"/>
  <c r="BB132" i="1" s="1"/>
  <c r="BX132" i="1"/>
  <c r="AX136" i="1"/>
  <c r="BB136" i="1" s="1"/>
  <c r="BX136" i="1"/>
  <c r="AX140" i="1"/>
  <c r="BB140" i="1" s="1"/>
  <c r="BX140" i="1"/>
  <c r="AX144" i="1"/>
  <c r="BB144" i="1" s="1"/>
  <c r="BX144" i="1"/>
  <c r="BC148" i="1"/>
  <c r="CF148" i="1" s="1"/>
  <c r="BO158" i="1"/>
  <c r="BF159" i="1"/>
  <c r="CI159" i="1" s="1"/>
  <c r="BE159" i="1"/>
  <c r="CH159" i="1" s="1"/>
  <c r="BD159" i="1"/>
  <c r="CG159" i="1" s="1"/>
  <c r="BC159" i="1"/>
  <c r="CF159" i="1" s="1"/>
  <c r="AX160" i="1"/>
  <c r="BB160" i="1" s="1"/>
  <c r="BC166" i="1"/>
  <c r="CF166" i="1" s="1"/>
  <c r="BF167" i="1"/>
  <c r="CI167" i="1" s="1"/>
  <c r="BE167" i="1"/>
  <c r="CH167" i="1" s="1"/>
  <c r="BD167" i="1"/>
  <c r="CG167" i="1" s="1"/>
  <c r="BC167" i="1"/>
  <c r="CF167" i="1" s="1"/>
  <c r="AX168" i="1"/>
  <c r="BB168" i="1" s="1"/>
  <c r="BC174" i="1"/>
  <c r="CF174" i="1" s="1"/>
  <c r="BF175" i="1"/>
  <c r="CI175" i="1" s="1"/>
  <c r="BE175" i="1"/>
  <c r="CH175" i="1" s="1"/>
  <c r="BD175" i="1"/>
  <c r="CG175" i="1" s="1"/>
  <c r="BC175" i="1"/>
  <c r="CF175" i="1" s="1"/>
  <c r="AX176" i="1"/>
  <c r="BB176" i="1" s="1"/>
  <c r="BC182" i="1"/>
  <c r="CF182" i="1" s="1"/>
  <c r="BF183" i="1"/>
  <c r="CI183" i="1" s="1"/>
  <c r="BE183" i="1"/>
  <c r="CH183" i="1" s="1"/>
  <c r="BD183" i="1"/>
  <c r="CG183" i="1" s="1"/>
  <c r="BC183" i="1"/>
  <c r="CF183" i="1" s="1"/>
  <c r="BF185" i="1"/>
  <c r="CI185" i="1" s="1"/>
  <c r="BR187" i="1"/>
  <c r="BS187" i="1" s="1"/>
  <c r="BO188" i="1"/>
  <c r="BD191" i="1"/>
  <c r="CG191" i="1" s="1"/>
  <c r="BC194" i="1"/>
  <c r="CF194" i="1" s="1"/>
  <c r="BR194" i="1"/>
  <c r="BS194" i="1" s="1"/>
  <c r="BR198" i="1"/>
  <c r="BS198" i="1" s="1"/>
  <c r="BD203" i="1"/>
  <c r="CG203" i="1" s="1"/>
  <c r="BO204" i="1"/>
  <c r="BR207" i="1"/>
  <c r="BS207" i="1" s="1"/>
  <c r="BC208" i="1"/>
  <c r="CF208" i="1" s="1"/>
  <c r="BF209" i="1"/>
  <c r="CI209" i="1" s="1"/>
  <c r="BR214" i="1"/>
  <c r="BS214" i="1" s="1"/>
  <c r="BD219" i="1"/>
  <c r="CG219" i="1" s="1"/>
  <c r="BO220" i="1"/>
  <c r="BR223" i="1"/>
  <c r="BS223" i="1" s="1"/>
  <c r="BC224" i="1"/>
  <c r="CF224" i="1" s="1"/>
  <c r="BF225" i="1"/>
  <c r="CI225" i="1" s="1"/>
  <c r="BF230" i="1"/>
  <c r="CI230" i="1" s="1"/>
  <c r="BM232" i="1"/>
  <c r="BE233" i="1"/>
  <c r="CH233" i="1" s="1"/>
  <c r="BD233" i="1"/>
  <c r="CG233" i="1" s="1"/>
  <c r="BC233" i="1"/>
  <c r="CF233" i="1" s="1"/>
  <c r="BF233" i="1"/>
  <c r="CI233" i="1" s="1"/>
  <c r="BM240" i="1"/>
  <c r="BF241" i="1"/>
  <c r="CI241" i="1" s="1"/>
  <c r="BE241" i="1"/>
  <c r="CH241" i="1" s="1"/>
  <c r="BD241" i="1"/>
  <c r="CG241" i="1" s="1"/>
  <c r="BC245" i="1"/>
  <c r="CF245" i="1" s="1"/>
  <c r="BR246" i="1"/>
  <c r="BS246" i="1" s="1"/>
  <c r="BQ246" i="1"/>
  <c r="BM249" i="1"/>
  <c r="BE250" i="1"/>
  <c r="CH250" i="1" s="1"/>
  <c r="BF250" i="1"/>
  <c r="CI250" i="1" s="1"/>
  <c r="BD250" i="1"/>
  <c r="CG250" i="1" s="1"/>
  <c r="BC250" i="1"/>
  <c r="CF250" i="1" s="1"/>
  <c r="BE251" i="1"/>
  <c r="CH251" i="1" s="1"/>
  <c r="BD251" i="1"/>
  <c r="CG251" i="1" s="1"/>
  <c r="BC251" i="1"/>
  <c r="CF251" i="1" s="1"/>
  <c r="BF251" i="1"/>
  <c r="CI251" i="1" s="1"/>
  <c r="BC253" i="1"/>
  <c r="CF253" i="1" s="1"/>
  <c r="BR254" i="1"/>
  <c r="BS254" i="1" s="1"/>
  <c r="BQ254" i="1"/>
  <c r="BM268" i="1"/>
  <c r="BR268" i="1"/>
  <c r="BS268" i="1" s="1"/>
  <c r="BR270" i="1"/>
  <c r="BS270" i="1" s="1"/>
  <c r="BX272" i="1"/>
  <c r="CK272" i="1"/>
  <c r="BD274" i="1"/>
  <c r="CG274" i="1" s="1"/>
  <c r="BD283" i="1"/>
  <c r="CG283" i="1" s="1"/>
  <c r="BE287" i="1"/>
  <c r="CH287" i="1" s="1"/>
  <c r="BC287" i="1"/>
  <c r="CF287" i="1" s="1"/>
  <c r="BE291" i="1"/>
  <c r="CH291" i="1" s="1"/>
  <c r="BE297" i="1"/>
  <c r="CH297" i="1" s="1"/>
  <c r="BF297" i="1"/>
  <c r="CI297" i="1" s="1"/>
  <c r="BD297" i="1"/>
  <c r="CG297" i="1" s="1"/>
  <c r="BC297" i="1"/>
  <c r="CF297" i="1" s="1"/>
  <c r="AX300" i="1"/>
  <c r="BB300" i="1" s="1"/>
  <c r="BM320" i="1"/>
  <c r="BM325" i="1"/>
  <c r="BF365" i="1"/>
  <c r="CI365" i="1" s="1"/>
  <c r="BE365" i="1"/>
  <c r="CH365" i="1" s="1"/>
  <c r="BD398" i="1"/>
  <c r="CG398" i="1" s="1"/>
  <c r="BC398" i="1"/>
  <c r="CF398" i="1" s="1"/>
  <c r="BX398" i="1"/>
  <c r="BD420" i="1"/>
  <c r="CG420" i="1" s="1"/>
  <c r="BC420" i="1"/>
  <c r="CF420" i="1" s="1"/>
  <c r="BF420" i="1"/>
  <c r="CI420" i="1" s="1"/>
  <c r="CK438" i="1"/>
  <c r="BX438" i="1"/>
  <c r="BX447" i="1"/>
  <c r="CK447" i="1"/>
  <c r="BC500" i="1"/>
  <c r="CF500" i="1" s="1"/>
  <c r="BF500" i="1"/>
  <c r="CI500" i="1" s="1"/>
  <c r="BP1014" i="1"/>
  <c r="BQ1014" i="1" s="1"/>
  <c r="BX52" i="1"/>
  <c r="BX54" i="1"/>
  <c r="BX56" i="1"/>
  <c r="BX58" i="1"/>
  <c r="BX60" i="1"/>
  <c r="BX62" i="1"/>
  <c r="BX64" i="1"/>
  <c r="BX66" i="1"/>
  <c r="BX68" i="1"/>
  <c r="BX70" i="1"/>
  <c r="BX72" i="1"/>
  <c r="BX74" i="1"/>
  <c r="BX76" i="1"/>
  <c r="BD116" i="1"/>
  <c r="CG116" i="1" s="1"/>
  <c r="BD118" i="1"/>
  <c r="CG118" i="1" s="1"/>
  <c r="BD120" i="1"/>
  <c r="CG120" i="1" s="1"/>
  <c r="BD122" i="1"/>
  <c r="CG122" i="1" s="1"/>
  <c r="BD184" i="1"/>
  <c r="CG184" i="1" s="1"/>
  <c r="BD186" i="1"/>
  <c r="CG186" i="1" s="1"/>
  <c r="BD188" i="1"/>
  <c r="CG188" i="1" s="1"/>
  <c r="BD190" i="1"/>
  <c r="CG190" i="1" s="1"/>
  <c r="BD192" i="1"/>
  <c r="CG192" i="1" s="1"/>
  <c r="BD194" i="1"/>
  <c r="CG194" i="1" s="1"/>
  <c r="BD196" i="1"/>
  <c r="CG196" i="1" s="1"/>
  <c r="BD198" i="1"/>
  <c r="CG198" i="1" s="1"/>
  <c r="BD200" i="1"/>
  <c r="CG200" i="1" s="1"/>
  <c r="BD202" i="1"/>
  <c r="CG202" i="1" s="1"/>
  <c r="BD204" i="1"/>
  <c r="CG204" i="1" s="1"/>
  <c r="BD206" i="1"/>
  <c r="CG206" i="1" s="1"/>
  <c r="BD208" i="1"/>
  <c r="CG208" i="1" s="1"/>
  <c r="BD210" i="1"/>
  <c r="CG210" i="1" s="1"/>
  <c r="BD212" i="1"/>
  <c r="CG212" i="1" s="1"/>
  <c r="BD214" i="1"/>
  <c r="CG214" i="1" s="1"/>
  <c r="BD216" i="1"/>
  <c r="CG216" i="1" s="1"/>
  <c r="BD218" i="1"/>
  <c r="CG218" i="1" s="1"/>
  <c r="BD220" i="1"/>
  <c r="CG220" i="1" s="1"/>
  <c r="BD222" i="1"/>
  <c r="CG222" i="1" s="1"/>
  <c r="BD224" i="1"/>
  <c r="CG224" i="1" s="1"/>
  <c r="BD226" i="1"/>
  <c r="CG226" i="1" s="1"/>
  <c r="BD228" i="1"/>
  <c r="CG228" i="1" s="1"/>
  <c r="BD237" i="1"/>
  <c r="CG237" i="1" s="1"/>
  <c r="BR239" i="1"/>
  <c r="BS239" i="1" s="1"/>
  <c r="BD245" i="1"/>
  <c r="CG245" i="1" s="1"/>
  <c r="BR247" i="1"/>
  <c r="BS247" i="1" s="1"/>
  <c r="BD253" i="1"/>
  <c r="CG253" i="1" s="1"/>
  <c r="BR255" i="1"/>
  <c r="BS255" i="1" s="1"/>
  <c r="BR257" i="1"/>
  <c r="BS257" i="1" s="1"/>
  <c r="BX257" i="1"/>
  <c r="CK257" i="1"/>
  <c r="BC261" i="1"/>
  <c r="CF261" i="1" s="1"/>
  <c r="BX261" i="1"/>
  <c r="BF293" i="1"/>
  <c r="CI293" i="1" s="1"/>
  <c r="BE293" i="1"/>
  <c r="CH293" i="1" s="1"/>
  <c r="BD293" i="1"/>
  <c r="CG293" i="1" s="1"/>
  <c r="BC293" i="1"/>
  <c r="CF293" i="1" s="1"/>
  <c r="BF294" i="1"/>
  <c r="CI294" i="1" s="1"/>
  <c r="BF303" i="1"/>
  <c r="CI303" i="1" s="1"/>
  <c r="BM303" i="1"/>
  <c r="CK304" i="1"/>
  <c r="BD309" i="1"/>
  <c r="CG309" i="1" s="1"/>
  <c r="BX309" i="1"/>
  <c r="BF311" i="1"/>
  <c r="CI311" i="1" s="1"/>
  <c r="BE311" i="1"/>
  <c r="CH311" i="1" s="1"/>
  <c r="BD311" i="1"/>
  <c r="CG311" i="1" s="1"/>
  <c r="BC311" i="1"/>
  <c r="CF311" i="1" s="1"/>
  <c r="BE312" i="1"/>
  <c r="CH312" i="1" s="1"/>
  <c r="AX318" i="1"/>
  <c r="BB318" i="1" s="1"/>
  <c r="BX319" i="1"/>
  <c r="BF320" i="1"/>
  <c r="CI320" i="1" s="1"/>
  <c r="BM324" i="1"/>
  <c r="BX325" i="1"/>
  <c r="CK325" i="1"/>
  <c r="BX327" i="1"/>
  <c r="CK327" i="1"/>
  <c r="BF334" i="1"/>
  <c r="CI334" i="1" s="1"/>
  <c r="BM358" i="1"/>
  <c r="BR358" i="1"/>
  <c r="BS358" i="1" s="1"/>
  <c r="BR363" i="1"/>
  <c r="BS363" i="1" s="1"/>
  <c r="BF375" i="1"/>
  <c r="CI375" i="1" s="1"/>
  <c r="BF383" i="1"/>
  <c r="CI383" i="1" s="1"/>
  <c r="BM386" i="1"/>
  <c r="BR386" i="1"/>
  <c r="BS386" i="1" s="1"/>
  <c r="BR391" i="1"/>
  <c r="BS391" i="1" s="1"/>
  <c r="BR407" i="1"/>
  <c r="BS407" i="1" s="1"/>
  <c r="BQ407" i="1"/>
  <c r="BC428" i="1"/>
  <c r="CF428" i="1" s="1"/>
  <c r="BF428" i="1"/>
  <c r="CI428" i="1" s="1"/>
  <c r="BE428" i="1"/>
  <c r="CH428" i="1" s="1"/>
  <c r="BD428" i="1"/>
  <c r="CG428" i="1" s="1"/>
  <c r="BR446" i="1"/>
  <c r="BS446" i="1" s="1"/>
  <c r="BO446" i="1"/>
  <c r="CK464" i="1"/>
  <c r="BX464" i="1"/>
  <c r="CK466" i="1"/>
  <c r="BX466" i="1"/>
  <c r="CK79" i="1"/>
  <c r="CK81" i="1"/>
  <c r="CK83" i="1"/>
  <c r="CK85" i="1"/>
  <c r="CK87" i="1"/>
  <c r="CK89" i="1"/>
  <c r="CK91" i="1"/>
  <c r="CK93" i="1"/>
  <c r="CK95" i="1"/>
  <c r="CK97" i="1"/>
  <c r="CK99" i="1"/>
  <c r="CK101" i="1"/>
  <c r="CK103" i="1"/>
  <c r="CK105" i="1"/>
  <c r="CK107" i="1"/>
  <c r="CK109" i="1"/>
  <c r="CK111" i="1"/>
  <c r="CK113" i="1"/>
  <c r="CK125" i="1"/>
  <c r="CK127" i="1"/>
  <c r="CK129" i="1"/>
  <c r="CK131" i="1"/>
  <c r="CK133" i="1"/>
  <c r="CK135" i="1"/>
  <c r="CK137" i="1"/>
  <c r="CK139" i="1"/>
  <c r="CK141" i="1"/>
  <c r="CK143" i="1"/>
  <c r="CK145" i="1"/>
  <c r="CK147" i="1"/>
  <c r="CK149" i="1"/>
  <c r="CK151" i="1"/>
  <c r="CK153" i="1"/>
  <c r="CK155" i="1"/>
  <c r="CK157" i="1"/>
  <c r="CK159" i="1"/>
  <c r="CK236" i="1"/>
  <c r="CK245" i="1"/>
  <c r="CK252" i="1"/>
  <c r="CK253" i="1"/>
  <c r="AX259" i="1"/>
  <c r="BB259" i="1" s="1"/>
  <c r="BE262" i="1"/>
  <c r="CH262" i="1" s="1"/>
  <c r="BC262" i="1"/>
  <c r="CF262" i="1" s="1"/>
  <c r="BE266" i="1"/>
  <c r="CH266" i="1" s="1"/>
  <c r="BF266" i="1"/>
  <c r="CI266" i="1" s="1"/>
  <c r="BC266" i="1"/>
  <c r="CF266" i="1" s="1"/>
  <c r="BE276" i="1"/>
  <c r="CH276" i="1" s="1"/>
  <c r="BF276" i="1"/>
  <c r="CI276" i="1" s="1"/>
  <c r="BC276" i="1"/>
  <c r="CF276" i="1" s="1"/>
  <c r="BC284" i="1"/>
  <c r="CF284" i="1" s="1"/>
  <c r="BF284" i="1"/>
  <c r="CI284" i="1" s="1"/>
  <c r="BD284" i="1"/>
  <c r="CG284" i="1" s="1"/>
  <c r="BF287" i="1"/>
  <c r="CI287" i="1" s="1"/>
  <c r="AX290" i="1"/>
  <c r="BB290" i="1" s="1"/>
  <c r="BF296" i="1"/>
  <c r="CI296" i="1" s="1"/>
  <c r="BE296" i="1"/>
  <c r="CH296" i="1" s="1"/>
  <c r="BD296" i="1"/>
  <c r="CG296" i="1" s="1"/>
  <c r="BO313" i="1"/>
  <c r="BR313" i="1"/>
  <c r="BS313" i="1" s="1"/>
  <c r="BF315" i="1"/>
  <c r="CI315" i="1" s="1"/>
  <c r="BE315" i="1"/>
  <c r="CH315" i="1" s="1"/>
  <c r="BD315" i="1"/>
  <c r="CG315" i="1" s="1"/>
  <c r="BC315" i="1"/>
  <c r="CF315" i="1" s="1"/>
  <c r="BF316" i="1"/>
  <c r="CI316" i="1" s="1"/>
  <c r="BE316" i="1"/>
  <c r="CH316" i="1" s="1"/>
  <c r="BD316" i="1"/>
  <c r="CG316" i="1" s="1"/>
  <c r="BC316" i="1"/>
  <c r="CF316" i="1" s="1"/>
  <c r="BF321" i="1"/>
  <c r="CI321" i="1" s="1"/>
  <c r="BE321" i="1"/>
  <c r="CH321" i="1" s="1"/>
  <c r="BD321" i="1"/>
  <c r="CG321" i="1" s="1"/>
  <c r="BC321" i="1"/>
  <c r="CF321" i="1" s="1"/>
  <c r="BF332" i="1"/>
  <c r="CI332" i="1" s="1"/>
  <c r="BE340" i="1"/>
  <c r="CH340" i="1" s="1"/>
  <c r="BC340" i="1"/>
  <c r="CF340" i="1" s="1"/>
  <c r="BF361" i="1"/>
  <c r="CI361" i="1" s="1"/>
  <c r="AX365" i="1"/>
  <c r="BB365" i="1" s="1"/>
  <c r="BR367" i="1"/>
  <c r="BS367" i="1" s="1"/>
  <c r="BO367" i="1"/>
  <c r="BF423" i="1"/>
  <c r="CI423" i="1" s="1"/>
  <c r="BE423" i="1"/>
  <c r="CH423" i="1" s="1"/>
  <c r="BD423" i="1"/>
  <c r="CG423" i="1" s="1"/>
  <c r="BC423" i="1"/>
  <c r="CF423" i="1" s="1"/>
  <c r="BC433" i="1"/>
  <c r="CF433" i="1" s="1"/>
  <c r="BF433" i="1"/>
  <c r="CI433" i="1" s="1"/>
  <c r="BC435" i="1"/>
  <c r="CF435" i="1" s="1"/>
  <c r="BM490" i="1"/>
  <c r="BR490" i="1"/>
  <c r="BS490" i="1" s="1"/>
  <c r="BM516" i="1"/>
  <c r="BR516" i="1"/>
  <c r="BS516" i="1" s="1"/>
  <c r="CK535" i="1"/>
  <c r="BX535" i="1"/>
  <c r="BR541" i="1"/>
  <c r="BS541" i="1" s="1"/>
  <c r="BM541" i="1"/>
  <c r="BR555" i="1"/>
  <c r="BS555" i="1" s="1"/>
  <c r="BM555" i="1"/>
  <c r="BF559" i="1"/>
  <c r="CI559" i="1" s="1"/>
  <c r="BR705" i="1"/>
  <c r="BS705" i="1" s="1"/>
  <c r="BM705" i="1"/>
  <c r="BE115" i="1"/>
  <c r="CH115" i="1" s="1"/>
  <c r="BE117" i="1"/>
  <c r="CH117" i="1" s="1"/>
  <c r="BE119" i="1"/>
  <c r="CH119" i="1" s="1"/>
  <c r="BE121" i="1"/>
  <c r="CH121" i="1" s="1"/>
  <c r="BE123" i="1"/>
  <c r="CH123" i="1" s="1"/>
  <c r="BE185" i="1"/>
  <c r="CH185" i="1" s="1"/>
  <c r="BE187" i="1"/>
  <c r="CH187" i="1" s="1"/>
  <c r="BE189" i="1"/>
  <c r="CH189" i="1" s="1"/>
  <c r="BE191" i="1"/>
  <c r="CH191" i="1" s="1"/>
  <c r="BE193" i="1"/>
  <c r="CH193" i="1" s="1"/>
  <c r="BE195" i="1"/>
  <c r="CH195" i="1" s="1"/>
  <c r="BE197" i="1"/>
  <c r="CH197" i="1" s="1"/>
  <c r="BE199" i="1"/>
  <c r="CH199" i="1" s="1"/>
  <c r="BE201" i="1"/>
  <c r="CH201" i="1" s="1"/>
  <c r="BE203" i="1"/>
  <c r="CH203" i="1" s="1"/>
  <c r="BE205" i="1"/>
  <c r="CH205" i="1" s="1"/>
  <c r="BE207" i="1"/>
  <c r="CH207" i="1" s="1"/>
  <c r="BE209" i="1"/>
  <c r="CH209" i="1" s="1"/>
  <c r="BE211" i="1"/>
  <c r="CH211" i="1" s="1"/>
  <c r="BE213" i="1"/>
  <c r="CH213" i="1" s="1"/>
  <c r="BE215" i="1"/>
  <c r="CH215" i="1" s="1"/>
  <c r="BE217" i="1"/>
  <c r="CH217" i="1" s="1"/>
  <c r="BE219" i="1"/>
  <c r="CH219" i="1" s="1"/>
  <c r="BE221" i="1"/>
  <c r="CH221" i="1" s="1"/>
  <c r="BE223" i="1"/>
  <c r="CH223" i="1" s="1"/>
  <c r="BE225" i="1"/>
  <c r="CH225" i="1" s="1"/>
  <c r="BE227" i="1"/>
  <c r="CH227" i="1" s="1"/>
  <c r="BC229" i="1"/>
  <c r="CF229" i="1" s="1"/>
  <c r="BE238" i="1"/>
  <c r="CH238" i="1" s="1"/>
  <c r="BE246" i="1"/>
  <c r="CH246" i="1" s="1"/>
  <c r="BE254" i="1"/>
  <c r="CH254" i="1" s="1"/>
  <c r="BE258" i="1"/>
  <c r="CH258" i="1" s="1"/>
  <c r="BC258" i="1"/>
  <c r="CF258" i="1" s="1"/>
  <c r="BR262" i="1"/>
  <c r="BS262" i="1" s="1"/>
  <c r="BX262" i="1"/>
  <c r="CK262" i="1"/>
  <c r="BR264" i="1"/>
  <c r="BS264" i="1" s="1"/>
  <c r="BX264" i="1"/>
  <c r="CK264" i="1"/>
  <c r="BD269" i="1"/>
  <c r="CG269" i="1" s="1"/>
  <c r="BC269" i="1"/>
  <c r="CF269" i="1" s="1"/>
  <c r="BF273" i="1"/>
  <c r="CI273" i="1" s="1"/>
  <c r="BD273" i="1"/>
  <c r="CG273" i="1" s="1"/>
  <c r="BC280" i="1"/>
  <c r="CF280" i="1" s="1"/>
  <c r="BF280" i="1"/>
  <c r="CI280" i="1" s="1"/>
  <c r="BD280" i="1"/>
  <c r="CG280" i="1" s="1"/>
  <c r="BC282" i="1"/>
  <c r="CF282" i="1" s="1"/>
  <c r="BD282" i="1"/>
  <c r="CG282" i="1" s="1"/>
  <c r="BC288" i="1"/>
  <c r="CF288" i="1" s="1"/>
  <c r="BF288" i="1"/>
  <c r="CI288" i="1" s="1"/>
  <c r="BE288" i="1"/>
  <c r="CH288" i="1" s="1"/>
  <c r="BD288" i="1"/>
  <c r="CG288" i="1" s="1"/>
  <c r="BF304" i="1"/>
  <c r="CI304" i="1" s="1"/>
  <c r="BF322" i="1"/>
  <c r="CI322" i="1" s="1"/>
  <c r="BE322" i="1"/>
  <c r="CH322" i="1" s="1"/>
  <c r="BD322" i="1"/>
  <c r="CG322" i="1" s="1"/>
  <c r="BC322" i="1"/>
  <c r="CF322" i="1" s="1"/>
  <c r="BF349" i="1"/>
  <c r="CI349" i="1" s="1"/>
  <c r="BE349" i="1"/>
  <c r="CH349" i="1" s="1"/>
  <c r="BM364" i="1"/>
  <c r="BR364" i="1"/>
  <c r="BS364" i="1" s="1"/>
  <c r="BD372" i="1"/>
  <c r="CG372" i="1" s="1"/>
  <c r="BC377" i="1"/>
  <c r="CF377" i="1" s="1"/>
  <c r="BM392" i="1"/>
  <c r="BR392" i="1"/>
  <c r="BS392" i="1" s="1"/>
  <c r="BF395" i="1"/>
  <c r="CI395" i="1" s="1"/>
  <c r="BE395" i="1"/>
  <c r="CH395" i="1" s="1"/>
  <c r="BF438" i="1"/>
  <c r="CI438" i="1" s="1"/>
  <c r="BE438" i="1"/>
  <c r="CH438" i="1" s="1"/>
  <c r="BM447" i="1"/>
  <c r="BF457" i="1"/>
  <c r="CI457" i="1" s="1"/>
  <c r="BE457" i="1"/>
  <c r="CH457" i="1" s="1"/>
  <c r="BD457" i="1"/>
  <c r="CG457" i="1" s="1"/>
  <c r="BC457" i="1"/>
  <c r="CF457" i="1" s="1"/>
  <c r="BX468" i="1"/>
  <c r="BM470" i="1"/>
  <c r="BD473" i="1"/>
  <c r="CG473" i="1" s="1"/>
  <c r="BC473" i="1"/>
  <c r="CF473" i="1" s="1"/>
  <c r="BE473" i="1"/>
  <c r="CH473" i="1" s="1"/>
  <c r="BF473" i="1"/>
  <c r="CI473" i="1" s="1"/>
  <c r="BF541" i="1"/>
  <c r="CI541" i="1" s="1"/>
  <c r="BE541" i="1"/>
  <c r="CH541" i="1" s="1"/>
  <c r="BC541" i="1"/>
  <c r="CF541" i="1" s="1"/>
  <c r="BD559" i="1"/>
  <c r="CG559" i="1" s="1"/>
  <c r="BC559" i="1"/>
  <c r="CF559" i="1" s="1"/>
  <c r="BR570" i="1"/>
  <c r="BS570" i="1" s="1"/>
  <c r="BQ570" i="1"/>
  <c r="BF591" i="1"/>
  <c r="CI591" i="1" s="1"/>
  <c r="BR237" i="1"/>
  <c r="BS237" i="1" s="1"/>
  <c r="BR245" i="1"/>
  <c r="BS245" i="1" s="1"/>
  <c r="BR253" i="1"/>
  <c r="BS253" i="1" s="1"/>
  <c r="BC259" i="1"/>
  <c r="CF259" i="1" s="1"/>
  <c r="BX259" i="1"/>
  <c r="AX261" i="1"/>
  <c r="BB261" i="1" s="1"/>
  <c r="BE264" i="1"/>
  <c r="CH264" i="1" s="1"/>
  <c r="BC264" i="1"/>
  <c r="CF264" i="1" s="1"/>
  <c r="BD266" i="1"/>
  <c r="CG266" i="1" s="1"/>
  <c r="BE269" i="1"/>
  <c r="CH269" i="1" s="1"/>
  <c r="BC273" i="1"/>
  <c r="CF273" i="1" s="1"/>
  <c r="BE274" i="1"/>
  <c r="CH274" i="1" s="1"/>
  <c r="BF274" i="1"/>
  <c r="CI274" i="1" s="1"/>
  <c r="BC274" i="1"/>
  <c r="CF274" i="1" s="1"/>
  <c r="BD276" i="1"/>
  <c r="CG276" i="1" s="1"/>
  <c r="BE282" i="1"/>
  <c r="CH282" i="1" s="1"/>
  <c r="BE284" i="1"/>
  <c r="CH284" i="1" s="1"/>
  <c r="BF289" i="1"/>
  <c r="CI289" i="1" s="1"/>
  <c r="BE289" i="1"/>
  <c r="CH289" i="1" s="1"/>
  <c r="BD289" i="1"/>
  <c r="CG289" i="1" s="1"/>
  <c r="BC289" i="1"/>
  <c r="CF289" i="1" s="1"/>
  <c r="AX294" i="1"/>
  <c r="BB294" i="1" s="1"/>
  <c r="BF302" i="1"/>
  <c r="CI302" i="1" s="1"/>
  <c r="BC308" i="1"/>
  <c r="CF308" i="1" s="1"/>
  <c r="BD325" i="1"/>
  <c r="CG325" i="1" s="1"/>
  <c r="AX349" i="1"/>
  <c r="BB349" i="1" s="1"/>
  <c r="BR351" i="1"/>
  <c r="BS351" i="1" s="1"/>
  <c r="BO351" i="1"/>
  <c r="BM374" i="1"/>
  <c r="BR374" i="1"/>
  <c r="BS374" i="1" s="1"/>
  <c r="BR379" i="1"/>
  <c r="BS379" i="1" s="1"/>
  <c r="BF387" i="1"/>
  <c r="CI387" i="1" s="1"/>
  <c r="BE387" i="1"/>
  <c r="CH387" i="1" s="1"/>
  <c r="AX426" i="1"/>
  <c r="BB426" i="1" s="1"/>
  <c r="BC429" i="1"/>
  <c r="CF429" i="1" s="1"/>
  <c r="BF429" i="1"/>
  <c r="CI429" i="1" s="1"/>
  <c r="BF430" i="1"/>
  <c r="CI430" i="1" s="1"/>
  <c r="BE430" i="1"/>
  <c r="CH430" i="1" s="1"/>
  <c r="BC431" i="1"/>
  <c r="CF431" i="1" s="1"/>
  <c r="BC432" i="1"/>
  <c r="CF432" i="1" s="1"/>
  <c r="BF432" i="1"/>
  <c r="CI432" i="1" s="1"/>
  <c r="BE432" i="1"/>
  <c r="CH432" i="1" s="1"/>
  <c r="BD432" i="1"/>
  <c r="CG432" i="1" s="1"/>
  <c r="BX443" i="1"/>
  <c r="CK443" i="1"/>
  <c r="BF454" i="1"/>
  <c r="CI454" i="1" s="1"/>
  <c r="BE454" i="1"/>
  <c r="CH454" i="1" s="1"/>
  <c r="BR456" i="1"/>
  <c r="BS456" i="1" s="1"/>
  <c r="BM456" i="1"/>
  <c r="BE479" i="1"/>
  <c r="CH479" i="1" s="1"/>
  <c r="BD479" i="1"/>
  <c r="CG479" i="1" s="1"/>
  <c r="BC479" i="1"/>
  <c r="CF479" i="1" s="1"/>
  <c r="BR509" i="1"/>
  <c r="BS509" i="1" s="1"/>
  <c r="BO509" i="1"/>
  <c r="BX553" i="1"/>
  <c r="CK553" i="1"/>
  <c r="BF554" i="1"/>
  <c r="CI554" i="1" s="1"/>
  <c r="BE554" i="1"/>
  <c r="CH554" i="1" s="1"/>
  <c r="BE580" i="1"/>
  <c r="CH580" i="1" s="1"/>
  <c r="BD580" i="1"/>
  <c r="CG580" i="1" s="1"/>
  <c r="BC580" i="1"/>
  <c r="CF580" i="1" s="1"/>
  <c r="BF580" i="1"/>
  <c r="CI580" i="1" s="1"/>
  <c r="BE240" i="1"/>
  <c r="CH240" i="1" s="1"/>
  <c r="BM245" i="1"/>
  <c r="BE248" i="1"/>
  <c r="CH248" i="1" s="1"/>
  <c r="BM253" i="1"/>
  <c r="BE256" i="1"/>
  <c r="CH256" i="1" s="1"/>
  <c r="BD259" i="1"/>
  <c r="CG259" i="1" s="1"/>
  <c r="BR261" i="1"/>
  <c r="BS261" i="1" s="1"/>
  <c r="BF267" i="1"/>
  <c r="CI267" i="1" s="1"/>
  <c r="BD267" i="1"/>
  <c r="CG267" i="1" s="1"/>
  <c r="BF269" i="1"/>
  <c r="CI269" i="1" s="1"/>
  <c r="BE270" i="1"/>
  <c r="CH270" i="1" s="1"/>
  <c r="BC270" i="1"/>
  <c r="CF270" i="1" s="1"/>
  <c r="BE273" i="1"/>
  <c r="CH273" i="1" s="1"/>
  <c r="BD277" i="1"/>
  <c r="CG277" i="1" s="1"/>
  <c r="BC277" i="1"/>
  <c r="CF277" i="1" s="1"/>
  <c r="BF282" i="1"/>
  <c r="CI282" i="1" s="1"/>
  <c r="BR284" i="1"/>
  <c r="BS284" i="1" s="1"/>
  <c r="BF285" i="1"/>
  <c r="CI285" i="1" s="1"/>
  <c r="BD285" i="1"/>
  <c r="CG285" i="1" s="1"/>
  <c r="AX286" i="1"/>
  <c r="BB286" i="1" s="1"/>
  <c r="BO290" i="1"/>
  <c r="BF291" i="1"/>
  <c r="CI291" i="1" s="1"/>
  <c r="BM291" i="1"/>
  <c r="BC292" i="1"/>
  <c r="CF292" i="1" s="1"/>
  <c r="BF292" i="1"/>
  <c r="CI292" i="1" s="1"/>
  <c r="BE292" i="1"/>
  <c r="CH292" i="1" s="1"/>
  <c r="BD292" i="1"/>
  <c r="CG292" i="1" s="1"/>
  <c r="BM304" i="1"/>
  <c r="BR308" i="1"/>
  <c r="BS308" i="1" s="1"/>
  <c r="CK310" i="1"/>
  <c r="BC318" i="1"/>
  <c r="CF318" i="1" s="1"/>
  <c r="BX324" i="1"/>
  <c r="BC336" i="1"/>
  <c r="CF336" i="1" s="1"/>
  <c r="BD337" i="1"/>
  <c r="CG337" i="1" s="1"/>
  <c r="BC337" i="1"/>
  <c r="CF337" i="1" s="1"/>
  <c r="BE337" i="1"/>
  <c r="CH337" i="1" s="1"/>
  <c r="BR342" i="1"/>
  <c r="BS342" i="1" s="1"/>
  <c r="BM342" i="1"/>
  <c r="BM348" i="1"/>
  <c r="BR348" i="1"/>
  <c r="BS348" i="1" s="1"/>
  <c r="BC351" i="1"/>
  <c r="CF351" i="1" s="1"/>
  <c r="BD356" i="1"/>
  <c r="CG356" i="1" s="1"/>
  <c r="BC361" i="1"/>
  <c r="CF361" i="1" s="1"/>
  <c r="BF371" i="1"/>
  <c r="CI371" i="1" s="1"/>
  <c r="BE371" i="1"/>
  <c r="CH371" i="1" s="1"/>
  <c r="BO379" i="1"/>
  <c r="AX387" i="1"/>
  <c r="BB387" i="1" s="1"/>
  <c r="BR389" i="1"/>
  <c r="BS389" i="1" s="1"/>
  <c r="BO389" i="1"/>
  <c r="BR397" i="1"/>
  <c r="BS397" i="1" s="1"/>
  <c r="BO397" i="1"/>
  <c r="CK409" i="1"/>
  <c r="BX409" i="1"/>
  <c r="BF419" i="1"/>
  <c r="CI419" i="1" s="1"/>
  <c r="BE419" i="1"/>
  <c r="CH419" i="1" s="1"/>
  <c r="BF425" i="1"/>
  <c r="CI425" i="1" s="1"/>
  <c r="AX429" i="1"/>
  <c r="BB429" i="1" s="1"/>
  <c r="BR443" i="1"/>
  <c r="BS443" i="1" s="1"/>
  <c r="BM443" i="1"/>
  <c r="BO450" i="1"/>
  <c r="BR468" i="1"/>
  <c r="BS468" i="1" s="1"/>
  <c r="BM468" i="1"/>
  <c r="BF506" i="1"/>
  <c r="CI506" i="1" s="1"/>
  <c r="BF527" i="1"/>
  <c r="CI527" i="1" s="1"/>
  <c r="BE527" i="1"/>
  <c r="CH527" i="1" s="1"/>
  <c r="BC527" i="1"/>
  <c r="CF527" i="1" s="1"/>
  <c r="BM527" i="1"/>
  <c r="BR267" i="1"/>
  <c r="BS267" i="1" s="1"/>
  <c r="CK268" i="1"/>
  <c r="BR275" i="1"/>
  <c r="BS275" i="1" s="1"/>
  <c r="CK276" i="1"/>
  <c r="BE304" i="1"/>
  <c r="CH304" i="1" s="1"/>
  <c r="CK306" i="1"/>
  <c r="BR307" i="1"/>
  <c r="BS307" i="1" s="1"/>
  <c r="BF317" i="1"/>
  <c r="CI317" i="1" s="1"/>
  <c r="BE320" i="1"/>
  <c r="CH320" i="1" s="1"/>
  <c r="BE327" i="1"/>
  <c r="CH327" i="1" s="1"/>
  <c r="BF327" i="1"/>
  <c r="CI327" i="1" s="1"/>
  <c r="BD329" i="1"/>
  <c r="CG329" i="1" s="1"/>
  <c r="BE329" i="1"/>
  <c r="CH329" i="1" s="1"/>
  <c r="BM329" i="1"/>
  <c r="BR329" i="1"/>
  <c r="BS329" i="1" s="1"/>
  <c r="BD330" i="1"/>
  <c r="CG330" i="1" s="1"/>
  <c r="BE336" i="1"/>
  <c r="CH336" i="1" s="1"/>
  <c r="BC338" i="1"/>
  <c r="CF338" i="1" s="1"/>
  <c r="BF340" i="1"/>
  <c r="CI340" i="1" s="1"/>
  <c r="BD350" i="1"/>
  <c r="CG350" i="1" s="1"/>
  <c r="BE351" i="1"/>
  <c r="CH351" i="1" s="1"/>
  <c r="BC355" i="1"/>
  <c r="CF355" i="1" s="1"/>
  <c r="BF356" i="1"/>
  <c r="CI356" i="1" s="1"/>
  <c r="BD366" i="1"/>
  <c r="CG366" i="1" s="1"/>
  <c r="BE367" i="1"/>
  <c r="CH367" i="1" s="1"/>
  <c r="BC371" i="1"/>
  <c r="CF371" i="1" s="1"/>
  <c r="BF372" i="1"/>
  <c r="CI372" i="1" s="1"/>
  <c r="BD382" i="1"/>
  <c r="CG382" i="1" s="1"/>
  <c r="BE383" i="1"/>
  <c r="CH383" i="1" s="1"/>
  <c r="BD388" i="1"/>
  <c r="CG388" i="1" s="1"/>
  <c r="BE389" i="1"/>
  <c r="CH389" i="1" s="1"/>
  <c r="BC395" i="1"/>
  <c r="CF395" i="1" s="1"/>
  <c r="BF396" i="1"/>
  <c r="CI396" i="1" s="1"/>
  <c r="BE397" i="1"/>
  <c r="CH397" i="1" s="1"/>
  <c r="BF410" i="1"/>
  <c r="CI410" i="1" s="1"/>
  <c r="BE410" i="1"/>
  <c r="CH410" i="1" s="1"/>
  <c r="BD410" i="1"/>
  <c r="CG410" i="1" s="1"/>
  <c r="BC410" i="1"/>
  <c r="CF410" i="1" s="1"/>
  <c r="AX415" i="1"/>
  <c r="BB415" i="1" s="1"/>
  <c r="BF435" i="1"/>
  <c r="CI435" i="1" s="1"/>
  <c r="BC451" i="1"/>
  <c r="CF451" i="1" s="1"/>
  <c r="BC452" i="1"/>
  <c r="CF452" i="1" s="1"/>
  <c r="BF452" i="1"/>
  <c r="CI452" i="1" s="1"/>
  <c r="BE452" i="1"/>
  <c r="CH452" i="1" s="1"/>
  <c r="BD452" i="1"/>
  <c r="CG452" i="1" s="1"/>
  <c r="BC454" i="1"/>
  <c r="CF454" i="1" s="1"/>
  <c r="BF464" i="1"/>
  <c r="CI464" i="1" s="1"/>
  <c r="BC464" i="1"/>
  <c r="CF464" i="1" s="1"/>
  <c r="BE464" i="1"/>
  <c r="CH464" i="1" s="1"/>
  <c r="BC476" i="1"/>
  <c r="CF476" i="1" s="1"/>
  <c r="BC485" i="1"/>
  <c r="CF485" i="1" s="1"/>
  <c r="BF485" i="1"/>
  <c r="CI485" i="1" s="1"/>
  <c r="BE485" i="1"/>
  <c r="CH485" i="1" s="1"/>
  <c r="CK515" i="1"/>
  <c r="BX515" i="1"/>
  <c r="BF521" i="1"/>
  <c r="CI521" i="1" s="1"/>
  <c r="BE521" i="1"/>
  <c r="CH521" i="1" s="1"/>
  <c r="BD521" i="1"/>
  <c r="CG521" i="1" s="1"/>
  <c r="BC521" i="1"/>
  <c r="CF521" i="1" s="1"/>
  <c r="BF545" i="1"/>
  <c r="CI545" i="1" s="1"/>
  <c r="BE545" i="1"/>
  <c r="CH545" i="1" s="1"/>
  <c r="AX554" i="1"/>
  <c r="BB554" i="1" s="1"/>
  <c r="BF558" i="1"/>
  <c r="CI558" i="1" s="1"/>
  <c r="BC569" i="1"/>
  <c r="CF569" i="1" s="1"/>
  <c r="BE569" i="1"/>
  <c r="CH569" i="1" s="1"/>
  <c r="BE578" i="1"/>
  <c r="CH578" i="1" s="1"/>
  <c r="BD578" i="1"/>
  <c r="CG578" i="1" s="1"/>
  <c r="BC578" i="1"/>
  <c r="CF578" i="1" s="1"/>
  <c r="BF578" i="1"/>
  <c r="CI578" i="1" s="1"/>
  <c r="BR605" i="1"/>
  <c r="BS605" i="1" s="1"/>
  <c r="BO605" i="1"/>
  <c r="BX659" i="1"/>
  <c r="CK659" i="1"/>
  <c r="BF705" i="1"/>
  <c r="CI705" i="1" s="1"/>
  <c r="BC705" i="1"/>
  <c r="CF705" i="1" s="1"/>
  <c r="BE705" i="1"/>
  <c r="CH705" i="1" s="1"/>
  <c r="BC290" i="1"/>
  <c r="CF290" i="1" s="1"/>
  <c r="BE301" i="1"/>
  <c r="CH301" i="1" s="1"/>
  <c r="BR301" i="1"/>
  <c r="BS301" i="1" s="1"/>
  <c r="BF307" i="1"/>
  <c r="CI307" i="1" s="1"/>
  <c r="CK307" i="1"/>
  <c r="BR318" i="1"/>
  <c r="BS318" i="1" s="1"/>
  <c r="BR322" i="1"/>
  <c r="BS322" i="1" s="1"/>
  <c r="BD331" i="1"/>
  <c r="CG331" i="1" s="1"/>
  <c r="BE331" i="1"/>
  <c r="CH331" i="1" s="1"/>
  <c r="BM331" i="1"/>
  <c r="BR331" i="1"/>
  <c r="BS331" i="1" s="1"/>
  <c r="BD333" i="1"/>
  <c r="CG333" i="1" s="1"/>
  <c r="BC333" i="1"/>
  <c r="CF333" i="1" s="1"/>
  <c r="BE333" i="1"/>
  <c r="CH333" i="1" s="1"/>
  <c r="BF342" i="1"/>
  <c r="CI342" i="1" s="1"/>
  <c r="BE343" i="1"/>
  <c r="CH343" i="1" s="1"/>
  <c r="BD343" i="1"/>
  <c r="CG343" i="1" s="1"/>
  <c r="BC343" i="1"/>
  <c r="CF343" i="1" s="1"/>
  <c r="BF343" i="1"/>
  <c r="CI343" i="1" s="1"/>
  <c r="BC349" i="1"/>
  <c r="CF349" i="1" s="1"/>
  <c r="BF350" i="1"/>
  <c r="CI350" i="1" s="1"/>
  <c r="BR355" i="1"/>
  <c r="BS355" i="1" s="1"/>
  <c r="BD360" i="1"/>
  <c r="CG360" i="1" s="1"/>
  <c r="BC365" i="1"/>
  <c r="CF365" i="1" s="1"/>
  <c r="BF366" i="1"/>
  <c r="CI366" i="1" s="1"/>
  <c r="BR371" i="1"/>
  <c r="BS371" i="1" s="1"/>
  <c r="BD376" i="1"/>
  <c r="CG376" i="1" s="1"/>
  <c r="BC381" i="1"/>
  <c r="CF381" i="1" s="1"/>
  <c r="BF382" i="1"/>
  <c r="CI382" i="1" s="1"/>
  <c r="BC387" i="1"/>
  <c r="CF387" i="1" s="1"/>
  <c r="BF388" i="1"/>
  <c r="CI388" i="1" s="1"/>
  <c r="BD394" i="1"/>
  <c r="CG394" i="1" s="1"/>
  <c r="BR395" i="1"/>
  <c r="BS395" i="1" s="1"/>
  <c r="BE398" i="1"/>
  <c r="CH398" i="1" s="1"/>
  <c r="BO402" i="1"/>
  <c r="BR402" i="1"/>
  <c r="BS402" i="1" s="1"/>
  <c r="BF405" i="1"/>
  <c r="CI405" i="1" s="1"/>
  <c r="CK405" i="1"/>
  <c r="BX405" i="1"/>
  <c r="BO408" i="1"/>
  <c r="BC415" i="1"/>
  <c r="CF415" i="1" s="1"/>
  <c r="BR417" i="1"/>
  <c r="BS417" i="1" s="1"/>
  <c r="BC419" i="1"/>
  <c r="CF419" i="1" s="1"/>
  <c r="BX430" i="1"/>
  <c r="BF431" i="1"/>
  <c r="CI431" i="1" s="1"/>
  <c r="BM439" i="1"/>
  <c r="BO442" i="1"/>
  <c r="BC447" i="1"/>
  <c r="CF447" i="1" s="1"/>
  <c r="BC448" i="1"/>
  <c r="CF448" i="1" s="1"/>
  <c r="BF448" i="1"/>
  <c r="CI448" i="1" s="1"/>
  <c r="BE448" i="1"/>
  <c r="CH448" i="1" s="1"/>
  <c r="BD448" i="1"/>
  <c r="CG448" i="1" s="1"/>
  <c r="AX464" i="1"/>
  <c r="BB464" i="1" s="1"/>
  <c r="BQ465" i="1"/>
  <c r="AX485" i="1"/>
  <c r="BB485" i="1" s="1"/>
  <c r="BC498" i="1"/>
  <c r="CF498" i="1" s="1"/>
  <c r="CK505" i="1"/>
  <c r="BX505" i="1"/>
  <c r="BX537" i="1"/>
  <c r="BM545" i="1"/>
  <c r="BM557" i="1"/>
  <c r="AX569" i="1"/>
  <c r="BB569" i="1" s="1"/>
  <c r="BM575" i="1"/>
  <c r="BF602" i="1"/>
  <c r="CI602" i="1" s="1"/>
  <c r="BE602" i="1"/>
  <c r="CH602" i="1" s="1"/>
  <c r="BD602" i="1"/>
  <c r="CG602" i="1" s="1"/>
  <c r="BC602" i="1"/>
  <c r="CF602" i="1" s="1"/>
  <c r="BX603" i="1"/>
  <c r="BM604" i="1"/>
  <c r="BM648" i="1"/>
  <c r="BF684" i="1"/>
  <c r="CI684" i="1" s="1"/>
  <c r="BC684" i="1"/>
  <c r="CF684" i="1" s="1"/>
  <c r="BR686" i="1"/>
  <c r="BS686" i="1" s="1"/>
  <c r="BQ686" i="1"/>
  <c r="BR687" i="1"/>
  <c r="BS687" i="1" s="1"/>
  <c r="BM687" i="1"/>
  <c r="BR269" i="1"/>
  <c r="BS269" i="1" s="1"/>
  <c r="CK270" i="1"/>
  <c r="BR277" i="1"/>
  <c r="BS277" i="1" s="1"/>
  <c r="CK278" i="1"/>
  <c r="BR300" i="1"/>
  <c r="BS300" i="1" s="1"/>
  <c r="CK301" i="1"/>
  <c r="BC312" i="1"/>
  <c r="CF312" i="1" s="1"/>
  <c r="BF313" i="1"/>
  <c r="CI313" i="1" s="1"/>
  <c r="CK318" i="1"/>
  <c r="BM322" i="1"/>
  <c r="BC327" i="1"/>
  <c r="CF327" i="1" s="1"/>
  <c r="BE330" i="1"/>
  <c r="CH330" i="1" s="1"/>
  <c r="BE334" i="1"/>
  <c r="CH334" i="1" s="1"/>
  <c r="BR349" i="1"/>
  <c r="BS349" i="1" s="1"/>
  <c r="BD354" i="1"/>
  <c r="CG354" i="1" s="1"/>
  <c r="BO355" i="1"/>
  <c r="BC359" i="1"/>
  <c r="CF359" i="1" s="1"/>
  <c r="BF360" i="1"/>
  <c r="CI360" i="1" s="1"/>
  <c r="BR365" i="1"/>
  <c r="BS365" i="1" s="1"/>
  <c r="BD370" i="1"/>
  <c r="CG370" i="1" s="1"/>
  <c r="BO371" i="1"/>
  <c r="BC375" i="1"/>
  <c r="CF375" i="1" s="1"/>
  <c r="BF376" i="1"/>
  <c r="CI376" i="1" s="1"/>
  <c r="BR381" i="1"/>
  <c r="BS381" i="1" s="1"/>
  <c r="BR387" i="1"/>
  <c r="BS387" i="1" s="1"/>
  <c r="BC393" i="1"/>
  <c r="CF393" i="1" s="1"/>
  <c r="BF394" i="1"/>
  <c r="CI394" i="1" s="1"/>
  <c r="BO395" i="1"/>
  <c r="BF400" i="1"/>
  <c r="CI400" i="1" s="1"/>
  <c r="BE400" i="1"/>
  <c r="CH400" i="1" s="1"/>
  <c r="BD400" i="1"/>
  <c r="CG400" i="1" s="1"/>
  <c r="BC400" i="1"/>
  <c r="CF400" i="1" s="1"/>
  <c r="BC402" i="1"/>
  <c r="CF402" i="1" s="1"/>
  <c r="BD404" i="1"/>
  <c r="CG404" i="1" s="1"/>
  <c r="BR415" i="1"/>
  <c r="BS415" i="1" s="1"/>
  <c r="BX420" i="1"/>
  <c r="CK420" i="1"/>
  <c r="BD422" i="1"/>
  <c r="CG422" i="1" s="1"/>
  <c r="BX426" i="1"/>
  <c r="BF427" i="1"/>
  <c r="CI427" i="1" s="1"/>
  <c r="BM435" i="1"/>
  <c r="BO438" i="1"/>
  <c r="CK439" i="1"/>
  <c r="BC444" i="1"/>
  <c r="CF444" i="1" s="1"/>
  <c r="BF444" i="1"/>
  <c r="CI444" i="1" s="1"/>
  <c r="BE444" i="1"/>
  <c r="CH444" i="1" s="1"/>
  <c r="BD444" i="1"/>
  <c r="CG444" i="1" s="1"/>
  <c r="BC445" i="1"/>
  <c r="CF445" i="1" s="1"/>
  <c r="AX449" i="1"/>
  <c r="BB449" i="1" s="1"/>
  <c r="BE460" i="1"/>
  <c r="CH460" i="1" s="1"/>
  <c r="BF460" i="1"/>
  <c r="CI460" i="1" s="1"/>
  <c r="BF462" i="1"/>
  <c r="CI462" i="1" s="1"/>
  <c r="BC462" i="1"/>
  <c r="CF462" i="1" s="1"/>
  <c r="BR466" i="1"/>
  <c r="BS466" i="1" s="1"/>
  <c r="BM466" i="1"/>
  <c r="BO482" i="1"/>
  <c r="BR482" i="1"/>
  <c r="BS482" i="1" s="1"/>
  <c r="BE483" i="1"/>
  <c r="CH483" i="1" s="1"/>
  <c r="BF489" i="1"/>
  <c r="CI489" i="1" s="1"/>
  <c r="BF490" i="1"/>
  <c r="CI490" i="1" s="1"/>
  <c r="BD490" i="1"/>
  <c r="CG490" i="1" s="1"/>
  <c r="BE490" i="1"/>
  <c r="CH490" i="1" s="1"/>
  <c r="BC490" i="1"/>
  <c r="CF490" i="1" s="1"/>
  <c r="BX495" i="1"/>
  <c r="BR518" i="1"/>
  <c r="BS518" i="1" s="1"/>
  <c r="BQ518" i="1"/>
  <c r="BR525" i="1"/>
  <c r="BS525" i="1" s="1"/>
  <c r="BM525" i="1"/>
  <c r="BC545" i="1"/>
  <c r="CF545" i="1" s="1"/>
  <c r="BF557" i="1"/>
  <c r="CI557" i="1" s="1"/>
  <c r="BD562" i="1"/>
  <c r="CG562" i="1" s="1"/>
  <c r="BC562" i="1"/>
  <c r="CF562" i="1" s="1"/>
  <c r="BF562" i="1"/>
  <c r="CI562" i="1" s="1"/>
  <c r="BE562" i="1"/>
  <c r="CH562" i="1" s="1"/>
  <c r="BC565" i="1"/>
  <c r="CF565" i="1" s="1"/>
  <c r="BD565" i="1"/>
  <c r="CG565" i="1" s="1"/>
  <c r="BX573" i="1"/>
  <c r="BF583" i="1"/>
  <c r="CI583" i="1" s="1"/>
  <c r="BE583" i="1"/>
  <c r="CH583" i="1" s="1"/>
  <c r="BC583" i="1"/>
  <c r="CF583" i="1" s="1"/>
  <c r="BD583" i="1"/>
  <c r="CG583" i="1" s="1"/>
  <c r="BO598" i="1"/>
  <c r="BR598" i="1"/>
  <c r="BS598" i="1" s="1"/>
  <c r="BM600" i="1"/>
  <c r="BR600" i="1"/>
  <c r="BS600" i="1" s="1"/>
  <c r="BC601" i="1"/>
  <c r="CF601" i="1" s="1"/>
  <c r="BF601" i="1"/>
  <c r="CI601" i="1" s="1"/>
  <c r="BE601" i="1"/>
  <c r="CH601" i="1" s="1"/>
  <c r="BD601" i="1"/>
  <c r="CG601" i="1" s="1"/>
  <c r="BE625" i="1"/>
  <c r="CH625" i="1" s="1"/>
  <c r="BD625" i="1"/>
  <c r="CG625" i="1" s="1"/>
  <c r="BF625" i="1"/>
  <c r="CI625" i="1" s="1"/>
  <c r="BC625" i="1"/>
  <c r="CF625" i="1" s="1"/>
  <c r="BD682" i="1"/>
  <c r="CG682" i="1" s="1"/>
  <c r="BE682" i="1"/>
  <c r="CH682" i="1" s="1"/>
  <c r="BC682" i="1"/>
  <c r="CF682" i="1" s="1"/>
  <c r="BF682" i="1"/>
  <c r="CI682" i="1" s="1"/>
  <c r="BR683" i="1"/>
  <c r="BS683" i="1" s="1"/>
  <c r="BM683" i="1"/>
  <c r="BE295" i="1"/>
  <c r="CH295" i="1" s="1"/>
  <c r="BC300" i="1"/>
  <c r="CF300" i="1" s="1"/>
  <c r="BE303" i="1"/>
  <c r="CH303" i="1" s="1"/>
  <c r="BF319" i="1"/>
  <c r="CI319" i="1" s="1"/>
  <c r="BR326" i="1"/>
  <c r="BS326" i="1" s="1"/>
  <c r="BE332" i="1"/>
  <c r="CH332" i="1" s="1"/>
  <c r="BF344" i="1"/>
  <c r="CI344" i="1" s="1"/>
  <c r="BF354" i="1"/>
  <c r="CI354" i="1" s="1"/>
  <c r="BR359" i="1"/>
  <c r="BS359" i="1" s="1"/>
  <c r="BD364" i="1"/>
  <c r="CG364" i="1" s="1"/>
  <c r="BF370" i="1"/>
  <c r="CI370" i="1" s="1"/>
  <c r="BR375" i="1"/>
  <c r="BS375" i="1" s="1"/>
  <c r="BR393" i="1"/>
  <c r="BS393" i="1" s="1"/>
  <c r="BC399" i="1"/>
  <c r="CF399" i="1" s="1"/>
  <c r="BE401" i="1"/>
  <c r="CH401" i="1" s="1"/>
  <c r="BD401" i="1"/>
  <c r="CG401" i="1" s="1"/>
  <c r="BC401" i="1"/>
  <c r="CF401" i="1" s="1"/>
  <c r="BF401" i="1"/>
  <c r="CI401" i="1" s="1"/>
  <c r="BC403" i="1"/>
  <c r="CF403" i="1" s="1"/>
  <c r="BE404" i="1"/>
  <c r="CH404" i="1" s="1"/>
  <c r="BF406" i="1"/>
  <c r="CI406" i="1" s="1"/>
  <c r="BE406" i="1"/>
  <c r="CH406" i="1" s="1"/>
  <c r="BD406" i="1"/>
  <c r="CG406" i="1" s="1"/>
  <c r="BC406" i="1"/>
  <c r="CF406" i="1" s="1"/>
  <c r="BE411" i="1"/>
  <c r="CH411" i="1" s="1"/>
  <c r="BF416" i="1"/>
  <c r="CI416" i="1" s="1"/>
  <c r="BE417" i="1"/>
  <c r="CH417" i="1" s="1"/>
  <c r="BF421" i="1"/>
  <c r="CI421" i="1" s="1"/>
  <c r="BR423" i="1"/>
  <c r="BS423" i="1" s="1"/>
  <c r="BM423" i="1"/>
  <c r="CK423" i="1"/>
  <c r="BC439" i="1"/>
  <c r="CF439" i="1" s="1"/>
  <c r="BC440" i="1"/>
  <c r="CF440" i="1" s="1"/>
  <c r="BF440" i="1"/>
  <c r="CI440" i="1" s="1"/>
  <c r="BE440" i="1"/>
  <c r="CH440" i="1" s="1"/>
  <c r="BD440" i="1"/>
  <c r="CG440" i="1" s="1"/>
  <c r="BM457" i="1"/>
  <c r="BR457" i="1"/>
  <c r="BS457" i="1" s="1"/>
  <c r="BF459" i="1"/>
  <c r="CI459" i="1" s="1"/>
  <c r="BE459" i="1"/>
  <c r="CH459" i="1" s="1"/>
  <c r="BD459" i="1"/>
  <c r="CG459" i="1" s="1"/>
  <c r="BM480" i="1"/>
  <c r="BR480" i="1"/>
  <c r="BS480" i="1" s="1"/>
  <c r="BE489" i="1"/>
  <c r="CH489" i="1" s="1"/>
  <c r="BC489" i="1"/>
  <c r="CF489" i="1" s="1"/>
  <c r="BR493" i="1"/>
  <c r="BS493" i="1" s="1"/>
  <c r="BM493" i="1"/>
  <c r="BM510" i="1"/>
  <c r="BR510" i="1"/>
  <c r="BS510" i="1" s="1"/>
  <c r="BF525" i="1"/>
  <c r="CI525" i="1" s="1"/>
  <c r="BE525" i="1"/>
  <c r="CH525" i="1" s="1"/>
  <c r="BC525" i="1"/>
  <c r="CF525" i="1" s="1"/>
  <c r="BF543" i="1"/>
  <c r="CI543" i="1" s="1"/>
  <c r="BE543" i="1"/>
  <c r="CH543" i="1" s="1"/>
  <c r="BC543" i="1"/>
  <c r="CF543" i="1" s="1"/>
  <c r="BD557" i="1"/>
  <c r="CG557" i="1" s="1"/>
  <c r="BC557" i="1"/>
  <c r="CF557" i="1" s="1"/>
  <c r="BX581" i="1"/>
  <c r="CK581" i="1"/>
  <c r="BE676" i="1"/>
  <c r="CH676" i="1" s="1"/>
  <c r="BC676" i="1"/>
  <c r="CF676" i="1" s="1"/>
  <c r="BF676" i="1"/>
  <c r="CI676" i="1" s="1"/>
  <c r="BR271" i="1"/>
  <c r="BS271" i="1" s="1"/>
  <c r="BR279" i="1"/>
  <c r="BS279" i="1" s="1"/>
  <c r="BD290" i="1"/>
  <c r="CG290" i="1" s="1"/>
  <c r="BR294" i="1"/>
  <c r="BS294" i="1" s="1"/>
  <c r="BC301" i="1"/>
  <c r="CF301" i="1" s="1"/>
  <c r="BR302" i="1"/>
  <c r="BS302" i="1" s="1"/>
  <c r="BC307" i="1"/>
  <c r="CF307" i="1" s="1"/>
  <c r="BF309" i="1"/>
  <c r="CI309" i="1" s="1"/>
  <c r="BD317" i="1"/>
  <c r="CG317" i="1" s="1"/>
  <c r="BE325" i="1"/>
  <c r="CH325" i="1" s="1"/>
  <c r="BF325" i="1"/>
  <c r="CI325" i="1" s="1"/>
  <c r="BM326" i="1"/>
  <c r="BR328" i="1"/>
  <c r="BS328" i="1" s="1"/>
  <c r="BF329" i="1"/>
  <c r="CI329" i="1" s="1"/>
  <c r="BC331" i="1"/>
  <c r="CF331" i="1" s="1"/>
  <c r="BF333" i="1"/>
  <c r="CI333" i="1" s="1"/>
  <c r="CK336" i="1"/>
  <c r="BE338" i="1"/>
  <c r="CH338" i="1" s="1"/>
  <c r="BR346" i="1"/>
  <c r="BS346" i="1" s="1"/>
  <c r="BC347" i="1"/>
  <c r="CF347" i="1" s="1"/>
  <c r="BF348" i="1"/>
  <c r="CI348" i="1" s="1"/>
  <c r="BR353" i="1"/>
  <c r="BS353" i="1" s="1"/>
  <c r="BD358" i="1"/>
  <c r="CG358" i="1" s="1"/>
  <c r="BO359" i="1"/>
  <c r="BR362" i="1"/>
  <c r="BS362" i="1" s="1"/>
  <c r="BC363" i="1"/>
  <c r="CF363" i="1" s="1"/>
  <c r="BF364" i="1"/>
  <c r="CI364" i="1" s="1"/>
  <c r="BR369" i="1"/>
  <c r="BS369" i="1" s="1"/>
  <c r="BD374" i="1"/>
  <c r="CG374" i="1" s="1"/>
  <c r="BO375" i="1"/>
  <c r="BR378" i="1"/>
  <c r="BS378" i="1" s="1"/>
  <c r="BC379" i="1"/>
  <c r="CF379" i="1" s="1"/>
  <c r="BF380" i="1"/>
  <c r="CI380" i="1" s="1"/>
  <c r="BR384" i="1"/>
  <c r="BS384" i="1" s="1"/>
  <c r="BC385" i="1"/>
  <c r="CF385" i="1" s="1"/>
  <c r="BF386" i="1"/>
  <c r="CI386" i="1" s="1"/>
  <c r="BR390" i="1"/>
  <c r="BS390" i="1" s="1"/>
  <c r="BC391" i="1"/>
  <c r="CF391" i="1" s="1"/>
  <c r="BF392" i="1"/>
  <c r="CI392" i="1" s="1"/>
  <c r="BO393" i="1"/>
  <c r="BO403" i="1"/>
  <c r="BX412" i="1"/>
  <c r="BF413" i="1"/>
  <c r="CI413" i="1" s="1"/>
  <c r="CK413" i="1"/>
  <c r="BX413" i="1"/>
  <c r="BC416" i="1"/>
  <c r="CF416" i="1" s="1"/>
  <c r="BM416" i="1"/>
  <c r="BR416" i="1"/>
  <c r="BS416" i="1" s="1"/>
  <c r="BC417" i="1"/>
  <c r="CF417" i="1" s="1"/>
  <c r="BR421" i="1"/>
  <c r="BS421" i="1" s="1"/>
  <c r="BF422" i="1"/>
  <c r="CI422" i="1" s="1"/>
  <c r="BE424" i="1"/>
  <c r="CH424" i="1" s="1"/>
  <c r="BF424" i="1"/>
  <c r="CI424" i="1" s="1"/>
  <c r="BD424" i="1"/>
  <c r="CG424" i="1" s="1"/>
  <c r="BC424" i="1"/>
  <c r="CF424" i="1" s="1"/>
  <c r="BC425" i="1"/>
  <c r="CF425" i="1" s="1"/>
  <c r="BM427" i="1"/>
  <c r="BO430" i="1"/>
  <c r="BC436" i="1"/>
  <c r="CF436" i="1" s="1"/>
  <c r="BF436" i="1"/>
  <c r="CI436" i="1" s="1"/>
  <c r="BE436" i="1"/>
  <c r="CH436" i="1" s="1"/>
  <c r="BD436" i="1"/>
  <c r="CG436" i="1" s="1"/>
  <c r="BC437" i="1"/>
  <c r="CF437" i="1" s="1"/>
  <c r="AX441" i="1"/>
  <c r="BB441" i="1" s="1"/>
  <c r="BX450" i="1"/>
  <c r="BF451" i="1"/>
  <c r="CI451" i="1" s="1"/>
  <c r="BX452" i="1"/>
  <c r="BX453" i="1"/>
  <c r="CK453" i="1"/>
  <c r="BR463" i="1"/>
  <c r="BS463" i="1" s="1"/>
  <c r="BQ463" i="1"/>
  <c r="BF466" i="1"/>
  <c r="CI466" i="1" s="1"/>
  <c r="BE466" i="1"/>
  <c r="CH466" i="1" s="1"/>
  <c r="BC466" i="1"/>
  <c r="CF466" i="1" s="1"/>
  <c r="BE472" i="1"/>
  <c r="CH472" i="1" s="1"/>
  <c r="BD476" i="1"/>
  <c r="CG476" i="1" s="1"/>
  <c r="BC481" i="1"/>
  <c r="CF481" i="1" s="1"/>
  <c r="BE481" i="1"/>
  <c r="CH481" i="1" s="1"/>
  <c r="BF483" i="1"/>
  <c r="CI483" i="1" s="1"/>
  <c r="BM497" i="1"/>
  <c r="BQ520" i="1"/>
  <c r="BF529" i="1"/>
  <c r="CI529" i="1" s="1"/>
  <c r="BE529" i="1"/>
  <c r="CH529" i="1" s="1"/>
  <c r="BD568" i="1"/>
  <c r="CG568" i="1" s="1"/>
  <c r="BC568" i="1"/>
  <c r="CF568" i="1" s="1"/>
  <c r="BF568" i="1"/>
  <c r="CI568" i="1" s="1"/>
  <c r="BE568" i="1"/>
  <c r="CH568" i="1" s="1"/>
  <c r="BD345" i="1"/>
  <c r="CG345" i="1" s="1"/>
  <c r="BD347" i="1"/>
  <c r="CG347" i="1" s="1"/>
  <c r="BD349" i="1"/>
  <c r="CG349" i="1" s="1"/>
  <c r="BD351" i="1"/>
  <c r="CG351" i="1" s="1"/>
  <c r="BD353" i="1"/>
  <c r="CG353" i="1" s="1"/>
  <c r="BD355" i="1"/>
  <c r="CG355" i="1" s="1"/>
  <c r="BD357" i="1"/>
  <c r="CG357" i="1" s="1"/>
  <c r="BD359" i="1"/>
  <c r="CG359" i="1" s="1"/>
  <c r="BD361" i="1"/>
  <c r="CG361" i="1" s="1"/>
  <c r="BD363" i="1"/>
  <c r="CG363" i="1" s="1"/>
  <c r="BD365" i="1"/>
  <c r="CG365" i="1" s="1"/>
  <c r="BD367" i="1"/>
  <c r="CG367" i="1" s="1"/>
  <c r="BD369" i="1"/>
  <c r="CG369" i="1" s="1"/>
  <c r="BD371" i="1"/>
  <c r="CG371" i="1" s="1"/>
  <c r="BD373" i="1"/>
  <c r="CG373" i="1" s="1"/>
  <c r="BD375" i="1"/>
  <c r="CG375" i="1" s="1"/>
  <c r="BD377" i="1"/>
  <c r="CG377" i="1" s="1"/>
  <c r="BD379" i="1"/>
  <c r="CG379" i="1" s="1"/>
  <c r="BD381" i="1"/>
  <c r="CG381" i="1" s="1"/>
  <c r="BD383" i="1"/>
  <c r="CG383" i="1" s="1"/>
  <c r="BD385" i="1"/>
  <c r="CG385" i="1" s="1"/>
  <c r="BD387" i="1"/>
  <c r="CG387" i="1" s="1"/>
  <c r="BD389" i="1"/>
  <c r="CG389" i="1" s="1"/>
  <c r="BD391" i="1"/>
  <c r="CG391" i="1" s="1"/>
  <c r="BD393" i="1"/>
  <c r="CG393" i="1" s="1"/>
  <c r="BD395" i="1"/>
  <c r="CG395" i="1" s="1"/>
  <c r="BD397" i="1"/>
  <c r="CG397" i="1" s="1"/>
  <c r="BF404" i="1"/>
  <c r="CI404" i="1" s="1"/>
  <c r="BC405" i="1"/>
  <c r="CF405" i="1" s="1"/>
  <c r="AX406" i="1"/>
  <c r="BB406" i="1" s="1"/>
  <c r="BX407" i="1"/>
  <c r="BC409" i="1"/>
  <c r="CF409" i="1" s="1"/>
  <c r="AX410" i="1"/>
  <c r="BB410" i="1" s="1"/>
  <c r="BX411" i="1"/>
  <c r="BC413" i="1"/>
  <c r="CF413" i="1" s="1"/>
  <c r="AX414" i="1"/>
  <c r="BB414" i="1" s="1"/>
  <c r="BD415" i="1"/>
  <c r="CG415" i="1" s="1"/>
  <c r="BE422" i="1"/>
  <c r="CH422" i="1" s="1"/>
  <c r="BE425" i="1"/>
  <c r="CH425" i="1" s="1"/>
  <c r="BE429" i="1"/>
  <c r="CH429" i="1" s="1"/>
  <c r="BE433" i="1"/>
  <c r="CH433" i="1" s="1"/>
  <c r="BE437" i="1"/>
  <c r="CH437" i="1" s="1"/>
  <c r="BE441" i="1"/>
  <c r="CH441" i="1" s="1"/>
  <c r="BE445" i="1"/>
  <c r="CH445" i="1" s="1"/>
  <c r="BE449" i="1"/>
  <c r="CH449" i="1" s="1"/>
  <c r="BF453" i="1"/>
  <c r="CI453" i="1" s="1"/>
  <c r="BE453" i="1"/>
  <c r="CH453" i="1" s="1"/>
  <c r="BR454" i="1"/>
  <c r="BS454" i="1" s="1"/>
  <c r="BR458" i="1"/>
  <c r="BS458" i="1" s="1"/>
  <c r="BD463" i="1"/>
  <c r="CG463" i="1" s="1"/>
  <c r="BC463" i="1"/>
  <c r="CF463" i="1" s="1"/>
  <c r="BE463" i="1"/>
  <c r="CH463" i="1" s="1"/>
  <c r="BF468" i="1"/>
  <c r="CI468" i="1" s="1"/>
  <c r="BR472" i="1"/>
  <c r="BS472" i="1" s="1"/>
  <c r="BR473" i="1"/>
  <c r="BS473" i="1" s="1"/>
  <c r="BF478" i="1"/>
  <c r="CI478" i="1" s="1"/>
  <c r="BD478" i="1"/>
  <c r="CG478" i="1" s="1"/>
  <c r="BE478" i="1"/>
  <c r="CH478" i="1" s="1"/>
  <c r="BR479" i="1"/>
  <c r="BS479" i="1" s="1"/>
  <c r="BR483" i="1"/>
  <c r="BS483" i="1" s="1"/>
  <c r="BR485" i="1"/>
  <c r="BS485" i="1" s="1"/>
  <c r="BC486" i="1"/>
  <c r="CF486" i="1" s="1"/>
  <c r="BC487" i="1"/>
  <c r="CF487" i="1" s="1"/>
  <c r="BE487" i="1"/>
  <c r="CH487" i="1" s="1"/>
  <c r="BF491" i="1"/>
  <c r="CI491" i="1" s="1"/>
  <c r="BE493" i="1"/>
  <c r="CH493" i="1" s="1"/>
  <c r="BC499" i="1"/>
  <c r="CF499" i="1" s="1"/>
  <c r="BF531" i="1"/>
  <c r="CI531" i="1" s="1"/>
  <c r="BE531" i="1"/>
  <c r="CH531" i="1" s="1"/>
  <c r="BF547" i="1"/>
  <c r="CI547" i="1" s="1"/>
  <c r="BE547" i="1"/>
  <c r="CH547" i="1" s="1"/>
  <c r="BX555" i="1"/>
  <c r="CK555" i="1"/>
  <c r="BE556" i="1"/>
  <c r="CH556" i="1" s="1"/>
  <c r="BC582" i="1"/>
  <c r="CF582" i="1" s="1"/>
  <c r="BD582" i="1"/>
  <c r="CG582" i="1" s="1"/>
  <c r="BM591" i="1"/>
  <c r="BR591" i="1"/>
  <c r="BS591" i="1" s="1"/>
  <c r="BC592" i="1"/>
  <c r="CF592" i="1" s="1"/>
  <c r="BF592" i="1"/>
  <c r="CI592" i="1" s="1"/>
  <c r="BE592" i="1"/>
  <c r="CH592" i="1" s="1"/>
  <c r="BC713" i="1"/>
  <c r="CF713" i="1" s="1"/>
  <c r="BD713" i="1"/>
  <c r="CG713" i="1" s="1"/>
  <c r="BE713" i="1"/>
  <c r="CH713" i="1" s="1"/>
  <c r="BR333" i="1"/>
  <c r="BS333" i="1" s="1"/>
  <c r="BR335" i="1"/>
  <c r="BS335" i="1" s="1"/>
  <c r="BR337" i="1"/>
  <c r="BS337" i="1" s="1"/>
  <c r="BD344" i="1"/>
  <c r="CG344" i="1" s="1"/>
  <c r="BE399" i="1"/>
  <c r="CH399" i="1" s="1"/>
  <c r="CK401" i="1"/>
  <c r="BE405" i="1"/>
  <c r="CH405" i="1" s="1"/>
  <c r="BC407" i="1"/>
  <c r="CF407" i="1" s="1"/>
  <c r="AX408" i="1"/>
  <c r="BB408" i="1" s="1"/>
  <c r="BE409" i="1"/>
  <c r="CH409" i="1" s="1"/>
  <c r="BC411" i="1"/>
  <c r="CF411" i="1" s="1"/>
  <c r="AX412" i="1"/>
  <c r="BB412" i="1" s="1"/>
  <c r="BE413" i="1"/>
  <c r="CH413" i="1" s="1"/>
  <c r="BE418" i="1"/>
  <c r="CH418" i="1" s="1"/>
  <c r="BR418" i="1"/>
  <c r="BS418" i="1" s="1"/>
  <c r="BE421" i="1"/>
  <c r="CH421" i="1" s="1"/>
  <c r="BC426" i="1"/>
  <c r="CF426" i="1" s="1"/>
  <c r="BE427" i="1"/>
  <c r="CH427" i="1" s="1"/>
  <c r="BR429" i="1"/>
  <c r="BS429" i="1" s="1"/>
  <c r="BE431" i="1"/>
  <c r="CH431" i="1" s="1"/>
  <c r="BR433" i="1"/>
  <c r="BS433" i="1" s="1"/>
  <c r="BE435" i="1"/>
  <c r="CH435" i="1" s="1"/>
  <c r="BR437" i="1"/>
  <c r="BS437" i="1" s="1"/>
  <c r="BE439" i="1"/>
  <c r="CH439" i="1" s="1"/>
  <c r="BR441" i="1"/>
  <c r="BS441" i="1" s="1"/>
  <c r="BE443" i="1"/>
  <c r="CH443" i="1" s="1"/>
  <c r="BR445" i="1"/>
  <c r="BS445" i="1" s="1"/>
  <c r="BE447" i="1"/>
  <c r="CH447" i="1" s="1"/>
  <c r="BR449" i="1"/>
  <c r="BS449" i="1" s="1"/>
  <c r="BE451" i="1"/>
  <c r="CH451" i="1" s="1"/>
  <c r="BR452" i="1"/>
  <c r="BS452" i="1" s="1"/>
  <c r="BE455" i="1"/>
  <c r="CH455" i="1" s="1"/>
  <c r="BD455" i="1"/>
  <c r="CG455" i="1" s="1"/>
  <c r="BC455" i="1"/>
  <c r="CF455" i="1" s="1"/>
  <c r="BF455" i="1"/>
  <c r="CI455" i="1" s="1"/>
  <c r="AX462" i="1"/>
  <c r="BB462" i="1" s="1"/>
  <c r="BR464" i="1"/>
  <c r="BS464" i="1" s="1"/>
  <c r="BC468" i="1"/>
  <c r="CF468" i="1" s="1"/>
  <c r="BD471" i="1"/>
  <c r="CG471" i="1" s="1"/>
  <c r="BC471" i="1"/>
  <c r="CF471" i="1" s="1"/>
  <c r="BE471" i="1"/>
  <c r="CH471" i="1" s="1"/>
  <c r="BF476" i="1"/>
  <c r="CI476" i="1" s="1"/>
  <c r="BE477" i="1"/>
  <c r="CH477" i="1" s="1"/>
  <c r="AX481" i="1"/>
  <c r="BB481" i="1" s="1"/>
  <c r="BC483" i="1"/>
  <c r="CF483" i="1" s="1"/>
  <c r="BF492" i="1"/>
  <c r="CI492" i="1" s="1"/>
  <c r="BD492" i="1"/>
  <c r="CG492" i="1" s="1"/>
  <c r="BE492" i="1"/>
  <c r="CH492" i="1" s="1"/>
  <c r="BC492" i="1"/>
  <c r="CF492" i="1" s="1"/>
  <c r="BF494" i="1"/>
  <c r="CI494" i="1" s="1"/>
  <c r="BD494" i="1"/>
  <c r="CG494" i="1" s="1"/>
  <c r="BE494" i="1"/>
  <c r="CH494" i="1" s="1"/>
  <c r="BR495" i="1"/>
  <c r="BS495" i="1" s="1"/>
  <c r="BE499" i="1"/>
  <c r="CH499" i="1" s="1"/>
  <c r="BR499" i="1"/>
  <c r="BS499" i="1" s="1"/>
  <c r="BX504" i="1"/>
  <c r="CK504" i="1"/>
  <c r="BE510" i="1"/>
  <c r="CH510" i="1" s="1"/>
  <c r="BD510" i="1"/>
  <c r="CG510" i="1" s="1"/>
  <c r="BF510" i="1"/>
  <c r="CI510" i="1" s="1"/>
  <c r="BC510" i="1"/>
  <c r="CF510" i="1" s="1"/>
  <c r="BF513" i="1"/>
  <c r="CI513" i="1" s="1"/>
  <c r="BE513" i="1"/>
  <c r="CH513" i="1" s="1"/>
  <c r="BE515" i="1"/>
  <c r="CH515" i="1" s="1"/>
  <c r="BE516" i="1"/>
  <c r="CH516" i="1" s="1"/>
  <c r="BD516" i="1"/>
  <c r="CG516" i="1" s="1"/>
  <c r="BR523" i="1"/>
  <c r="BS523" i="1" s="1"/>
  <c r="BM523" i="1"/>
  <c r="BF539" i="1"/>
  <c r="CI539" i="1" s="1"/>
  <c r="BE539" i="1"/>
  <c r="CH539" i="1" s="1"/>
  <c r="BF556" i="1"/>
  <c r="CI556" i="1" s="1"/>
  <c r="BC577" i="1"/>
  <c r="CF577" i="1" s="1"/>
  <c r="BD579" i="1"/>
  <c r="CG579" i="1" s="1"/>
  <c r="BE582" i="1"/>
  <c r="CH582" i="1" s="1"/>
  <c r="BF589" i="1"/>
  <c r="CI589" i="1" s="1"/>
  <c r="BE589" i="1"/>
  <c r="CH589" i="1" s="1"/>
  <c r="BD589" i="1"/>
  <c r="CG589" i="1" s="1"/>
  <c r="BC589" i="1"/>
  <c r="CF589" i="1" s="1"/>
  <c r="BE594" i="1"/>
  <c r="CH594" i="1" s="1"/>
  <c r="AX598" i="1"/>
  <c r="BB598" i="1" s="1"/>
  <c r="BE620" i="1"/>
  <c r="CH620" i="1" s="1"/>
  <c r="BD620" i="1"/>
  <c r="CG620" i="1" s="1"/>
  <c r="BC620" i="1"/>
  <c r="CF620" i="1" s="1"/>
  <c r="BR629" i="1"/>
  <c r="BS629" i="1" s="1"/>
  <c r="BQ629" i="1"/>
  <c r="BX647" i="1"/>
  <c r="CK647" i="1"/>
  <c r="BD702" i="1"/>
  <c r="CG702" i="1" s="1"/>
  <c r="BE702" i="1"/>
  <c r="CH702" i="1" s="1"/>
  <c r="BF702" i="1"/>
  <c r="CI702" i="1" s="1"/>
  <c r="BC702" i="1"/>
  <c r="CF702" i="1" s="1"/>
  <c r="CK709" i="1"/>
  <c r="BX709" i="1"/>
  <c r="CK341" i="1"/>
  <c r="CK343" i="1"/>
  <c r="BE344" i="1"/>
  <c r="CH344" i="1" s="1"/>
  <c r="BE346" i="1"/>
  <c r="CH346" i="1" s="1"/>
  <c r="BE348" i="1"/>
  <c r="CH348" i="1" s="1"/>
  <c r="BE350" i="1"/>
  <c r="CH350" i="1" s="1"/>
  <c r="BE352" i="1"/>
  <c r="CH352" i="1" s="1"/>
  <c r="BE354" i="1"/>
  <c r="CH354" i="1" s="1"/>
  <c r="BE356" i="1"/>
  <c r="CH356" i="1" s="1"/>
  <c r="BE358" i="1"/>
  <c r="CH358" i="1" s="1"/>
  <c r="BE360" i="1"/>
  <c r="CH360" i="1" s="1"/>
  <c r="BE362" i="1"/>
  <c r="CH362" i="1" s="1"/>
  <c r="BE364" i="1"/>
  <c r="CH364" i="1" s="1"/>
  <c r="BE366" i="1"/>
  <c r="CH366" i="1" s="1"/>
  <c r="BE368" i="1"/>
  <c r="CH368" i="1" s="1"/>
  <c r="BE370" i="1"/>
  <c r="CH370" i="1" s="1"/>
  <c r="BE372" i="1"/>
  <c r="CH372" i="1" s="1"/>
  <c r="BE374" i="1"/>
  <c r="CH374" i="1" s="1"/>
  <c r="BE376" i="1"/>
  <c r="CH376" i="1" s="1"/>
  <c r="BE378" i="1"/>
  <c r="CH378" i="1" s="1"/>
  <c r="BE380" i="1"/>
  <c r="CH380" i="1" s="1"/>
  <c r="BE382" i="1"/>
  <c r="CH382" i="1" s="1"/>
  <c r="BE384" i="1"/>
  <c r="CH384" i="1" s="1"/>
  <c r="BE386" i="1"/>
  <c r="CH386" i="1" s="1"/>
  <c r="BE388" i="1"/>
  <c r="CH388" i="1" s="1"/>
  <c r="BE390" i="1"/>
  <c r="CH390" i="1" s="1"/>
  <c r="BE392" i="1"/>
  <c r="CH392" i="1" s="1"/>
  <c r="BE394" i="1"/>
  <c r="CH394" i="1" s="1"/>
  <c r="BE396" i="1"/>
  <c r="CH396" i="1" s="1"/>
  <c r="BF402" i="1"/>
  <c r="CI402" i="1" s="1"/>
  <c r="BE416" i="1"/>
  <c r="CH416" i="1" s="1"/>
  <c r="BR425" i="1"/>
  <c r="BS425" i="1" s="1"/>
  <c r="BC460" i="1"/>
  <c r="CF460" i="1" s="1"/>
  <c r="BD468" i="1"/>
  <c r="CG468" i="1" s="1"/>
  <c r="BD469" i="1"/>
  <c r="CG469" i="1" s="1"/>
  <c r="BC469" i="1"/>
  <c r="CF469" i="1" s="1"/>
  <c r="BE469" i="1"/>
  <c r="CH469" i="1" s="1"/>
  <c r="BF474" i="1"/>
  <c r="CI474" i="1" s="1"/>
  <c r="BF477" i="1"/>
  <c r="CI477" i="1" s="1"/>
  <c r="BF479" i="1"/>
  <c r="CI479" i="1" s="1"/>
  <c r="BC482" i="1"/>
  <c r="CF482" i="1" s="1"/>
  <c r="BF488" i="1"/>
  <c r="CI488" i="1" s="1"/>
  <c r="BD488" i="1"/>
  <c r="CG488" i="1" s="1"/>
  <c r="BC488" i="1"/>
  <c r="CF488" i="1" s="1"/>
  <c r="BE488" i="1"/>
  <c r="CH488" i="1" s="1"/>
  <c r="BC493" i="1"/>
  <c r="CF493" i="1" s="1"/>
  <c r="BC495" i="1"/>
  <c r="CF495" i="1" s="1"/>
  <c r="BD500" i="1"/>
  <c r="CG500" i="1" s="1"/>
  <c r="BE504" i="1"/>
  <c r="CH504" i="1" s="1"/>
  <c r="BF504" i="1"/>
  <c r="CI504" i="1" s="1"/>
  <c r="CK507" i="1"/>
  <c r="BX507" i="1"/>
  <c r="BF537" i="1"/>
  <c r="CI537" i="1" s="1"/>
  <c r="BE537" i="1"/>
  <c r="CH537" i="1" s="1"/>
  <c r="BX551" i="1"/>
  <c r="CK551" i="1"/>
  <c r="BM553" i="1"/>
  <c r="BR553" i="1"/>
  <c r="BS553" i="1" s="1"/>
  <c r="BD577" i="1"/>
  <c r="CG577" i="1" s="1"/>
  <c r="BF582" i="1"/>
  <c r="CI582" i="1" s="1"/>
  <c r="BD586" i="1"/>
  <c r="CG586" i="1" s="1"/>
  <c r="BF587" i="1"/>
  <c r="CI587" i="1" s="1"/>
  <c r="BE587" i="1"/>
  <c r="CH587" i="1" s="1"/>
  <c r="BC587" i="1"/>
  <c r="CF587" i="1" s="1"/>
  <c r="BD587" i="1"/>
  <c r="CG587" i="1" s="1"/>
  <c r="BF614" i="1"/>
  <c r="CI614" i="1" s="1"/>
  <c r="BF636" i="1"/>
  <c r="CI636" i="1" s="1"/>
  <c r="BE636" i="1"/>
  <c r="CH636" i="1" s="1"/>
  <c r="BX665" i="1"/>
  <c r="CK665" i="1"/>
  <c r="BE420" i="1"/>
  <c r="CH420" i="1" s="1"/>
  <c r="BC430" i="1"/>
  <c r="CF430" i="1" s="1"/>
  <c r="BC434" i="1"/>
  <c r="CF434" i="1" s="1"/>
  <c r="BC438" i="1"/>
  <c r="CF438" i="1" s="1"/>
  <c r="BC442" i="1"/>
  <c r="CF442" i="1" s="1"/>
  <c r="BC446" i="1"/>
  <c r="CF446" i="1" s="1"/>
  <c r="BC450" i="1"/>
  <c r="CF450" i="1" s="1"/>
  <c r="BQ455" i="1"/>
  <c r="BM462" i="1"/>
  <c r="BD467" i="1"/>
  <c r="CG467" i="1" s="1"/>
  <c r="BC467" i="1"/>
  <c r="CF467" i="1" s="1"/>
  <c r="BE467" i="1"/>
  <c r="CH467" i="1" s="1"/>
  <c r="BF472" i="1"/>
  <c r="CI472" i="1" s="1"/>
  <c r="AX474" i="1"/>
  <c r="BB474" i="1" s="1"/>
  <c r="BQ475" i="1"/>
  <c r="BM478" i="1"/>
  <c r="BR478" i="1"/>
  <c r="BS478" i="1" s="1"/>
  <c r="BX479" i="1"/>
  <c r="BM496" i="1"/>
  <c r="BR496" i="1"/>
  <c r="BS496" i="1" s="1"/>
  <c r="BE502" i="1"/>
  <c r="CH502" i="1" s="1"/>
  <c r="BF502" i="1"/>
  <c r="CI502" i="1" s="1"/>
  <c r="BD502" i="1"/>
  <c r="CG502" i="1" s="1"/>
  <c r="BC502" i="1"/>
  <c r="CF502" i="1" s="1"/>
  <c r="BO511" i="1"/>
  <c r="BC513" i="1"/>
  <c r="CF513" i="1" s="1"/>
  <c r="BX519" i="1"/>
  <c r="BC523" i="1"/>
  <c r="CF523" i="1" s="1"/>
  <c r="BE523" i="1"/>
  <c r="CH523" i="1" s="1"/>
  <c r="BX531" i="1"/>
  <c r="BF535" i="1"/>
  <c r="CI535" i="1" s="1"/>
  <c r="BE535" i="1"/>
  <c r="CH535" i="1" s="1"/>
  <c r="BM537" i="1"/>
  <c r="BX547" i="1"/>
  <c r="BE567" i="1"/>
  <c r="CH567" i="1" s="1"/>
  <c r="BX569" i="1"/>
  <c r="BC581" i="1"/>
  <c r="CF581" i="1" s="1"/>
  <c r="BE586" i="1"/>
  <c r="CH586" i="1" s="1"/>
  <c r="BE614" i="1"/>
  <c r="CH614" i="1" s="1"/>
  <c r="BC614" i="1"/>
  <c r="CF614" i="1" s="1"/>
  <c r="BD615" i="1"/>
  <c r="CG615" i="1" s="1"/>
  <c r="BC615" i="1"/>
  <c r="CF615" i="1" s="1"/>
  <c r="BF615" i="1"/>
  <c r="CI615" i="1" s="1"/>
  <c r="BE615" i="1"/>
  <c r="CH615" i="1" s="1"/>
  <c r="CK646" i="1"/>
  <c r="BX646" i="1"/>
  <c r="BF697" i="1"/>
  <c r="CI697" i="1" s="1"/>
  <c r="BE697" i="1"/>
  <c r="CH697" i="1" s="1"/>
  <c r="BD697" i="1"/>
  <c r="CG697" i="1" s="1"/>
  <c r="BC697" i="1"/>
  <c r="CF697" i="1" s="1"/>
  <c r="BF398" i="1"/>
  <c r="CI398" i="1" s="1"/>
  <c r="BD407" i="1"/>
  <c r="CG407" i="1" s="1"/>
  <c r="BD411" i="1"/>
  <c r="CG411" i="1" s="1"/>
  <c r="BD416" i="1"/>
  <c r="CG416" i="1" s="1"/>
  <c r="BC418" i="1"/>
  <c r="CF418" i="1" s="1"/>
  <c r="BR419" i="1"/>
  <c r="BS419" i="1" s="1"/>
  <c r="AX456" i="1"/>
  <c r="BB456" i="1" s="1"/>
  <c r="BC458" i="1"/>
  <c r="CF458" i="1" s="1"/>
  <c r="BO460" i="1"/>
  <c r="BD461" i="1"/>
  <c r="CG461" i="1" s="1"/>
  <c r="BC461" i="1"/>
  <c r="CF461" i="1" s="1"/>
  <c r="BE461" i="1"/>
  <c r="CH461" i="1" s="1"/>
  <c r="BD465" i="1"/>
  <c r="CG465" i="1" s="1"/>
  <c r="BC465" i="1"/>
  <c r="CF465" i="1" s="1"/>
  <c r="BE465" i="1"/>
  <c r="CH465" i="1" s="1"/>
  <c r="BF469" i="1"/>
  <c r="CI469" i="1" s="1"/>
  <c r="BF470" i="1"/>
  <c r="CI470" i="1" s="1"/>
  <c r="AX472" i="1"/>
  <c r="BB472" i="1" s="1"/>
  <c r="BR474" i="1"/>
  <c r="BS474" i="1" s="1"/>
  <c r="BM476" i="1"/>
  <c r="BM481" i="1"/>
  <c r="BR487" i="1"/>
  <c r="BS487" i="1" s="1"/>
  <c r="BE501" i="1"/>
  <c r="CH501" i="1" s="1"/>
  <c r="BC503" i="1"/>
  <c r="CF503" i="1" s="1"/>
  <c r="BF503" i="1"/>
  <c r="CI503" i="1" s="1"/>
  <c r="BE503" i="1"/>
  <c r="CH503" i="1" s="1"/>
  <c r="BD503" i="1"/>
  <c r="CG503" i="1" s="1"/>
  <c r="BC504" i="1"/>
  <c r="CF504" i="1" s="1"/>
  <c r="BC505" i="1"/>
  <c r="CF505" i="1" s="1"/>
  <c r="BF505" i="1"/>
  <c r="CI505" i="1" s="1"/>
  <c r="BE507" i="1"/>
  <c r="CH507" i="1" s="1"/>
  <c r="BE508" i="1"/>
  <c r="CH508" i="1" s="1"/>
  <c r="BD508" i="1"/>
  <c r="CG508" i="1" s="1"/>
  <c r="BM508" i="1"/>
  <c r="BR508" i="1"/>
  <c r="BS508" i="1" s="1"/>
  <c r="BF516" i="1"/>
  <c r="CI516" i="1" s="1"/>
  <c r="BE518" i="1"/>
  <c r="CH518" i="1" s="1"/>
  <c r="BC518" i="1"/>
  <c r="CF518" i="1" s="1"/>
  <c r="BD518" i="1"/>
  <c r="CG518" i="1" s="1"/>
  <c r="BF518" i="1"/>
  <c r="CI518" i="1" s="1"/>
  <c r="BR519" i="1"/>
  <c r="BS519" i="1" s="1"/>
  <c r="BM521" i="1"/>
  <c r="AX523" i="1"/>
  <c r="BB523" i="1" s="1"/>
  <c r="BX529" i="1"/>
  <c r="BF533" i="1"/>
  <c r="CI533" i="1" s="1"/>
  <c r="BE533" i="1"/>
  <c r="CH533" i="1" s="1"/>
  <c r="BM535" i="1"/>
  <c r="BC537" i="1"/>
  <c r="CF537" i="1" s="1"/>
  <c r="BX545" i="1"/>
  <c r="AX551" i="1"/>
  <c r="BB551" i="1" s="1"/>
  <c r="BD566" i="1"/>
  <c r="CG566" i="1" s="1"/>
  <c r="BC566" i="1"/>
  <c r="CF566" i="1" s="1"/>
  <c r="BF566" i="1"/>
  <c r="CI566" i="1" s="1"/>
  <c r="BR569" i="1"/>
  <c r="BS569" i="1" s="1"/>
  <c r="BM569" i="1"/>
  <c r="BE571" i="1"/>
  <c r="CH571" i="1" s="1"/>
  <c r="BC571" i="1"/>
  <c r="CF571" i="1" s="1"/>
  <c r="BM571" i="1"/>
  <c r="BF586" i="1"/>
  <c r="CI586" i="1" s="1"/>
  <c r="BE596" i="1"/>
  <c r="CH596" i="1" s="1"/>
  <c r="BD596" i="1"/>
  <c r="CG596" i="1" s="1"/>
  <c r="BR597" i="1"/>
  <c r="BS597" i="1" s="1"/>
  <c r="BO597" i="1"/>
  <c r="BC606" i="1"/>
  <c r="CF606" i="1" s="1"/>
  <c r="CK624" i="1"/>
  <c r="BX624" i="1"/>
  <c r="BF650" i="1"/>
  <c r="CI650" i="1" s="1"/>
  <c r="BE650" i="1"/>
  <c r="CH650" i="1" s="1"/>
  <c r="BF664" i="1"/>
  <c r="CI664" i="1" s="1"/>
  <c r="BE664" i="1"/>
  <c r="CH664" i="1" s="1"/>
  <c r="BD664" i="1"/>
  <c r="CG664" i="1" s="1"/>
  <c r="BC664" i="1"/>
  <c r="CF664" i="1" s="1"/>
  <c r="BF693" i="1"/>
  <c r="CI693" i="1" s="1"/>
  <c r="BE693" i="1"/>
  <c r="CH693" i="1" s="1"/>
  <c r="BD695" i="1"/>
  <c r="CG695" i="1" s="1"/>
  <c r="BF695" i="1"/>
  <c r="CI695" i="1" s="1"/>
  <c r="BE695" i="1"/>
  <c r="CH695" i="1" s="1"/>
  <c r="BX714" i="1"/>
  <c r="CK714" i="1"/>
  <c r="BR718" i="1"/>
  <c r="BS718" i="1" s="1"/>
  <c r="BQ718" i="1"/>
  <c r="BX461" i="1"/>
  <c r="BX463" i="1"/>
  <c r="BX465" i="1"/>
  <c r="BX467" i="1"/>
  <c r="BX469" i="1"/>
  <c r="BX471" i="1"/>
  <c r="BX473" i="1"/>
  <c r="BX475" i="1"/>
  <c r="BF480" i="1"/>
  <c r="CI480" i="1" s="1"/>
  <c r="BD480" i="1"/>
  <c r="CG480" i="1" s="1"/>
  <c r="BF496" i="1"/>
  <c r="CI496" i="1" s="1"/>
  <c r="BD496" i="1"/>
  <c r="CG496" i="1" s="1"/>
  <c r="BE551" i="1"/>
  <c r="CH551" i="1" s="1"/>
  <c r="BD552" i="1"/>
  <c r="CG552" i="1" s="1"/>
  <c r="BC552" i="1"/>
  <c r="CF552" i="1" s="1"/>
  <c r="BR552" i="1"/>
  <c r="BS552" i="1" s="1"/>
  <c r="BE555" i="1"/>
  <c r="CH555" i="1" s="1"/>
  <c r="BF561" i="1"/>
  <c r="CI561" i="1" s="1"/>
  <c r="BR577" i="1"/>
  <c r="BS577" i="1" s="1"/>
  <c r="BF579" i="1"/>
  <c r="CI579" i="1" s="1"/>
  <c r="BR607" i="1"/>
  <c r="BS607" i="1" s="1"/>
  <c r="BO607" i="1"/>
  <c r="BE631" i="1"/>
  <c r="CH631" i="1" s="1"/>
  <c r="BD631" i="1"/>
  <c r="CG631" i="1" s="1"/>
  <c r="BF631" i="1"/>
  <c r="CI631" i="1" s="1"/>
  <c r="BC631" i="1"/>
  <c r="CF631" i="1" s="1"/>
  <c r="CK632" i="1"/>
  <c r="BX632" i="1"/>
  <c r="BR660" i="1"/>
  <c r="BS660" i="1" s="1"/>
  <c r="BE670" i="1"/>
  <c r="CH670" i="1" s="1"/>
  <c r="BD670" i="1"/>
  <c r="CG670" i="1" s="1"/>
  <c r="BF670" i="1"/>
  <c r="CI670" i="1" s="1"/>
  <c r="BC670" i="1"/>
  <c r="CF670" i="1" s="1"/>
  <c r="BE677" i="1"/>
  <c r="CH677" i="1" s="1"/>
  <c r="BD677" i="1"/>
  <c r="CG677" i="1" s="1"/>
  <c r="BC728" i="1"/>
  <c r="CF728" i="1" s="1"/>
  <c r="BM734" i="1"/>
  <c r="BR734" i="1"/>
  <c r="BS734" i="1" s="1"/>
  <c r="BD575" i="1"/>
  <c r="CG575" i="1" s="1"/>
  <c r="BE576" i="1"/>
  <c r="CH576" i="1" s="1"/>
  <c r="BD576" i="1"/>
  <c r="CG576" i="1" s="1"/>
  <c r="BC576" i="1"/>
  <c r="CF576" i="1" s="1"/>
  <c r="BX583" i="1"/>
  <c r="CK583" i="1"/>
  <c r="BF605" i="1"/>
  <c r="CI605" i="1" s="1"/>
  <c r="BD605" i="1"/>
  <c r="CG605" i="1" s="1"/>
  <c r="BE608" i="1"/>
  <c r="CH608" i="1" s="1"/>
  <c r="BD608" i="1"/>
  <c r="CG608" i="1" s="1"/>
  <c r="BC608" i="1"/>
  <c r="CF608" i="1" s="1"/>
  <c r="BF609" i="1"/>
  <c r="CI609" i="1" s="1"/>
  <c r="BE609" i="1"/>
  <c r="CH609" i="1" s="1"/>
  <c r="BF620" i="1"/>
  <c r="CI620" i="1" s="1"/>
  <c r="BF639" i="1"/>
  <c r="CI639" i="1" s="1"/>
  <c r="BE639" i="1"/>
  <c r="CH639" i="1" s="1"/>
  <c r="BD639" i="1"/>
  <c r="CG639" i="1" s="1"/>
  <c r="BC639" i="1"/>
  <c r="CF639" i="1" s="1"/>
  <c r="BF640" i="1"/>
  <c r="CI640" i="1" s="1"/>
  <c r="BE640" i="1"/>
  <c r="CH640" i="1" s="1"/>
  <c r="BD640" i="1"/>
  <c r="CG640" i="1" s="1"/>
  <c r="BR652" i="1"/>
  <c r="BS652" i="1" s="1"/>
  <c r="BM652" i="1"/>
  <c r="BF653" i="1"/>
  <c r="CI653" i="1" s="1"/>
  <c r="BE653" i="1"/>
  <c r="CH653" i="1" s="1"/>
  <c r="BD653" i="1"/>
  <c r="CG653" i="1" s="1"/>
  <c r="BC653" i="1"/>
  <c r="CF653" i="1" s="1"/>
  <c r="BF654" i="1"/>
  <c r="CI654" i="1" s="1"/>
  <c r="BE654" i="1"/>
  <c r="CH654" i="1" s="1"/>
  <c r="BC654" i="1"/>
  <c r="CF654" i="1" s="1"/>
  <c r="BC655" i="1"/>
  <c r="CF655" i="1" s="1"/>
  <c r="BR655" i="1"/>
  <c r="BS655" i="1" s="1"/>
  <c r="BQ655" i="1"/>
  <c r="BF660" i="1"/>
  <c r="CI660" i="1" s="1"/>
  <c r="BE660" i="1"/>
  <c r="CH660" i="1" s="1"/>
  <c r="BD660" i="1"/>
  <c r="CG660" i="1" s="1"/>
  <c r="BC660" i="1"/>
  <c r="CF660" i="1" s="1"/>
  <c r="BR675" i="1"/>
  <c r="BS675" i="1" s="1"/>
  <c r="BO675" i="1"/>
  <c r="BF681" i="1"/>
  <c r="CI681" i="1" s="1"/>
  <c r="BE681" i="1"/>
  <c r="CH681" i="1" s="1"/>
  <c r="BD681" i="1"/>
  <c r="CG681" i="1" s="1"/>
  <c r="BC681" i="1"/>
  <c r="CF681" i="1" s="1"/>
  <c r="BX694" i="1"/>
  <c r="CK694" i="1"/>
  <c r="BF779" i="1"/>
  <c r="CI779" i="1" s="1"/>
  <c r="BE779" i="1"/>
  <c r="CH779" i="1" s="1"/>
  <c r="BD779" i="1"/>
  <c r="CG779" i="1" s="1"/>
  <c r="BC779" i="1"/>
  <c r="CF779" i="1" s="1"/>
  <c r="BF486" i="1"/>
  <c r="CI486" i="1" s="1"/>
  <c r="BD486" i="1"/>
  <c r="CG486" i="1" s="1"/>
  <c r="BE500" i="1"/>
  <c r="CH500" i="1" s="1"/>
  <c r="BC501" i="1"/>
  <c r="CF501" i="1" s="1"/>
  <c r="BR501" i="1"/>
  <c r="BS501" i="1" s="1"/>
  <c r="BC507" i="1"/>
  <c r="CF507" i="1" s="1"/>
  <c r="BR507" i="1"/>
  <c r="BS507" i="1" s="1"/>
  <c r="BE512" i="1"/>
  <c r="CH512" i="1" s="1"/>
  <c r="BD512" i="1"/>
  <c r="CG512" i="1" s="1"/>
  <c r="BC515" i="1"/>
  <c r="CF515" i="1" s="1"/>
  <c r="BR515" i="1"/>
  <c r="BS515" i="1" s="1"/>
  <c r="BX518" i="1"/>
  <c r="CK518" i="1"/>
  <c r="BF523" i="1"/>
  <c r="CI523" i="1" s="1"/>
  <c r="BD558" i="1"/>
  <c r="CG558" i="1" s="1"/>
  <c r="BC558" i="1"/>
  <c r="CF558" i="1" s="1"/>
  <c r="BE561" i="1"/>
  <c r="CH561" i="1" s="1"/>
  <c r="BF569" i="1"/>
  <c r="CI569" i="1" s="1"/>
  <c r="BE574" i="1"/>
  <c r="CH574" i="1" s="1"/>
  <c r="BD574" i="1"/>
  <c r="CG574" i="1" s="1"/>
  <c r="BC574" i="1"/>
  <c r="CF574" i="1" s="1"/>
  <c r="AX581" i="1"/>
  <c r="BB581" i="1" s="1"/>
  <c r="BF604" i="1"/>
  <c r="CI604" i="1" s="1"/>
  <c r="BE604" i="1"/>
  <c r="CH604" i="1" s="1"/>
  <c r="BD604" i="1"/>
  <c r="CG604" i="1" s="1"/>
  <c r="BC604" i="1"/>
  <c r="CF604" i="1" s="1"/>
  <c r="BE612" i="1"/>
  <c r="CH612" i="1" s="1"/>
  <c r="BM634" i="1"/>
  <c r="BC640" i="1"/>
  <c r="CF640" i="1" s="1"/>
  <c r="BD641" i="1"/>
  <c r="CG641" i="1" s="1"/>
  <c r="BE644" i="1"/>
  <c r="CH644" i="1" s="1"/>
  <c r="BF648" i="1"/>
  <c r="CI648" i="1" s="1"/>
  <c r="BE648" i="1"/>
  <c r="CH648" i="1" s="1"/>
  <c r="BD648" i="1"/>
  <c r="CG648" i="1" s="1"/>
  <c r="BC648" i="1"/>
  <c r="CF648" i="1" s="1"/>
  <c r="BD654" i="1"/>
  <c r="CG654" i="1" s="1"/>
  <c r="BF658" i="1"/>
  <c r="CI658" i="1" s="1"/>
  <c r="BF662" i="1"/>
  <c r="CI662" i="1" s="1"/>
  <c r="BE662" i="1"/>
  <c r="CH662" i="1" s="1"/>
  <c r="BQ667" i="1"/>
  <c r="BX679" i="1"/>
  <c r="BE692" i="1"/>
  <c r="CH692" i="1" s="1"/>
  <c r="BC692" i="1"/>
  <c r="CF692" i="1" s="1"/>
  <c r="BF692" i="1"/>
  <c r="CI692" i="1" s="1"/>
  <c r="BD692" i="1"/>
  <c r="CG692" i="1" s="1"/>
  <c r="BX693" i="1"/>
  <c r="CK693" i="1"/>
  <c r="BF717" i="1"/>
  <c r="CI717" i="1" s="1"/>
  <c r="BE717" i="1"/>
  <c r="CH717" i="1" s="1"/>
  <c r="BC717" i="1"/>
  <c r="CF717" i="1" s="1"/>
  <c r="BE724" i="1"/>
  <c r="CH724" i="1" s="1"/>
  <c r="BC724" i="1"/>
  <c r="CF724" i="1" s="1"/>
  <c r="BD724" i="1"/>
  <c r="CG724" i="1" s="1"/>
  <c r="BF724" i="1"/>
  <c r="CI724" i="1" s="1"/>
  <c r="BM761" i="1"/>
  <c r="BF484" i="1"/>
  <c r="CI484" i="1" s="1"/>
  <c r="BD484" i="1"/>
  <c r="CG484" i="1" s="1"/>
  <c r="BE491" i="1"/>
  <c r="CH491" i="1" s="1"/>
  <c r="BX501" i="1"/>
  <c r="BE520" i="1"/>
  <c r="CH520" i="1" s="1"/>
  <c r="BC520" i="1"/>
  <c r="CF520" i="1" s="1"/>
  <c r="BX520" i="1"/>
  <c r="CK520" i="1"/>
  <c r="BF524" i="1"/>
  <c r="CI524" i="1" s="1"/>
  <c r="BE524" i="1"/>
  <c r="CH524" i="1" s="1"/>
  <c r="BD524" i="1"/>
  <c r="CG524" i="1" s="1"/>
  <c r="BC524" i="1"/>
  <c r="CF524" i="1" s="1"/>
  <c r="BF526" i="1"/>
  <c r="CI526" i="1" s="1"/>
  <c r="BE526" i="1"/>
  <c r="CH526" i="1" s="1"/>
  <c r="BD526" i="1"/>
  <c r="CG526" i="1" s="1"/>
  <c r="BC526" i="1"/>
  <c r="CF526" i="1" s="1"/>
  <c r="BF528" i="1"/>
  <c r="CI528" i="1" s="1"/>
  <c r="BE528" i="1"/>
  <c r="CH528" i="1" s="1"/>
  <c r="BD528" i="1"/>
  <c r="CG528" i="1" s="1"/>
  <c r="BC528" i="1"/>
  <c r="CF528" i="1" s="1"/>
  <c r="BF530" i="1"/>
  <c r="CI530" i="1" s="1"/>
  <c r="BE530" i="1"/>
  <c r="CH530" i="1" s="1"/>
  <c r="BD530" i="1"/>
  <c r="CG530" i="1" s="1"/>
  <c r="BC530" i="1"/>
  <c r="CF530" i="1" s="1"/>
  <c r="BF532" i="1"/>
  <c r="CI532" i="1" s="1"/>
  <c r="BE532" i="1"/>
  <c r="CH532" i="1" s="1"/>
  <c r="BD532" i="1"/>
  <c r="CG532" i="1" s="1"/>
  <c r="BC532" i="1"/>
  <c r="CF532" i="1" s="1"/>
  <c r="BF534" i="1"/>
  <c r="CI534" i="1" s="1"/>
  <c r="BE534" i="1"/>
  <c r="CH534" i="1" s="1"/>
  <c r="BD534" i="1"/>
  <c r="CG534" i="1" s="1"/>
  <c r="BC534" i="1"/>
  <c r="CF534" i="1" s="1"/>
  <c r="BF536" i="1"/>
  <c r="CI536" i="1" s="1"/>
  <c r="BE536" i="1"/>
  <c r="CH536" i="1" s="1"/>
  <c r="BD536" i="1"/>
  <c r="CG536" i="1" s="1"/>
  <c r="BC536" i="1"/>
  <c r="CF536" i="1" s="1"/>
  <c r="BF538" i="1"/>
  <c r="CI538" i="1" s="1"/>
  <c r="BE538" i="1"/>
  <c r="CH538" i="1" s="1"/>
  <c r="BD538" i="1"/>
  <c r="CG538" i="1" s="1"/>
  <c r="BC538" i="1"/>
  <c r="CF538" i="1" s="1"/>
  <c r="BF540" i="1"/>
  <c r="CI540" i="1" s="1"/>
  <c r="BE540" i="1"/>
  <c r="CH540" i="1" s="1"/>
  <c r="BD540" i="1"/>
  <c r="CG540" i="1" s="1"/>
  <c r="BC540" i="1"/>
  <c r="CF540" i="1" s="1"/>
  <c r="BF542" i="1"/>
  <c r="CI542" i="1" s="1"/>
  <c r="BE542" i="1"/>
  <c r="CH542" i="1" s="1"/>
  <c r="BD542" i="1"/>
  <c r="CG542" i="1" s="1"/>
  <c r="BC542" i="1"/>
  <c r="CF542" i="1" s="1"/>
  <c r="BF544" i="1"/>
  <c r="CI544" i="1" s="1"/>
  <c r="BE544" i="1"/>
  <c r="CH544" i="1" s="1"/>
  <c r="BD544" i="1"/>
  <c r="CG544" i="1" s="1"/>
  <c r="BC544" i="1"/>
  <c r="CF544" i="1" s="1"/>
  <c r="BF546" i="1"/>
  <c r="CI546" i="1" s="1"/>
  <c r="BE546" i="1"/>
  <c r="CH546" i="1" s="1"/>
  <c r="BD546" i="1"/>
  <c r="CG546" i="1" s="1"/>
  <c r="BC546" i="1"/>
  <c r="CF546" i="1" s="1"/>
  <c r="BF548" i="1"/>
  <c r="CI548" i="1" s="1"/>
  <c r="BE548" i="1"/>
  <c r="CH548" i="1" s="1"/>
  <c r="BD548" i="1"/>
  <c r="CG548" i="1" s="1"/>
  <c r="BC548" i="1"/>
  <c r="CF548" i="1" s="1"/>
  <c r="BF550" i="1"/>
  <c r="CI550" i="1" s="1"/>
  <c r="BE550" i="1"/>
  <c r="CH550" i="1" s="1"/>
  <c r="BD550" i="1"/>
  <c r="CG550" i="1" s="1"/>
  <c r="BC550" i="1"/>
  <c r="CF550" i="1" s="1"/>
  <c r="BC553" i="1"/>
  <c r="CF553" i="1" s="1"/>
  <c r="BD556" i="1"/>
  <c r="CG556" i="1" s="1"/>
  <c r="BC556" i="1"/>
  <c r="CF556" i="1" s="1"/>
  <c r="BR556" i="1"/>
  <c r="BS556" i="1" s="1"/>
  <c r="BO558" i="1"/>
  <c r="BE559" i="1"/>
  <c r="CH559" i="1" s="1"/>
  <c r="BF565" i="1"/>
  <c r="CI565" i="1" s="1"/>
  <c r="BF567" i="1"/>
  <c r="CI567" i="1" s="1"/>
  <c r="BE572" i="1"/>
  <c r="CH572" i="1" s="1"/>
  <c r="BD572" i="1"/>
  <c r="CG572" i="1" s="1"/>
  <c r="BC572" i="1"/>
  <c r="CF572" i="1" s="1"/>
  <c r="BF576" i="1"/>
  <c r="CI576" i="1" s="1"/>
  <c r="AX579" i="1"/>
  <c r="BB579" i="1" s="1"/>
  <c r="BQ580" i="1"/>
  <c r="BR581" i="1"/>
  <c r="BS581" i="1" s="1"/>
  <c r="BX589" i="1"/>
  <c r="CK589" i="1"/>
  <c r="BR594" i="1"/>
  <c r="BS594" i="1" s="1"/>
  <c r="BF595" i="1"/>
  <c r="CI595" i="1" s="1"/>
  <c r="BE595" i="1"/>
  <c r="CH595" i="1" s="1"/>
  <c r="BF599" i="1"/>
  <c r="CI599" i="1" s="1"/>
  <c r="BE599" i="1"/>
  <c r="CH599" i="1" s="1"/>
  <c r="BX602" i="1"/>
  <c r="BF611" i="1"/>
  <c r="CI611" i="1" s="1"/>
  <c r="BE616" i="1"/>
  <c r="CH616" i="1" s="1"/>
  <c r="BC616" i="1"/>
  <c r="CF616" i="1" s="1"/>
  <c r="BC627" i="1"/>
  <c r="CF627" i="1" s="1"/>
  <c r="BR627" i="1"/>
  <c r="BS627" i="1" s="1"/>
  <c r="BQ627" i="1"/>
  <c r="BM633" i="1"/>
  <c r="BR633" i="1"/>
  <c r="BS633" i="1" s="1"/>
  <c r="BR635" i="1"/>
  <c r="BS635" i="1" s="1"/>
  <c r="BQ635" i="1"/>
  <c r="BR646" i="1"/>
  <c r="BS646" i="1" s="1"/>
  <c r="BM646" i="1"/>
  <c r="BF647" i="1"/>
  <c r="CI647" i="1" s="1"/>
  <c r="BE647" i="1"/>
  <c r="CH647" i="1" s="1"/>
  <c r="BD647" i="1"/>
  <c r="CG647" i="1" s="1"/>
  <c r="BC647" i="1"/>
  <c r="CF647" i="1" s="1"/>
  <c r="BM647" i="1"/>
  <c r="BX658" i="1"/>
  <c r="CK658" i="1"/>
  <c r="AX662" i="1"/>
  <c r="BB662" i="1" s="1"/>
  <c r="BM674" i="1"/>
  <c r="BR674" i="1"/>
  <c r="BS674" i="1" s="1"/>
  <c r="BF700" i="1"/>
  <c r="CI700" i="1" s="1"/>
  <c r="BR710" i="1"/>
  <c r="BS710" i="1" s="1"/>
  <c r="BQ710" i="1"/>
  <c r="BF729" i="1"/>
  <c r="CI729" i="1" s="1"/>
  <c r="BD729" i="1"/>
  <c r="CG729" i="1" s="1"/>
  <c r="BE729" i="1"/>
  <c r="CH729" i="1" s="1"/>
  <c r="BC729" i="1"/>
  <c r="CF729" i="1" s="1"/>
  <c r="BR741" i="1"/>
  <c r="BS741" i="1" s="1"/>
  <c r="BM741" i="1"/>
  <c r="BX743" i="1"/>
  <c r="CK743" i="1"/>
  <c r="BM744" i="1"/>
  <c r="BR744" i="1"/>
  <c r="BS744" i="1" s="1"/>
  <c r="CK751" i="1"/>
  <c r="BX751" i="1"/>
  <c r="BF482" i="1"/>
  <c r="CI482" i="1" s="1"/>
  <c r="BD482" i="1"/>
  <c r="CG482" i="1" s="1"/>
  <c r="BF498" i="1"/>
  <c r="CI498" i="1" s="1"/>
  <c r="BD498" i="1"/>
  <c r="CG498" i="1" s="1"/>
  <c r="BD501" i="1"/>
  <c r="CG501" i="1" s="1"/>
  <c r="BE506" i="1"/>
  <c r="CH506" i="1" s="1"/>
  <c r="BD506" i="1"/>
  <c r="CG506" i="1" s="1"/>
  <c r="BC509" i="1"/>
  <c r="CF509" i="1" s="1"/>
  <c r="BE514" i="1"/>
  <c r="CH514" i="1" s="1"/>
  <c r="BD514" i="1"/>
  <c r="CG514" i="1" s="1"/>
  <c r="BC517" i="1"/>
  <c r="CF517" i="1" s="1"/>
  <c r="BR517" i="1"/>
  <c r="BS517" i="1" s="1"/>
  <c r="BX517" i="1"/>
  <c r="BE522" i="1"/>
  <c r="CH522" i="1" s="1"/>
  <c r="BC522" i="1"/>
  <c r="CF522" i="1" s="1"/>
  <c r="BX522" i="1"/>
  <c r="CK522" i="1"/>
  <c r="BC551" i="1"/>
  <c r="CF551" i="1" s="1"/>
  <c r="BD554" i="1"/>
  <c r="CG554" i="1" s="1"/>
  <c r="BC554" i="1"/>
  <c r="CF554" i="1" s="1"/>
  <c r="BR554" i="1"/>
  <c r="BS554" i="1" s="1"/>
  <c r="BE557" i="1"/>
  <c r="CH557" i="1" s="1"/>
  <c r="BE558" i="1"/>
  <c r="CH558" i="1" s="1"/>
  <c r="BF563" i="1"/>
  <c r="CI563" i="1" s="1"/>
  <c r="BE570" i="1"/>
  <c r="CH570" i="1" s="1"/>
  <c r="BD570" i="1"/>
  <c r="CG570" i="1" s="1"/>
  <c r="BC570" i="1"/>
  <c r="CF570" i="1" s="1"/>
  <c r="BF574" i="1"/>
  <c r="CI574" i="1" s="1"/>
  <c r="AX577" i="1"/>
  <c r="BB577" i="1" s="1"/>
  <c r="BR579" i="1"/>
  <c r="BS579" i="1" s="1"/>
  <c r="BF581" i="1"/>
  <c r="CI581" i="1" s="1"/>
  <c r="BM581" i="1"/>
  <c r="BR583" i="1"/>
  <c r="BS583" i="1" s="1"/>
  <c r="BM583" i="1"/>
  <c r="BC593" i="1"/>
  <c r="CF593" i="1" s="1"/>
  <c r="BF600" i="1"/>
  <c r="CI600" i="1" s="1"/>
  <c r="BE600" i="1"/>
  <c r="CH600" i="1" s="1"/>
  <c r="BD600" i="1"/>
  <c r="CG600" i="1" s="1"/>
  <c r="BC600" i="1"/>
  <c r="CF600" i="1" s="1"/>
  <c r="BR606" i="1"/>
  <c r="BS606" i="1" s="1"/>
  <c r="CK640" i="1"/>
  <c r="BX640" i="1"/>
  <c r="CK707" i="1"/>
  <c r="BX707" i="1"/>
  <c r="BR726" i="1"/>
  <c r="BS726" i="1" s="1"/>
  <c r="BE741" i="1"/>
  <c r="CH741" i="1" s="1"/>
  <c r="BC741" i="1"/>
  <c r="CF741" i="1" s="1"/>
  <c r="BF749" i="1"/>
  <c r="CI749" i="1" s="1"/>
  <c r="BE749" i="1"/>
  <c r="CH749" i="1" s="1"/>
  <c r="BR560" i="1"/>
  <c r="BS560" i="1" s="1"/>
  <c r="BR562" i="1"/>
  <c r="BS562" i="1" s="1"/>
  <c r="BR564" i="1"/>
  <c r="BS564" i="1" s="1"/>
  <c r="BR566" i="1"/>
  <c r="BS566" i="1" s="1"/>
  <c r="BR568" i="1"/>
  <c r="BS568" i="1" s="1"/>
  <c r="BX585" i="1"/>
  <c r="CK585" i="1"/>
  <c r="BC603" i="1"/>
  <c r="CF603" i="1" s="1"/>
  <c r="BF603" i="1"/>
  <c r="CI603" i="1" s="1"/>
  <c r="BR603" i="1"/>
  <c r="BS603" i="1" s="1"/>
  <c r="BO603" i="1"/>
  <c r="BO608" i="1"/>
  <c r="BR608" i="1"/>
  <c r="BS608" i="1" s="1"/>
  <c r="AX609" i="1"/>
  <c r="BB609" i="1" s="1"/>
  <c r="BO610" i="1"/>
  <c r="BR610" i="1"/>
  <c r="BS610" i="1" s="1"/>
  <c r="AX612" i="1"/>
  <c r="BB612" i="1" s="1"/>
  <c r="BM617" i="1"/>
  <c r="BR617" i="1"/>
  <c r="BS617" i="1" s="1"/>
  <c r="BC622" i="1"/>
  <c r="CF622" i="1" s="1"/>
  <c r="BE624" i="1"/>
  <c r="CH624" i="1" s="1"/>
  <c r="BC624" i="1"/>
  <c r="CF624" i="1" s="1"/>
  <c r="BE626" i="1"/>
  <c r="CH626" i="1" s="1"/>
  <c r="BF638" i="1"/>
  <c r="CI638" i="1" s="1"/>
  <c r="BF652" i="1"/>
  <c r="CI652" i="1" s="1"/>
  <c r="BE652" i="1"/>
  <c r="CH652" i="1" s="1"/>
  <c r="BD652" i="1"/>
  <c r="CG652" i="1" s="1"/>
  <c r="BC652" i="1"/>
  <c r="CF652" i="1" s="1"/>
  <c r="BR659" i="1"/>
  <c r="BS659" i="1" s="1"/>
  <c r="BM659" i="1"/>
  <c r="BC661" i="1"/>
  <c r="CF661" i="1" s="1"/>
  <c r="BR661" i="1"/>
  <c r="BS661" i="1" s="1"/>
  <c r="BQ661" i="1"/>
  <c r="BD662" i="1"/>
  <c r="CG662" i="1" s="1"/>
  <c r="BC675" i="1"/>
  <c r="CF675" i="1" s="1"/>
  <c r="BF675" i="1"/>
  <c r="CI675" i="1" s="1"/>
  <c r="BD675" i="1"/>
  <c r="CG675" i="1" s="1"/>
  <c r="AX678" i="1"/>
  <c r="BB678" i="1" s="1"/>
  <c r="BE683" i="1"/>
  <c r="CH683" i="1" s="1"/>
  <c r="BC683" i="1"/>
  <c r="CF683" i="1" s="1"/>
  <c r="BE696" i="1"/>
  <c r="CH696" i="1" s="1"/>
  <c r="BC696" i="1"/>
  <c r="CF696" i="1" s="1"/>
  <c r="BF696" i="1"/>
  <c r="CI696" i="1" s="1"/>
  <c r="BD696" i="1"/>
  <c r="CG696" i="1" s="1"/>
  <c r="CK703" i="1"/>
  <c r="BX703" i="1"/>
  <c r="BM712" i="1"/>
  <c r="BR712" i="1"/>
  <c r="BS712" i="1" s="1"/>
  <c r="BX720" i="1"/>
  <c r="CK720" i="1"/>
  <c r="BF734" i="1"/>
  <c r="CI734" i="1" s="1"/>
  <c r="BR735" i="1"/>
  <c r="BS735" i="1" s="1"/>
  <c r="BD740" i="1"/>
  <c r="CG740" i="1" s="1"/>
  <c r="BC740" i="1"/>
  <c r="CF740" i="1" s="1"/>
  <c r="BE740" i="1"/>
  <c r="CH740" i="1" s="1"/>
  <c r="BF740" i="1"/>
  <c r="CI740" i="1" s="1"/>
  <c r="BR775" i="1"/>
  <c r="BS775" i="1" s="1"/>
  <c r="BQ775" i="1"/>
  <c r="BE783" i="1"/>
  <c r="CH783" i="1" s="1"/>
  <c r="BD783" i="1"/>
  <c r="CG783" i="1" s="1"/>
  <c r="CK570" i="1"/>
  <c r="CK572" i="1"/>
  <c r="CK574" i="1"/>
  <c r="CK576" i="1"/>
  <c r="CK578" i="1"/>
  <c r="CK580" i="1"/>
  <c r="BR585" i="1"/>
  <c r="BS585" i="1" s="1"/>
  <c r="BF590" i="1"/>
  <c r="CI590" i="1" s="1"/>
  <c r="BE590" i="1"/>
  <c r="CH590" i="1" s="1"/>
  <c r="BR590" i="1"/>
  <c r="BS590" i="1" s="1"/>
  <c r="BR592" i="1"/>
  <c r="BS592" i="1" s="1"/>
  <c r="BQ593" i="1"/>
  <c r="BO595" i="1"/>
  <c r="BD603" i="1"/>
  <c r="CG603" i="1" s="1"/>
  <c r="BD613" i="1"/>
  <c r="CG613" i="1" s="1"/>
  <c r="BC613" i="1"/>
  <c r="CF613" i="1" s="1"/>
  <c r="BF613" i="1"/>
  <c r="CI613" i="1" s="1"/>
  <c r="BE613" i="1"/>
  <c r="CH613" i="1" s="1"/>
  <c r="CK616" i="1"/>
  <c r="BX616" i="1"/>
  <c r="BR619" i="1"/>
  <c r="BS619" i="1" s="1"/>
  <c r="BQ619" i="1"/>
  <c r="AX622" i="1"/>
  <c r="BB622" i="1" s="1"/>
  <c r="BF626" i="1"/>
  <c r="CI626" i="1" s="1"/>
  <c r="BF628" i="1"/>
  <c r="CI628" i="1" s="1"/>
  <c r="BE633" i="1"/>
  <c r="CH633" i="1" s="1"/>
  <c r="BD633" i="1"/>
  <c r="CG633" i="1" s="1"/>
  <c r="BF633" i="1"/>
  <c r="CI633" i="1" s="1"/>
  <c r="BC633" i="1"/>
  <c r="CF633" i="1" s="1"/>
  <c r="BX641" i="1"/>
  <c r="CK641" i="1"/>
  <c r="BR649" i="1"/>
  <c r="BS649" i="1" s="1"/>
  <c r="BQ649" i="1"/>
  <c r="BD650" i="1"/>
  <c r="CG650" i="1" s="1"/>
  <c r="BX664" i="1"/>
  <c r="BE674" i="1"/>
  <c r="CH674" i="1" s="1"/>
  <c r="BD674" i="1"/>
  <c r="CG674" i="1" s="1"/>
  <c r="BF674" i="1"/>
  <c r="CI674" i="1" s="1"/>
  <c r="BC674" i="1"/>
  <c r="CF674" i="1" s="1"/>
  <c r="BE675" i="1"/>
  <c r="CH675" i="1" s="1"/>
  <c r="BO677" i="1"/>
  <c r="BR677" i="1"/>
  <c r="BS677" i="1" s="1"/>
  <c r="BM682" i="1"/>
  <c r="BR682" i="1"/>
  <c r="BS682" i="1" s="1"/>
  <c r="BC687" i="1"/>
  <c r="CF687" i="1" s="1"/>
  <c r="BE687" i="1"/>
  <c r="CH687" i="1" s="1"/>
  <c r="BC695" i="1"/>
  <c r="CF695" i="1" s="1"/>
  <c r="BE714" i="1"/>
  <c r="CH714" i="1" s="1"/>
  <c r="BC714" i="1"/>
  <c r="CF714" i="1" s="1"/>
  <c r="BF714" i="1"/>
  <c r="CI714" i="1" s="1"/>
  <c r="BD714" i="1"/>
  <c r="CG714" i="1" s="1"/>
  <c r="BQ716" i="1"/>
  <c r="BM735" i="1"/>
  <c r="BM777" i="1"/>
  <c r="BR777" i="1"/>
  <c r="BS777" i="1" s="1"/>
  <c r="BR584" i="1"/>
  <c r="BS584" i="1" s="1"/>
  <c r="AX594" i="1"/>
  <c r="BB594" i="1" s="1"/>
  <c r="BE603" i="1"/>
  <c r="CH603" i="1" s="1"/>
  <c r="BE606" i="1"/>
  <c r="CH606" i="1" s="1"/>
  <c r="BE623" i="1"/>
  <c r="CH623" i="1" s="1"/>
  <c r="BD623" i="1"/>
  <c r="CG623" i="1" s="1"/>
  <c r="BF623" i="1"/>
  <c r="CI623" i="1" s="1"/>
  <c r="BC623" i="1"/>
  <c r="CF623" i="1" s="1"/>
  <c r="BF632" i="1"/>
  <c r="CI632" i="1" s="1"/>
  <c r="BF645" i="1"/>
  <c r="CI645" i="1" s="1"/>
  <c r="BE645" i="1"/>
  <c r="CH645" i="1" s="1"/>
  <c r="BD645" i="1"/>
  <c r="CG645" i="1" s="1"/>
  <c r="BC645" i="1"/>
  <c r="CF645" i="1" s="1"/>
  <c r="BX653" i="1"/>
  <c r="CK653" i="1"/>
  <c r="BF659" i="1"/>
  <c r="CI659" i="1" s="1"/>
  <c r="BE659" i="1"/>
  <c r="CH659" i="1" s="1"/>
  <c r="BD659" i="1"/>
  <c r="CG659" i="1" s="1"/>
  <c r="BC659" i="1"/>
  <c r="CF659" i="1" s="1"/>
  <c r="BC679" i="1"/>
  <c r="CF679" i="1" s="1"/>
  <c r="BF679" i="1"/>
  <c r="CI679" i="1" s="1"/>
  <c r="BE679" i="1"/>
  <c r="CH679" i="1" s="1"/>
  <c r="AP680" i="1"/>
  <c r="BA680" i="1" s="1"/>
  <c r="AL680" i="1"/>
  <c r="BF709" i="1"/>
  <c r="CI709" i="1" s="1"/>
  <c r="BE709" i="1"/>
  <c r="CH709" i="1" s="1"/>
  <c r="BD709" i="1"/>
  <c r="CG709" i="1" s="1"/>
  <c r="BC709" i="1"/>
  <c r="CF709" i="1" s="1"/>
  <c r="BR717" i="1"/>
  <c r="BS717" i="1" s="1"/>
  <c r="BD768" i="1"/>
  <c r="CG768" i="1" s="1"/>
  <c r="BC768" i="1"/>
  <c r="CF768" i="1" s="1"/>
  <c r="BE768" i="1"/>
  <c r="CH768" i="1" s="1"/>
  <c r="BF768" i="1"/>
  <c r="CI768" i="1" s="1"/>
  <c r="BR582" i="1"/>
  <c r="BS582" i="1" s="1"/>
  <c r="BF584" i="1"/>
  <c r="CI584" i="1" s="1"/>
  <c r="BM584" i="1"/>
  <c r="AX586" i="1"/>
  <c r="BB586" i="1" s="1"/>
  <c r="BR586" i="1"/>
  <c r="BS586" i="1" s="1"/>
  <c r="BM586" i="1"/>
  <c r="BF588" i="1"/>
  <c r="CI588" i="1" s="1"/>
  <c r="BD588" i="1"/>
  <c r="CG588" i="1" s="1"/>
  <c r="BO596" i="1"/>
  <c r="BR596" i="1"/>
  <c r="BS596" i="1" s="1"/>
  <c r="AX597" i="1"/>
  <c r="BB597" i="1" s="1"/>
  <c r="BX605" i="1"/>
  <c r="BE617" i="1"/>
  <c r="CH617" i="1" s="1"/>
  <c r="BD617" i="1"/>
  <c r="CG617" i="1" s="1"/>
  <c r="BF617" i="1"/>
  <c r="CI617" i="1" s="1"/>
  <c r="BC617" i="1"/>
  <c r="CF617" i="1" s="1"/>
  <c r="BE622" i="1"/>
  <c r="CH622" i="1" s="1"/>
  <c r="BM625" i="1"/>
  <c r="BR625" i="1"/>
  <c r="BS625" i="1" s="1"/>
  <c r="BC630" i="1"/>
  <c r="CF630" i="1" s="1"/>
  <c r="BC632" i="1"/>
  <c r="CF632" i="1" s="1"/>
  <c r="BE634" i="1"/>
  <c r="CH634" i="1" s="1"/>
  <c r="CK638" i="1"/>
  <c r="BF646" i="1"/>
  <c r="CI646" i="1" s="1"/>
  <c r="BE646" i="1"/>
  <c r="CH646" i="1" s="1"/>
  <c r="BD646" i="1"/>
  <c r="CG646" i="1" s="1"/>
  <c r="BC646" i="1"/>
  <c r="CF646" i="1" s="1"/>
  <c r="BR664" i="1"/>
  <c r="BS664" i="1" s="1"/>
  <c r="BM664" i="1"/>
  <c r="BF665" i="1"/>
  <c r="CI665" i="1" s="1"/>
  <c r="BE665" i="1"/>
  <c r="CH665" i="1" s="1"/>
  <c r="BD665" i="1"/>
  <c r="CG665" i="1" s="1"/>
  <c r="BC665" i="1"/>
  <c r="CF665" i="1" s="1"/>
  <c r="BM665" i="1"/>
  <c r="BE669" i="1"/>
  <c r="CH669" i="1" s="1"/>
  <c r="BF669" i="1"/>
  <c r="CI669" i="1" s="1"/>
  <c r="BD669" i="1"/>
  <c r="CG669" i="1" s="1"/>
  <c r="BC669" i="1"/>
  <c r="CF669" i="1" s="1"/>
  <c r="BX675" i="1"/>
  <c r="BD679" i="1"/>
  <c r="CG679" i="1" s="1"/>
  <c r="BM688" i="1"/>
  <c r="BR688" i="1"/>
  <c r="BS688" i="1" s="1"/>
  <c r="BM702" i="1"/>
  <c r="BR702" i="1"/>
  <c r="BS702" i="1" s="1"/>
  <c r="BQ704" i="1"/>
  <c r="BM706" i="1"/>
  <c r="BR706" i="1"/>
  <c r="BS706" i="1" s="1"/>
  <c r="BF715" i="1"/>
  <c r="CI715" i="1" s="1"/>
  <c r="BM717" i="1"/>
  <c r="BX719" i="1"/>
  <c r="BM724" i="1"/>
  <c r="BR724" i="1"/>
  <c r="BS724" i="1" s="1"/>
  <c r="BM729" i="1"/>
  <c r="BD732" i="1"/>
  <c r="CG732" i="1" s="1"/>
  <c r="BE732" i="1"/>
  <c r="CH732" i="1" s="1"/>
  <c r="BC732" i="1"/>
  <c r="CF732" i="1" s="1"/>
  <c r="BE735" i="1"/>
  <c r="CH735" i="1" s="1"/>
  <c r="BC735" i="1"/>
  <c r="CF735" i="1" s="1"/>
  <c r="BC763" i="1"/>
  <c r="CF763" i="1" s="1"/>
  <c r="BD763" i="1"/>
  <c r="CG763" i="1" s="1"/>
  <c r="BR763" i="1"/>
  <c r="BS763" i="1" s="1"/>
  <c r="BM763" i="1"/>
  <c r="BC767" i="1"/>
  <c r="CF767" i="1" s="1"/>
  <c r="BE767" i="1"/>
  <c r="CH767" i="1" s="1"/>
  <c r="AX610" i="1"/>
  <c r="BB610" i="1" s="1"/>
  <c r="BF637" i="1"/>
  <c r="CI637" i="1" s="1"/>
  <c r="BE637" i="1"/>
  <c r="CH637" i="1" s="1"/>
  <c r="BF651" i="1"/>
  <c r="CI651" i="1" s="1"/>
  <c r="BE651" i="1"/>
  <c r="CH651" i="1" s="1"/>
  <c r="BF657" i="1"/>
  <c r="CI657" i="1" s="1"/>
  <c r="BE657" i="1"/>
  <c r="CH657" i="1" s="1"/>
  <c r="BF663" i="1"/>
  <c r="CI663" i="1" s="1"/>
  <c r="BE663" i="1"/>
  <c r="CH663" i="1" s="1"/>
  <c r="BE678" i="1"/>
  <c r="CH678" i="1" s="1"/>
  <c r="BD678" i="1"/>
  <c r="CG678" i="1" s="1"/>
  <c r="BD688" i="1"/>
  <c r="CG688" i="1" s="1"/>
  <c r="BE688" i="1"/>
  <c r="CH688" i="1" s="1"/>
  <c r="BD706" i="1"/>
  <c r="CG706" i="1" s="1"/>
  <c r="BE706" i="1"/>
  <c r="CH706" i="1" s="1"/>
  <c r="AX725" i="1"/>
  <c r="BB725" i="1" s="1"/>
  <c r="BD738" i="1"/>
  <c r="CG738" i="1" s="1"/>
  <c r="BC738" i="1"/>
  <c r="CF738" i="1" s="1"/>
  <c r="BE738" i="1"/>
  <c r="CH738" i="1" s="1"/>
  <c r="BR910" i="1"/>
  <c r="BS910" i="1" s="1"/>
  <c r="BO910" i="1"/>
  <c r="AX596" i="1"/>
  <c r="BB596" i="1" s="1"/>
  <c r="AX608" i="1"/>
  <c r="BB608" i="1" s="1"/>
  <c r="BC611" i="1"/>
  <c r="CF611" i="1" s="1"/>
  <c r="BF612" i="1"/>
  <c r="CI612" i="1" s="1"/>
  <c r="BM616" i="1"/>
  <c r="BE621" i="1"/>
  <c r="CH621" i="1" s="1"/>
  <c r="BD621" i="1"/>
  <c r="CG621" i="1" s="1"/>
  <c r="BM624" i="1"/>
  <c r="BE629" i="1"/>
  <c r="CH629" i="1" s="1"/>
  <c r="BD629" i="1"/>
  <c r="CG629" i="1" s="1"/>
  <c r="BM632" i="1"/>
  <c r="BC638" i="1"/>
  <c r="CF638" i="1" s="1"/>
  <c r="BM638" i="1"/>
  <c r="BR644" i="1"/>
  <c r="BS644" i="1" s="1"/>
  <c r="BC658" i="1"/>
  <c r="CF658" i="1" s="1"/>
  <c r="BM658" i="1"/>
  <c r="BR668" i="1"/>
  <c r="BS668" i="1" s="1"/>
  <c r="BC671" i="1"/>
  <c r="CF671" i="1" s="1"/>
  <c r="AX672" i="1"/>
  <c r="BB672" i="1" s="1"/>
  <c r="BC673" i="1"/>
  <c r="CF673" i="1" s="1"/>
  <c r="BF673" i="1"/>
  <c r="CI673" i="1" s="1"/>
  <c r="BO679" i="1"/>
  <c r="BF683" i="1"/>
  <c r="CI683" i="1" s="1"/>
  <c r="BF687" i="1"/>
  <c r="CI687" i="1" s="1"/>
  <c r="BC688" i="1"/>
  <c r="CF688" i="1" s="1"/>
  <c r="BF689" i="1"/>
  <c r="CI689" i="1" s="1"/>
  <c r="BX689" i="1"/>
  <c r="BR692" i="1"/>
  <c r="BS692" i="1" s="1"/>
  <c r="BQ692" i="1"/>
  <c r="BC693" i="1"/>
  <c r="CF693" i="1" s="1"/>
  <c r="BE694" i="1"/>
  <c r="CH694" i="1" s="1"/>
  <c r="BC694" i="1"/>
  <c r="CF694" i="1" s="1"/>
  <c r="BF694" i="1"/>
  <c r="CI694" i="1" s="1"/>
  <c r="BD694" i="1"/>
  <c r="CG694" i="1" s="1"/>
  <c r="BX698" i="1"/>
  <c r="CK698" i="1"/>
  <c r="BQ700" i="1"/>
  <c r="BF701" i="1"/>
  <c r="CI701" i="1" s="1"/>
  <c r="BC706" i="1"/>
  <c r="CF706" i="1" s="1"/>
  <c r="BR707" i="1"/>
  <c r="BS707" i="1" s="1"/>
  <c r="BM707" i="1"/>
  <c r="BF713" i="1"/>
  <c r="CI713" i="1" s="1"/>
  <c r="BC715" i="1"/>
  <c r="CF715" i="1" s="1"/>
  <c r="BM720" i="1"/>
  <c r="BM721" i="1"/>
  <c r="BX721" i="1"/>
  <c r="BX727" i="1"/>
  <c r="BC733" i="1"/>
  <c r="CF733" i="1" s="1"/>
  <c r="BF738" i="1"/>
  <c r="CI738" i="1" s="1"/>
  <c r="CK741" i="1"/>
  <c r="BX741" i="1"/>
  <c r="BC747" i="1"/>
  <c r="CF747" i="1" s="1"/>
  <c r="BF747" i="1"/>
  <c r="CI747" i="1" s="1"/>
  <c r="BD747" i="1"/>
  <c r="CG747" i="1" s="1"/>
  <c r="BO747" i="1"/>
  <c r="BE750" i="1"/>
  <c r="CH750" i="1" s="1"/>
  <c r="BC750" i="1"/>
  <c r="CF750" i="1" s="1"/>
  <c r="BF752" i="1"/>
  <c r="CI752" i="1" s="1"/>
  <c r="BE752" i="1"/>
  <c r="CH752" i="1" s="1"/>
  <c r="BD752" i="1"/>
  <c r="CG752" i="1" s="1"/>
  <c r="BC752" i="1"/>
  <c r="CF752" i="1" s="1"/>
  <c r="AX753" i="1"/>
  <c r="BB753" i="1" s="1"/>
  <c r="BC759" i="1"/>
  <c r="CF759" i="1" s="1"/>
  <c r="BD759" i="1"/>
  <c r="CG759" i="1" s="1"/>
  <c r="BX773" i="1"/>
  <c r="BF805" i="1"/>
  <c r="CI805" i="1" s="1"/>
  <c r="BE805" i="1"/>
  <c r="CH805" i="1" s="1"/>
  <c r="BD805" i="1"/>
  <c r="CG805" i="1" s="1"/>
  <c r="BC805" i="1"/>
  <c r="CF805" i="1" s="1"/>
  <c r="BF807" i="1"/>
  <c r="CI807" i="1" s="1"/>
  <c r="BE807" i="1"/>
  <c r="CH807" i="1" s="1"/>
  <c r="BD807" i="1"/>
  <c r="CG807" i="1" s="1"/>
  <c r="BC807" i="1"/>
  <c r="CF807" i="1" s="1"/>
  <c r="BR849" i="1"/>
  <c r="BS849" i="1" s="1"/>
  <c r="BQ849" i="1"/>
  <c r="BE593" i="1"/>
  <c r="CH593" i="1" s="1"/>
  <c r="BD593" i="1"/>
  <c r="CG593" i="1" s="1"/>
  <c r="BF594" i="1"/>
  <c r="CI594" i="1" s="1"/>
  <c r="BC597" i="1"/>
  <c r="CF597" i="1" s="1"/>
  <c r="BF598" i="1"/>
  <c r="CI598" i="1" s="1"/>
  <c r="BR599" i="1"/>
  <c r="BS599" i="1" s="1"/>
  <c r="AX606" i="1"/>
  <c r="BB606" i="1" s="1"/>
  <c r="BC609" i="1"/>
  <c r="CF609" i="1" s="1"/>
  <c r="BF610" i="1"/>
  <c r="CI610" i="1" s="1"/>
  <c r="BR622" i="1"/>
  <c r="BS622" i="1" s="1"/>
  <c r="BR630" i="1"/>
  <c r="BS630" i="1" s="1"/>
  <c r="BF635" i="1"/>
  <c r="CI635" i="1" s="1"/>
  <c r="BE635" i="1"/>
  <c r="CH635" i="1" s="1"/>
  <c r="BR636" i="1"/>
  <c r="BS636" i="1" s="1"/>
  <c r="BD638" i="1"/>
  <c r="CG638" i="1" s="1"/>
  <c r="BF643" i="1"/>
  <c r="CI643" i="1" s="1"/>
  <c r="BE643" i="1"/>
  <c r="CH643" i="1" s="1"/>
  <c r="BC644" i="1"/>
  <c r="CF644" i="1" s="1"/>
  <c r="BM644" i="1"/>
  <c r="BR650" i="1"/>
  <c r="BS650" i="1" s="1"/>
  <c r="BR656" i="1"/>
  <c r="BS656" i="1" s="1"/>
  <c r="BD658" i="1"/>
  <c r="CG658" i="1" s="1"/>
  <c r="BR662" i="1"/>
  <c r="BS662" i="1" s="1"/>
  <c r="BF667" i="1"/>
  <c r="CI667" i="1" s="1"/>
  <c r="BE667" i="1"/>
  <c r="CH667" i="1" s="1"/>
  <c r="BC668" i="1"/>
  <c r="CF668" i="1" s="1"/>
  <c r="BM668" i="1"/>
  <c r="AX676" i="1"/>
  <c r="BB676" i="1" s="1"/>
  <c r="BC677" i="1"/>
  <c r="CF677" i="1" s="1"/>
  <c r="BF677" i="1"/>
  <c r="CI677" i="1" s="1"/>
  <c r="BC678" i="1"/>
  <c r="CF678" i="1" s="1"/>
  <c r="BF680" i="1"/>
  <c r="CI680" i="1" s="1"/>
  <c r="BC680" i="1"/>
  <c r="CF680" i="1" s="1"/>
  <c r="BC685" i="1"/>
  <c r="CF685" i="1" s="1"/>
  <c r="BX685" i="1"/>
  <c r="BF688" i="1"/>
  <c r="CI688" i="1" s="1"/>
  <c r="BR703" i="1"/>
  <c r="BS703" i="1" s="1"/>
  <c r="BF706" i="1"/>
  <c r="CI706" i="1" s="1"/>
  <c r="AX707" i="1"/>
  <c r="BB707" i="1" s="1"/>
  <c r="BM709" i="1"/>
  <c r="BD715" i="1"/>
  <c r="CG715" i="1" s="1"/>
  <c r="BC720" i="1"/>
  <c r="CF720" i="1" s="1"/>
  <c r="BC725" i="1"/>
  <c r="CF725" i="1" s="1"/>
  <c r="BF725" i="1"/>
  <c r="CI725" i="1" s="1"/>
  <c r="BE725" i="1"/>
  <c r="CH725" i="1" s="1"/>
  <c r="BD725" i="1"/>
  <c r="CG725" i="1" s="1"/>
  <c r="BE726" i="1"/>
  <c r="CH726" i="1" s="1"/>
  <c r="BC726" i="1"/>
  <c r="CF726" i="1" s="1"/>
  <c r="BR727" i="1"/>
  <c r="BS727" i="1" s="1"/>
  <c r="BD737" i="1"/>
  <c r="CG737" i="1" s="1"/>
  <c r="BE747" i="1"/>
  <c r="CH747" i="1" s="1"/>
  <c r="AX750" i="1"/>
  <c r="BB750" i="1" s="1"/>
  <c r="BR780" i="1"/>
  <c r="BS780" i="1" s="1"/>
  <c r="BO780" i="1"/>
  <c r="BC785" i="1"/>
  <c r="CF785" i="1" s="1"/>
  <c r="BD785" i="1"/>
  <c r="CG785" i="1" s="1"/>
  <c r="BR804" i="1"/>
  <c r="BS804" i="1" s="1"/>
  <c r="BM804" i="1"/>
  <c r="BC595" i="1"/>
  <c r="CF595" i="1" s="1"/>
  <c r="BF596" i="1"/>
  <c r="CI596" i="1" s="1"/>
  <c r="BC599" i="1"/>
  <c r="CF599" i="1" s="1"/>
  <c r="BC607" i="1"/>
  <c r="CF607" i="1" s="1"/>
  <c r="BF608" i="1"/>
  <c r="CI608" i="1" s="1"/>
  <c r="BD611" i="1"/>
  <c r="CG611" i="1" s="1"/>
  <c r="BC612" i="1"/>
  <c r="CF612" i="1" s="1"/>
  <c r="BE619" i="1"/>
  <c r="CH619" i="1" s="1"/>
  <c r="BD619" i="1"/>
  <c r="CG619" i="1" s="1"/>
  <c r="BE627" i="1"/>
  <c r="CH627" i="1" s="1"/>
  <c r="BD627" i="1"/>
  <c r="CG627" i="1" s="1"/>
  <c r="BE632" i="1"/>
  <c r="CH632" i="1" s="1"/>
  <c r="BC636" i="1"/>
  <c r="CF636" i="1" s="1"/>
  <c r="BC637" i="1"/>
  <c r="CF637" i="1" s="1"/>
  <c r="BE638" i="1"/>
  <c r="CH638" i="1" s="1"/>
  <c r="BD644" i="1"/>
  <c r="CG644" i="1" s="1"/>
  <c r="BF649" i="1"/>
  <c r="CI649" i="1" s="1"/>
  <c r="BE649" i="1"/>
  <c r="CH649" i="1" s="1"/>
  <c r="BC650" i="1"/>
  <c r="CF650" i="1" s="1"/>
  <c r="BM650" i="1"/>
  <c r="BC651" i="1"/>
  <c r="CF651" i="1" s="1"/>
  <c r="BF655" i="1"/>
  <c r="CI655" i="1" s="1"/>
  <c r="BE655" i="1"/>
  <c r="CH655" i="1" s="1"/>
  <c r="BC656" i="1"/>
  <c r="CF656" i="1" s="1"/>
  <c r="BM656" i="1"/>
  <c r="BC657" i="1"/>
  <c r="CF657" i="1" s="1"/>
  <c r="BE658" i="1"/>
  <c r="CH658" i="1" s="1"/>
  <c r="BF661" i="1"/>
  <c r="CI661" i="1" s="1"/>
  <c r="BE661" i="1"/>
  <c r="CH661" i="1" s="1"/>
  <c r="BC662" i="1"/>
  <c r="CF662" i="1" s="1"/>
  <c r="BM662" i="1"/>
  <c r="BC663" i="1"/>
  <c r="CF663" i="1" s="1"/>
  <c r="BD668" i="1"/>
  <c r="CG668" i="1" s="1"/>
  <c r="BR672" i="1"/>
  <c r="BS672" i="1" s="1"/>
  <c r="BX673" i="1"/>
  <c r="BF678" i="1"/>
  <c r="CI678" i="1" s="1"/>
  <c r="BM690" i="1"/>
  <c r="BR690" i="1"/>
  <c r="BS690" i="1" s="1"/>
  <c r="BE698" i="1"/>
  <c r="CH698" i="1" s="1"/>
  <c r="BC698" i="1"/>
  <c r="CF698" i="1" s="1"/>
  <c r="BF698" i="1"/>
  <c r="CI698" i="1" s="1"/>
  <c r="BX699" i="1"/>
  <c r="BM703" i="1"/>
  <c r="BE708" i="1"/>
  <c r="CH708" i="1" s="1"/>
  <c r="BC708" i="1"/>
  <c r="CF708" i="1" s="1"/>
  <c r="BF708" i="1"/>
  <c r="CI708" i="1" s="1"/>
  <c r="BX708" i="1"/>
  <c r="CK708" i="1"/>
  <c r="BD710" i="1"/>
  <c r="CG710" i="1" s="1"/>
  <c r="BE710" i="1"/>
  <c r="CH710" i="1" s="1"/>
  <c r="BC710" i="1"/>
  <c r="CF710" i="1" s="1"/>
  <c r="BE715" i="1"/>
  <c r="CH715" i="1" s="1"/>
  <c r="BX716" i="1"/>
  <c r="CK716" i="1"/>
  <c r="BD719" i="1"/>
  <c r="CG719" i="1" s="1"/>
  <c r="BR719" i="1"/>
  <c r="BS719" i="1" s="1"/>
  <c r="BF721" i="1"/>
  <c r="CI721" i="1" s="1"/>
  <c r="BD721" i="1"/>
  <c r="CG721" i="1" s="1"/>
  <c r="BC721" i="1"/>
  <c r="CF721" i="1" s="1"/>
  <c r="BM722" i="1"/>
  <c r="BR722" i="1"/>
  <c r="BS722" i="1" s="1"/>
  <c r="BD726" i="1"/>
  <c r="CG726" i="1" s="1"/>
  <c r="BE727" i="1"/>
  <c r="CH727" i="1" s="1"/>
  <c r="BM727" i="1"/>
  <c r="BE731" i="1"/>
  <c r="CH731" i="1" s="1"/>
  <c r="BF731" i="1"/>
  <c r="CI731" i="1" s="1"/>
  <c r="BD733" i="1"/>
  <c r="CG733" i="1" s="1"/>
  <c r="BE742" i="1"/>
  <c r="CH742" i="1" s="1"/>
  <c r="BD742" i="1"/>
  <c r="CG742" i="1" s="1"/>
  <c r="BF742" i="1"/>
  <c r="CI742" i="1" s="1"/>
  <c r="BC742" i="1"/>
  <c r="CF742" i="1" s="1"/>
  <c r="BF743" i="1"/>
  <c r="CI743" i="1" s="1"/>
  <c r="BO749" i="1"/>
  <c r="BE766" i="1"/>
  <c r="CH766" i="1" s="1"/>
  <c r="BD766" i="1"/>
  <c r="CG766" i="1" s="1"/>
  <c r="BC766" i="1"/>
  <c r="CF766" i="1" s="1"/>
  <c r="BF766" i="1"/>
  <c r="CI766" i="1" s="1"/>
  <c r="BE773" i="1"/>
  <c r="CH773" i="1" s="1"/>
  <c r="BF773" i="1"/>
  <c r="CI773" i="1" s="1"/>
  <c r="BR802" i="1"/>
  <c r="BS802" i="1" s="1"/>
  <c r="BM802" i="1"/>
  <c r="BF585" i="1"/>
  <c r="CI585" i="1" s="1"/>
  <c r="BE585" i="1"/>
  <c r="CH585" i="1" s="1"/>
  <c r="BE591" i="1"/>
  <c r="CH591" i="1" s="1"/>
  <c r="BD591" i="1"/>
  <c r="CG591" i="1" s="1"/>
  <c r="BD597" i="1"/>
  <c r="CG597" i="1" s="1"/>
  <c r="BX597" i="1"/>
  <c r="BC598" i="1"/>
  <c r="CF598" i="1" s="1"/>
  <c r="AX602" i="1"/>
  <c r="BB602" i="1" s="1"/>
  <c r="BC605" i="1"/>
  <c r="CF605" i="1" s="1"/>
  <c r="BF606" i="1"/>
  <c r="CI606" i="1" s="1"/>
  <c r="BD609" i="1"/>
  <c r="CG609" i="1" s="1"/>
  <c r="BX609" i="1"/>
  <c r="BC610" i="1"/>
  <c r="CF610" i="1" s="1"/>
  <c r="BE611" i="1"/>
  <c r="CH611" i="1" s="1"/>
  <c r="BD612" i="1"/>
  <c r="CG612" i="1" s="1"/>
  <c r="BR620" i="1"/>
  <c r="BS620" i="1" s="1"/>
  <c r="BC621" i="1"/>
  <c r="CF621" i="1" s="1"/>
  <c r="BR628" i="1"/>
  <c r="BS628" i="1" s="1"/>
  <c r="BC629" i="1"/>
  <c r="CF629" i="1" s="1"/>
  <c r="BD637" i="1"/>
  <c r="CG637" i="1" s="1"/>
  <c r="BF641" i="1"/>
  <c r="CI641" i="1" s="1"/>
  <c r="BE641" i="1"/>
  <c r="CH641" i="1" s="1"/>
  <c r="BR642" i="1"/>
  <c r="BS642" i="1" s="1"/>
  <c r="BD651" i="1"/>
  <c r="CG651" i="1" s="1"/>
  <c r="BD657" i="1"/>
  <c r="CG657" i="1" s="1"/>
  <c r="BD663" i="1"/>
  <c r="CG663" i="1" s="1"/>
  <c r="BR666" i="1"/>
  <c r="BS666" i="1" s="1"/>
  <c r="BD673" i="1"/>
  <c r="CG673" i="1" s="1"/>
  <c r="BR676" i="1"/>
  <c r="BS676" i="1" s="1"/>
  <c r="CK680" i="1"/>
  <c r="BR681" i="1"/>
  <c r="BS681" i="1" s="1"/>
  <c r="BD690" i="1"/>
  <c r="CG690" i="1" s="1"/>
  <c r="BE690" i="1"/>
  <c r="CH690" i="1" s="1"/>
  <c r="BR691" i="1"/>
  <c r="BS691" i="1" s="1"/>
  <c r="BM691" i="1"/>
  <c r="BX692" i="1"/>
  <c r="CK692" i="1"/>
  <c r="BX696" i="1"/>
  <c r="CK696" i="1"/>
  <c r="BF699" i="1"/>
  <c r="CI699" i="1" s="1"/>
  <c r="BE699" i="1"/>
  <c r="CH699" i="1" s="1"/>
  <c r="BD699" i="1"/>
  <c r="CG699" i="1" s="1"/>
  <c r="BD704" i="1"/>
  <c r="CG704" i="1" s="1"/>
  <c r="BE704" i="1"/>
  <c r="CH704" i="1" s="1"/>
  <c r="BC704" i="1"/>
  <c r="CF704" i="1" s="1"/>
  <c r="BD707" i="1"/>
  <c r="CG707" i="1" s="1"/>
  <c r="BF711" i="1"/>
  <c r="CI711" i="1" s="1"/>
  <c r="BC711" i="1"/>
  <c r="CF711" i="1" s="1"/>
  <c r="BR713" i="1"/>
  <c r="BS713" i="1" s="1"/>
  <c r="BE716" i="1"/>
  <c r="CH716" i="1" s="1"/>
  <c r="BC716" i="1"/>
  <c r="CF716" i="1" s="1"/>
  <c r="BF716" i="1"/>
  <c r="CI716" i="1" s="1"/>
  <c r="BD716" i="1"/>
  <c r="CG716" i="1" s="1"/>
  <c r="BC719" i="1"/>
  <c r="CF719" i="1" s="1"/>
  <c r="BE719" i="1"/>
  <c r="CH719" i="1" s="1"/>
  <c r="BE722" i="1"/>
  <c r="CH722" i="1" s="1"/>
  <c r="BF722" i="1"/>
  <c r="CI722" i="1" s="1"/>
  <c r="BC722" i="1"/>
  <c r="CF722" i="1" s="1"/>
  <c r="CK731" i="1"/>
  <c r="BM732" i="1"/>
  <c r="BR732" i="1"/>
  <c r="BS732" i="1" s="1"/>
  <c r="BF733" i="1"/>
  <c r="CI733" i="1" s="1"/>
  <c r="CK733" i="1"/>
  <c r="BX733" i="1"/>
  <c r="BF753" i="1"/>
  <c r="CI753" i="1" s="1"/>
  <c r="BF755" i="1"/>
  <c r="CI755" i="1" s="1"/>
  <c r="BX757" i="1"/>
  <c r="CK757" i="1"/>
  <c r="BC769" i="1"/>
  <c r="CF769" i="1" s="1"/>
  <c r="BD769" i="1"/>
  <c r="CG769" i="1" s="1"/>
  <c r="BF772" i="1"/>
  <c r="CI772" i="1" s="1"/>
  <c r="BE772" i="1"/>
  <c r="CH772" i="1" s="1"/>
  <c r="BD772" i="1"/>
  <c r="CG772" i="1" s="1"/>
  <c r="BC772" i="1"/>
  <c r="CF772" i="1" s="1"/>
  <c r="BR759" i="1"/>
  <c r="BS759" i="1" s="1"/>
  <c r="BM759" i="1"/>
  <c r="BE770" i="1"/>
  <c r="CH770" i="1" s="1"/>
  <c r="BD770" i="1"/>
  <c r="CG770" i="1" s="1"/>
  <c r="BC770" i="1"/>
  <c r="CF770" i="1" s="1"/>
  <c r="BF770" i="1"/>
  <c r="CI770" i="1" s="1"/>
  <c r="AX773" i="1"/>
  <c r="BB773" i="1" s="1"/>
  <c r="BD780" i="1"/>
  <c r="CG780" i="1" s="1"/>
  <c r="BR800" i="1"/>
  <c r="BS800" i="1" s="1"/>
  <c r="BM800" i="1"/>
  <c r="BR886" i="1"/>
  <c r="BS886" i="1" s="1"/>
  <c r="BM886" i="1"/>
  <c r="BD684" i="1"/>
  <c r="CG684" i="1" s="1"/>
  <c r="BE684" i="1"/>
  <c r="CH684" i="1" s="1"/>
  <c r="BR689" i="1"/>
  <c r="BS689" i="1" s="1"/>
  <c r="BC691" i="1"/>
  <c r="CF691" i="1" s="1"/>
  <c r="BR693" i="1"/>
  <c r="BS693" i="1" s="1"/>
  <c r="AX695" i="1"/>
  <c r="BB695" i="1" s="1"/>
  <c r="BF703" i="1"/>
  <c r="CI703" i="1" s="1"/>
  <c r="BC707" i="1"/>
  <c r="CF707" i="1" s="1"/>
  <c r="AX715" i="1"/>
  <c r="BB715" i="1" s="1"/>
  <c r="BE718" i="1"/>
  <c r="CH718" i="1" s="1"/>
  <c r="BC718" i="1"/>
  <c r="CF718" i="1" s="1"/>
  <c r="BF718" i="1"/>
  <c r="CI718" i="1" s="1"/>
  <c r="BD723" i="1"/>
  <c r="CG723" i="1" s="1"/>
  <c r="BE723" i="1"/>
  <c r="CH723" i="1" s="1"/>
  <c r="BC739" i="1"/>
  <c r="CF739" i="1" s="1"/>
  <c r="BR745" i="1"/>
  <c r="BS745" i="1" s="1"/>
  <c r="BM745" i="1"/>
  <c r="BC751" i="1"/>
  <c r="CF751" i="1" s="1"/>
  <c r="BD751" i="1"/>
  <c r="CG751" i="1" s="1"/>
  <c r="BD776" i="1"/>
  <c r="CG776" i="1" s="1"/>
  <c r="BD798" i="1"/>
  <c r="CG798" i="1" s="1"/>
  <c r="BC798" i="1"/>
  <c r="CF798" i="1" s="1"/>
  <c r="CK811" i="1"/>
  <c r="BX811" i="1"/>
  <c r="BE680" i="1"/>
  <c r="CH680" i="1" s="1"/>
  <c r="BD686" i="1"/>
  <c r="CG686" i="1" s="1"/>
  <c r="BE686" i="1"/>
  <c r="CH686" i="1" s="1"/>
  <c r="BM689" i="1"/>
  <c r="BM693" i="1"/>
  <c r="BR695" i="1"/>
  <c r="BS695" i="1" s="1"/>
  <c r="AX697" i="1"/>
  <c r="BB697" i="1" s="1"/>
  <c r="BD700" i="1"/>
  <c r="CG700" i="1" s="1"/>
  <c r="BE700" i="1"/>
  <c r="CH700" i="1" s="1"/>
  <c r="BR701" i="1"/>
  <c r="BS701" i="1" s="1"/>
  <c r="BR715" i="1"/>
  <c r="BS715" i="1" s="1"/>
  <c r="BC723" i="1"/>
  <c r="CF723" i="1" s="1"/>
  <c r="BX726" i="1"/>
  <c r="CK726" i="1"/>
  <c r="BR728" i="1"/>
  <c r="BS728" i="1" s="1"/>
  <c r="BE730" i="1"/>
  <c r="CH730" i="1" s="1"/>
  <c r="BF730" i="1"/>
  <c r="CI730" i="1" s="1"/>
  <c r="BC730" i="1"/>
  <c r="CF730" i="1" s="1"/>
  <c r="BE739" i="1"/>
  <c r="CH739" i="1" s="1"/>
  <c r="BR739" i="1"/>
  <c r="BS739" i="1" s="1"/>
  <c r="BM739" i="1"/>
  <c r="BR743" i="1"/>
  <c r="BS743" i="1" s="1"/>
  <c r="BE744" i="1"/>
  <c r="CH744" i="1" s="1"/>
  <c r="BD744" i="1"/>
  <c r="CG744" i="1" s="1"/>
  <c r="BF744" i="1"/>
  <c r="CI744" i="1" s="1"/>
  <c r="BC744" i="1"/>
  <c r="CF744" i="1" s="1"/>
  <c r="BX746" i="1"/>
  <c r="CK746" i="1"/>
  <c r="BF748" i="1"/>
  <c r="CI748" i="1" s="1"/>
  <c r="BE748" i="1"/>
  <c r="CH748" i="1" s="1"/>
  <c r="BE751" i="1"/>
  <c r="CH751" i="1" s="1"/>
  <c r="BO751" i="1"/>
  <c r="BE797" i="1"/>
  <c r="CH797" i="1" s="1"/>
  <c r="BF797" i="1"/>
  <c r="CI797" i="1" s="1"/>
  <c r="BE720" i="1"/>
  <c r="CH720" i="1" s="1"/>
  <c r="BE728" i="1"/>
  <c r="CH728" i="1" s="1"/>
  <c r="BD734" i="1"/>
  <c r="CG734" i="1" s="1"/>
  <c r="BE734" i="1"/>
  <c r="CH734" i="1" s="1"/>
  <c r="BD748" i="1"/>
  <c r="CG748" i="1" s="1"/>
  <c r="BR748" i="1"/>
  <c r="BS748" i="1" s="1"/>
  <c r="BC749" i="1"/>
  <c r="CF749" i="1" s="1"/>
  <c r="BD756" i="1"/>
  <c r="CG756" i="1" s="1"/>
  <c r="BC756" i="1"/>
  <c r="CF756" i="1" s="1"/>
  <c r="BE756" i="1"/>
  <c r="CH756" i="1" s="1"/>
  <c r="BD760" i="1"/>
  <c r="CG760" i="1" s="1"/>
  <c r="BC760" i="1"/>
  <c r="CF760" i="1" s="1"/>
  <c r="BE760" i="1"/>
  <c r="CH760" i="1" s="1"/>
  <c r="BR765" i="1"/>
  <c r="BS765" i="1" s="1"/>
  <c r="BC771" i="1"/>
  <c r="CF771" i="1" s="1"/>
  <c r="BC775" i="1"/>
  <c r="CF775" i="1" s="1"/>
  <c r="BE778" i="1"/>
  <c r="CH778" i="1" s="1"/>
  <c r="BE784" i="1"/>
  <c r="CH784" i="1" s="1"/>
  <c r="BD784" i="1"/>
  <c r="CG784" i="1" s="1"/>
  <c r="BC784" i="1"/>
  <c r="CF784" i="1" s="1"/>
  <c r="BF784" i="1"/>
  <c r="CI784" i="1" s="1"/>
  <c r="BE786" i="1"/>
  <c r="CH786" i="1" s="1"/>
  <c r="BD786" i="1"/>
  <c r="CG786" i="1" s="1"/>
  <c r="BC786" i="1"/>
  <c r="CF786" i="1" s="1"/>
  <c r="BF786" i="1"/>
  <c r="CI786" i="1" s="1"/>
  <c r="BE788" i="1"/>
  <c r="CH788" i="1" s="1"/>
  <c r="BD788" i="1"/>
  <c r="CG788" i="1" s="1"/>
  <c r="BC788" i="1"/>
  <c r="CF788" i="1" s="1"/>
  <c r="BF788" i="1"/>
  <c r="CI788" i="1" s="1"/>
  <c r="BF791" i="1"/>
  <c r="CI791" i="1" s="1"/>
  <c r="BM807" i="1"/>
  <c r="BR807" i="1"/>
  <c r="BS807" i="1" s="1"/>
  <c r="BR817" i="1"/>
  <c r="BS817" i="1" s="1"/>
  <c r="BM817" i="1"/>
  <c r="BR821" i="1"/>
  <c r="BS821" i="1" s="1"/>
  <c r="BM821" i="1"/>
  <c r="BR825" i="1"/>
  <c r="BS825" i="1" s="1"/>
  <c r="BM825" i="1"/>
  <c r="BE828" i="1"/>
  <c r="CH828" i="1" s="1"/>
  <c r="BD828" i="1"/>
  <c r="CG828" i="1" s="1"/>
  <c r="BC828" i="1"/>
  <c r="CF828" i="1" s="1"/>
  <c r="BF829" i="1"/>
  <c r="CI829" i="1" s="1"/>
  <c r="BE829" i="1"/>
  <c r="CH829" i="1" s="1"/>
  <c r="BF857" i="1"/>
  <c r="CI857" i="1" s="1"/>
  <c r="BE857" i="1"/>
  <c r="CH857" i="1" s="1"/>
  <c r="BC857" i="1"/>
  <c r="CF857" i="1" s="1"/>
  <c r="BD857" i="1"/>
  <c r="CG857" i="1" s="1"/>
  <c r="BC753" i="1"/>
  <c r="CF753" i="1" s="1"/>
  <c r="BD758" i="1"/>
  <c r="CG758" i="1" s="1"/>
  <c r="BC758" i="1"/>
  <c r="CF758" i="1" s="1"/>
  <c r="BE758" i="1"/>
  <c r="CH758" i="1" s="1"/>
  <c r="BE759" i="1"/>
  <c r="CH759" i="1" s="1"/>
  <c r="BD762" i="1"/>
  <c r="CG762" i="1" s="1"/>
  <c r="BC762" i="1"/>
  <c r="CF762" i="1" s="1"/>
  <c r="BE762" i="1"/>
  <c r="CH762" i="1" s="1"/>
  <c r="BE763" i="1"/>
  <c r="CH763" i="1" s="1"/>
  <c r="BF767" i="1"/>
  <c r="CI767" i="1" s="1"/>
  <c r="BF769" i="1"/>
  <c r="CI769" i="1" s="1"/>
  <c r="BC773" i="1"/>
  <c r="CF773" i="1" s="1"/>
  <c r="BE787" i="1"/>
  <c r="CH787" i="1" s="1"/>
  <c r="BD789" i="1"/>
  <c r="CG789" i="1" s="1"/>
  <c r="BD791" i="1"/>
  <c r="CG791" i="1" s="1"/>
  <c r="BM796" i="1"/>
  <c r="BR796" i="1"/>
  <c r="BS796" i="1" s="1"/>
  <c r="BR815" i="1"/>
  <c r="BS815" i="1" s="1"/>
  <c r="BM815" i="1"/>
  <c r="BR819" i="1"/>
  <c r="BS819" i="1" s="1"/>
  <c r="BM819" i="1"/>
  <c r="BR823" i="1"/>
  <c r="BS823" i="1" s="1"/>
  <c r="BM823" i="1"/>
  <c r="BC830" i="1"/>
  <c r="CF830" i="1" s="1"/>
  <c r="BD845" i="1"/>
  <c r="CG845" i="1" s="1"/>
  <c r="BC845" i="1"/>
  <c r="CF845" i="1" s="1"/>
  <c r="BE845" i="1"/>
  <c r="CH845" i="1" s="1"/>
  <c r="BF845" i="1"/>
  <c r="CI845" i="1" s="1"/>
  <c r="BE860" i="1"/>
  <c r="CH860" i="1" s="1"/>
  <c r="BF860" i="1"/>
  <c r="CI860" i="1" s="1"/>
  <c r="BC876" i="1"/>
  <c r="CF876" i="1" s="1"/>
  <c r="BF876" i="1"/>
  <c r="CI876" i="1" s="1"/>
  <c r="CK885" i="1"/>
  <c r="BX885" i="1"/>
  <c r="BR909" i="1"/>
  <c r="BS909" i="1" s="1"/>
  <c r="BM909" i="1"/>
  <c r="BF720" i="1"/>
  <c r="CI720" i="1" s="1"/>
  <c r="BR723" i="1"/>
  <c r="BS723" i="1" s="1"/>
  <c r="BF728" i="1"/>
  <c r="CI728" i="1" s="1"/>
  <c r="BR731" i="1"/>
  <c r="BS731" i="1" s="1"/>
  <c r="BD736" i="1"/>
  <c r="CG736" i="1" s="1"/>
  <c r="BC736" i="1"/>
  <c r="CF736" i="1" s="1"/>
  <c r="BE736" i="1"/>
  <c r="CH736" i="1" s="1"/>
  <c r="BF741" i="1"/>
  <c r="CI741" i="1" s="1"/>
  <c r="BF750" i="1"/>
  <c r="CI750" i="1" s="1"/>
  <c r="BX750" i="1"/>
  <c r="CK750" i="1"/>
  <c r="BO753" i="1"/>
  <c r="BE754" i="1"/>
  <c r="CH754" i="1" s="1"/>
  <c r="BX755" i="1"/>
  <c r="BF759" i="1"/>
  <c r="CI759" i="1" s="1"/>
  <c r="BF763" i="1"/>
  <c r="CI763" i="1" s="1"/>
  <c r="BF774" i="1"/>
  <c r="CI774" i="1" s="1"/>
  <c r="BE774" i="1"/>
  <c r="CH774" i="1" s="1"/>
  <c r="BD774" i="1"/>
  <c r="CG774" i="1" s="1"/>
  <c r="BC774" i="1"/>
  <c r="CF774" i="1" s="1"/>
  <c r="BC783" i="1"/>
  <c r="CF783" i="1" s="1"/>
  <c r="BX789" i="1"/>
  <c r="CK789" i="1"/>
  <c r="BF796" i="1"/>
  <c r="CI796" i="1" s="1"/>
  <c r="BE796" i="1"/>
  <c r="CH796" i="1" s="1"/>
  <c r="BD796" i="1"/>
  <c r="CG796" i="1" s="1"/>
  <c r="BC796" i="1"/>
  <c r="CF796" i="1" s="1"/>
  <c r="BD809" i="1"/>
  <c r="CG809" i="1" s="1"/>
  <c r="BX821" i="1"/>
  <c r="BD837" i="1"/>
  <c r="CG837" i="1" s="1"/>
  <c r="BC844" i="1"/>
  <c r="CF844" i="1" s="1"/>
  <c r="BX859" i="1"/>
  <c r="CK859" i="1"/>
  <c r="BC832" i="1"/>
  <c r="CF832" i="1" s="1"/>
  <c r="BF832" i="1"/>
  <c r="CI832" i="1" s="1"/>
  <c r="BE832" i="1"/>
  <c r="CH832" i="1" s="1"/>
  <c r="BR832" i="1"/>
  <c r="BS832" i="1" s="1"/>
  <c r="BO832" i="1"/>
  <c r="BC870" i="1"/>
  <c r="CF870" i="1" s="1"/>
  <c r="BE870" i="1"/>
  <c r="CH870" i="1" s="1"/>
  <c r="BD870" i="1"/>
  <c r="CG870" i="1" s="1"/>
  <c r="BF870" i="1"/>
  <c r="CI870" i="1" s="1"/>
  <c r="BX873" i="1"/>
  <c r="CK873" i="1"/>
  <c r="BR725" i="1"/>
  <c r="BS725" i="1" s="1"/>
  <c r="BF745" i="1"/>
  <c r="CI745" i="1" s="1"/>
  <c r="BF746" i="1"/>
  <c r="CI746" i="1" s="1"/>
  <c r="BE746" i="1"/>
  <c r="CH746" i="1" s="1"/>
  <c r="BC746" i="1"/>
  <c r="CF746" i="1" s="1"/>
  <c r="AX751" i="1"/>
  <c r="BB751" i="1" s="1"/>
  <c r="BR755" i="1"/>
  <c r="BS755" i="1" s="1"/>
  <c r="CK759" i="1"/>
  <c r="BE764" i="1"/>
  <c r="CH764" i="1" s="1"/>
  <c r="BD764" i="1"/>
  <c r="CG764" i="1" s="1"/>
  <c r="BC764" i="1"/>
  <c r="CF764" i="1" s="1"/>
  <c r="BF764" i="1"/>
  <c r="CI764" i="1" s="1"/>
  <c r="AX765" i="1"/>
  <c r="BB765" i="1" s="1"/>
  <c r="BD778" i="1"/>
  <c r="CG778" i="1" s="1"/>
  <c r="BF781" i="1"/>
  <c r="CI781" i="1" s="1"/>
  <c r="BC781" i="1"/>
  <c r="CF781" i="1" s="1"/>
  <c r="BE782" i="1"/>
  <c r="CH782" i="1" s="1"/>
  <c r="BD782" i="1"/>
  <c r="CG782" i="1" s="1"/>
  <c r="BC782" i="1"/>
  <c r="CF782" i="1" s="1"/>
  <c r="BR787" i="1"/>
  <c r="BS787" i="1" s="1"/>
  <c r="AX790" i="1"/>
  <c r="BB790" i="1" s="1"/>
  <c r="BR811" i="1"/>
  <c r="BS811" i="1" s="1"/>
  <c r="BM811" i="1"/>
  <c r="BD832" i="1"/>
  <c r="CG832" i="1" s="1"/>
  <c r="BR844" i="1"/>
  <c r="BS844" i="1" s="1"/>
  <c r="CK870" i="1"/>
  <c r="BX870" i="1"/>
  <c r="BM871" i="1"/>
  <c r="BD749" i="1"/>
  <c r="CG749" i="1" s="1"/>
  <c r="BF754" i="1"/>
  <c r="CI754" i="1" s="1"/>
  <c r="BR776" i="1"/>
  <c r="BS776" i="1" s="1"/>
  <c r="BC780" i="1"/>
  <c r="CF780" i="1" s="1"/>
  <c r="CK781" i="1"/>
  <c r="BR785" i="1"/>
  <c r="BS785" i="1" s="1"/>
  <c r="BR795" i="1"/>
  <c r="BS795" i="1" s="1"/>
  <c r="BF798" i="1"/>
  <c r="CI798" i="1" s="1"/>
  <c r="BR808" i="1"/>
  <c r="BS808" i="1" s="1"/>
  <c r="BD835" i="1"/>
  <c r="CG835" i="1" s="1"/>
  <c r="BF835" i="1"/>
  <c r="CI835" i="1" s="1"/>
  <c r="BE835" i="1"/>
  <c r="CH835" i="1" s="1"/>
  <c r="BE838" i="1"/>
  <c r="CH838" i="1" s="1"/>
  <c r="BD838" i="1"/>
  <c r="CG838" i="1" s="1"/>
  <c r="BC838" i="1"/>
  <c r="CF838" i="1" s="1"/>
  <c r="BF838" i="1"/>
  <c r="CI838" i="1" s="1"/>
  <c r="BE846" i="1"/>
  <c r="CH846" i="1" s="1"/>
  <c r="BC850" i="1"/>
  <c r="CF850" i="1" s="1"/>
  <c r="BD850" i="1"/>
  <c r="CG850" i="1" s="1"/>
  <c r="BC854" i="1"/>
  <c r="CF854" i="1" s="1"/>
  <c r="BE854" i="1"/>
  <c r="CH854" i="1" s="1"/>
  <c r="BF854" i="1"/>
  <c r="CI854" i="1" s="1"/>
  <c r="BD854" i="1"/>
  <c r="CG854" i="1" s="1"/>
  <c r="BF884" i="1"/>
  <c r="CI884" i="1" s="1"/>
  <c r="BC884" i="1"/>
  <c r="CF884" i="1" s="1"/>
  <c r="BR891" i="1"/>
  <c r="BS891" i="1" s="1"/>
  <c r="BM891" i="1"/>
  <c r="BR925" i="1"/>
  <c r="BS925" i="1" s="1"/>
  <c r="BM925" i="1"/>
  <c r="BR736" i="1"/>
  <c r="BS736" i="1" s="1"/>
  <c r="BR738" i="1"/>
  <c r="BS738" i="1" s="1"/>
  <c r="BR740" i="1"/>
  <c r="BS740" i="1" s="1"/>
  <c r="CK752" i="1"/>
  <c r="BR760" i="1"/>
  <c r="BS760" i="1" s="1"/>
  <c r="BR762" i="1"/>
  <c r="BS762" i="1" s="1"/>
  <c r="BR768" i="1"/>
  <c r="BS768" i="1" s="1"/>
  <c r="CK772" i="1"/>
  <c r="CK774" i="1"/>
  <c r="BE777" i="1"/>
  <c r="CH777" i="1" s="1"/>
  <c r="BF780" i="1"/>
  <c r="CI780" i="1" s="1"/>
  <c r="AX781" i="1"/>
  <c r="BB781" i="1" s="1"/>
  <c r="BF783" i="1"/>
  <c r="CI783" i="1" s="1"/>
  <c r="BC789" i="1"/>
  <c r="CF789" i="1" s="1"/>
  <c r="BE792" i="1"/>
  <c r="CH792" i="1" s="1"/>
  <c r="BD792" i="1"/>
  <c r="CG792" i="1" s="1"/>
  <c r="BC792" i="1"/>
  <c r="CF792" i="1" s="1"/>
  <c r="BE794" i="1"/>
  <c r="CH794" i="1" s="1"/>
  <c r="BD794" i="1"/>
  <c r="CG794" i="1" s="1"/>
  <c r="BC794" i="1"/>
  <c r="CF794" i="1" s="1"/>
  <c r="BE799" i="1"/>
  <c r="CH799" i="1" s="1"/>
  <c r="BD799" i="1"/>
  <c r="CG799" i="1" s="1"/>
  <c r="BC799" i="1"/>
  <c r="CF799" i="1" s="1"/>
  <c r="BE801" i="1"/>
  <c r="CH801" i="1" s="1"/>
  <c r="BD801" i="1"/>
  <c r="CG801" i="1" s="1"/>
  <c r="BC801" i="1"/>
  <c r="CF801" i="1" s="1"/>
  <c r="BE803" i="1"/>
  <c r="CH803" i="1" s="1"/>
  <c r="BD803" i="1"/>
  <c r="CG803" i="1" s="1"/>
  <c r="BC803" i="1"/>
  <c r="CF803" i="1" s="1"/>
  <c r="BC811" i="1"/>
  <c r="CF811" i="1" s="1"/>
  <c r="BE813" i="1"/>
  <c r="CH813" i="1" s="1"/>
  <c r="BC815" i="1"/>
  <c r="CF815" i="1" s="1"/>
  <c r="BC817" i="1"/>
  <c r="CF817" i="1" s="1"/>
  <c r="BC819" i="1"/>
  <c r="CF819" i="1" s="1"/>
  <c r="BC821" i="1"/>
  <c r="CF821" i="1" s="1"/>
  <c r="BC823" i="1"/>
  <c r="CF823" i="1" s="1"/>
  <c r="BC825" i="1"/>
  <c r="CF825" i="1" s="1"/>
  <c r="BR829" i="1"/>
  <c r="BS829" i="1" s="1"/>
  <c r="BR840" i="1"/>
  <c r="BS840" i="1" s="1"/>
  <c r="BQ840" i="1"/>
  <c r="BF855" i="1"/>
  <c r="CI855" i="1" s="1"/>
  <c r="BE855" i="1"/>
  <c r="CH855" i="1" s="1"/>
  <c r="BD855" i="1"/>
  <c r="CG855" i="1" s="1"/>
  <c r="BC856" i="1"/>
  <c r="CF856" i="1" s="1"/>
  <c r="BD856" i="1"/>
  <c r="CG856" i="1" s="1"/>
  <c r="BE856" i="1"/>
  <c r="CH856" i="1" s="1"/>
  <c r="BC864" i="1"/>
  <c r="CF864" i="1" s="1"/>
  <c r="BE864" i="1"/>
  <c r="CH864" i="1" s="1"/>
  <c r="BR864" i="1"/>
  <c r="BS864" i="1" s="1"/>
  <c r="BO864" i="1"/>
  <c r="BC878" i="1"/>
  <c r="CF878" i="1" s="1"/>
  <c r="BF879" i="1"/>
  <c r="CI879" i="1" s="1"/>
  <c r="BE879" i="1"/>
  <c r="CH879" i="1" s="1"/>
  <c r="BD879" i="1"/>
  <c r="CG879" i="1" s="1"/>
  <c r="BX896" i="1"/>
  <c r="CK896" i="1"/>
  <c r="BF899" i="1"/>
  <c r="CI899" i="1" s="1"/>
  <c r="BE899" i="1"/>
  <c r="CH899" i="1" s="1"/>
  <c r="BC899" i="1"/>
  <c r="CF899" i="1" s="1"/>
  <c r="BR900" i="1"/>
  <c r="BS900" i="1" s="1"/>
  <c r="BQ900" i="1"/>
  <c r="BF935" i="1"/>
  <c r="CI935" i="1" s="1"/>
  <c r="BE775" i="1"/>
  <c r="CH775" i="1" s="1"/>
  <c r="BR778" i="1"/>
  <c r="BS778" i="1" s="1"/>
  <c r="BF785" i="1"/>
  <c r="CI785" i="1" s="1"/>
  <c r="BR797" i="1"/>
  <c r="BS797" i="1" s="1"/>
  <c r="BE810" i="1"/>
  <c r="CH810" i="1" s="1"/>
  <c r="BD810" i="1"/>
  <c r="CG810" i="1" s="1"/>
  <c r="BC810" i="1"/>
  <c r="CF810" i="1" s="1"/>
  <c r="BE812" i="1"/>
  <c r="CH812" i="1" s="1"/>
  <c r="BD812" i="1"/>
  <c r="CG812" i="1" s="1"/>
  <c r="BC812" i="1"/>
  <c r="CF812" i="1" s="1"/>
  <c r="BF814" i="1"/>
  <c r="CI814" i="1" s="1"/>
  <c r="BE814" i="1"/>
  <c r="CH814" i="1" s="1"/>
  <c r="BD814" i="1"/>
  <c r="CG814" i="1" s="1"/>
  <c r="BC814" i="1"/>
  <c r="CF814" i="1" s="1"/>
  <c r="BE816" i="1"/>
  <c r="CH816" i="1" s="1"/>
  <c r="BD816" i="1"/>
  <c r="CG816" i="1" s="1"/>
  <c r="BC816" i="1"/>
  <c r="CF816" i="1" s="1"/>
  <c r="BE818" i="1"/>
  <c r="CH818" i="1" s="1"/>
  <c r="BD818" i="1"/>
  <c r="CG818" i="1" s="1"/>
  <c r="BC818" i="1"/>
  <c r="CF818" i="1" s="1"/>
  <c r="BE820" i="1"/>
  <c r="CH820" i="1" s="1"/>
  <c r="BD820" i="1"/>
  <c r="CG820" i="1" s="1"/>
  <c r="BC820" i="1"/>
  <c r="CF820" i="1" s="1"/>
  <c r="BE822" i="1"/>
  <c r="CH822" i="1" s="1"/>
  <c r="BD822" i="1"/>
  <c r="CG822" i="1" s="1"/>
  <c r="BC822" i="1"/>
  <c r="CF822" i="1" s="1"/>
  <c r="BE824" i="1"/>
  <c r="CH824" i="1" s="1"/>
  <c r="BD824" i="1"/>
  <c r="CG824" i="1" s="1"/>
  <c r="BC824" i="1"/>
  <c r="CF824" i="1" s="1"/>
  <c r="BF826" i="1"/>
  <c r="CI826" i="1" s="1"/>
  <c r="BE826" i="1"/>
  <c r="CH826" i="1" s="1"/>
  <c r="BD826" i="1"/>
  <c r="CG826" i="1" s="1"/>
  <c r="BC826" i="1"/>
  <c r="CF826" i="1" s="1"/>
  <c r="BC827" i="1"/>
  <c r="CF827" i="1" s="1"/>
  <c r="BF827" i="1"/>
  <c r="CI827" i="1" s="1"/>
  <c r="BE827" i="1"/>
  <c r="CH827" i="1" s="1"/>
  <c r="BD827" i="1"/>
  <c r="CG827" i="1" s="1"/>
  <c r="BF844" i="1"/>
  <c r="CI844" i="1" s="1"/>
  <c r="BE844" i="1"/>
  <c r="CH844" i="1" s="1"/>
  <c r="BR877" i="1"/>
  <c r="BS877" i="1" s="1"/>
  <c r="BM877" i="1"/>
  <c r="BF883" i="1"/>
  <c r="CI883" i="1" s="1"/>
  <c r="BE883" i="1"/>
  <c r="CH883" i="1" s="1"/>
  <c r="BC934" i="1"/>
  <c r="CF934" i="1" s="1"/>
  <c r="BD934" i="1"/>
  <c r="CG934" i="1" s="1"/>
  <c r="BF934" i="1"/>
  <c r="CI934" i="1" s="1"/>
  <c r="BE934" i="1"/>
  <c r="CH934" i="1" s="1"/>
  <c r="BC956" i="1"/>
  <c r="CF956" i="1" s="1"/>
  <c r="BE956" i="1"/>
  <c r="CH956" i="1" s="1"/>
  <c r="CK775" i="1"/>
  <c r="BM778" i="1"/>
  <c r="BR781" i="1"/>
  <c r="BS781" i="1" s="1"/>
  <c r="BQ784" i="1"/>
  <c r="AX785" i="1"/>
  <c r="BB785" i="1" s="1"/>
  <c r="BF787" i="1"/>
  <c r="CI787" i="1" s="1"/>
  <c r="BQ788" i="1"/>
  <c r="BF789" i="1"/>
  <c r="CI789" i="1" s="1"/>
  <c r="BE789" i="1"/>
  <c r="CH789" i="1" s="1"/>
  <c r="BC790" i="1"/>
  <c r="CF790" i="1" s="1"/>
  <c r="BR790" i="1"/>
  <c r="BS790" i="1" s="1"/>
  <c r="BF792" i="1"/>
  <c r="CI792" i="1" s="1"/>
  <c r="BF794" i="1"/>
  <c r="CI794" i="1" s="1"/>
  <c r="BC797" i="1"/>
  <c r="CF797" i="1" s="1"/>
  <c r="AX806" i="1"/>
  <c r="BB806" i="1" s="1"/>
  <c r="BC808" i="1"/>
  <c r="CF808" i="1" s="1"/>
  <c r="BE811" i="1"/>
  <c r="CH811" i="1" s="1"/>
  <c r="BE817" i="1"/>
  <c r="CH817" i="1" s="1"/>
  <c r="BE819" i="1"/>
  <c r="CH819" i="1" s="1"/>
  <c r="BE821" i="1"/>
  <c r="CH821" i="1" s="1"/>
  <c r="BE823" i="1"/>
  <c r="CH823" i="1" s="1"/>
  <c r="BE825" i="1"/>
  <c r="CH825" i="1" s="1"/>
  <c r="BM835" i="1"/>
  <c r="BR854" i="1"/>
  <c r="BS854" i="1" s="1"/>
  <c r="BO854" i="1"/>
  <c r="BC855" i="1"/>
  <c r="CF855" i="1" s="1"/>
  <c r="BM873" i="1"/>
  <c r="BF875" i="1"/>
  <c r="CI875" i="1" s="1"/>
  <c r="BE875" i="1"/>
  <c r="CH875" i="1" s="1"/>
  <c r="BX876" i="1"/>
  <c r="CK876" i="1"/>
  <c r="BC885" i="1"/>
  <c r="CF885" i="1" s="1"/>
  <c r="BF885" i="1"/>
  <c r="CI885" i="1" s="1"/>
  <c r="BE885" i="1"/>
  <c r="CH885" i="1" s="1"/>
  <c r="BD885" i="1"/>
  <c r="CG885" i="1" s="1"/>
  <c r="BF897" i="1"/>
  <c r="CI897" i="1" s="1"/>
  <c r="BD897" i="1"/>
  <c r="CG897" i="1" s="1"/>
  <c r="BC897" i="1"/>
  <c r="CF897" i="1" s="1"/>
  <c r="BF909" i="1"/>
  <c r="CI909" i="1" s="1"/>
  <c r="BE909" i="1"/>
  <c r="CH909" i="1" s="1"/>
  <c r="BD909" i="1"/>
  <c r="CG909" i="1" s="1"/>
  <c r="BC909" i="1"/>
  <c r="CF909" i="1" s="1"/>
  <c r="BR952" i="1"/>
  <c r="BS952" i="1" s="1"/>
  <c r="BM952" i="1"/>
  <c r="BD777" i="1"/>
  <c r="CG777" i="1" s="1"/>
  <c r="BM781" i="1"/>
  <c r="BR783" i="1"/>
  <c r="BS783" i="1" s="1"/>
  <c r="AX787" i="1"/>
  <c r="BB787" i="1" s="1"/>
  <c r="BF793" i="1"/>
  <c r="CI793" i="1" s="1"/>
  <c r="AX795" i="1"/>
  <c r="BB795" i="1" s="1"/>
  <c r="BF800" i="1"/>
  <c r="CI800" i="1" s="1"/>
  <c r="BF802" i="1"/>
  <c r="CI802" i="1" s="1"/>
  <c r="BF804" i="1"/>
  <c r="CI804" i="1" s="1"/>
  <c r="BR806" i="1"/>
  <c r="BS806" i="1" s="1"/>
  <c r="BF809" i="1"/>
  <c r="CI809" i="1" s="1"/>
  <c r="BF810" i="1"/>
  <c r="CI810" i="1" s="1"/>
  <c r="BF812" i="1"/>
  <c r="CI812" i="1" s="1"/>
  <c r="BF816" i="1"/>
  <c r="CI816" i="1" s="1"/>
  <c r="BF818" i="1"/>
  <c r="CI818" i="1" s="1"/>
  <c r="BF820" i="1"/>
  <c r="CI820" i="1" s="1"/>
  <c r="BF822" i="1"/>
  <c r="CI822" i="1" s="1"/>
  <c r="BF824" i="1"/>
  <c r="CI824" i="1" s="1"/>
  <c r="AX828" i="1"/>
  <c r="BB828" i="1" s="1"/>
  <c r="BM834" i="1"/>
  <c r="BR834" i="1"/>
  <c r="BS834" i="1" s="1"/>
  <c r="BE841" i="1"/>
  <c r="CH841" i="1" s="1"/>
  <c r="BF841" i="1"/>
  <c r="CI841" i="1" s="1"/>
  <c r="BC841" i="1"/>
  <c r="CF841" i="1" s="1"/>
  <c r="CK848" i="1"/>
  <c r="BX848" i="1"/>
  <c r="BF863" i="1"/>
  <c r="CI863" i="1" s="1"/>
  <c r="BE863" i="1"/>
  <c r="CH863" i="1" s="1"/>
  <c r="BC863" i="1"/>
  <c r="CF863" i="1" s="1"/>
  <c r="BD863" i="1"/>
  <c r="CG863" i="1" s="1"/>
  <c r="BX868" i="1"/>
  <c r="BX871" i="1"/>
  <c r="CK871" i="1"/>
  <c r="BE893" i="1"/>
  <c r="CH893" i="1" s="1"/>
  <c r="BF896" i="1"/>
  <c r="CI896" i="1" s="1"/>
  <c r="BE896" i="1"/>
  <c r="CH896" i="1" s="1"/>
  <c r="BC896" i="1"/>
  <c r="CF896" i="1" s="1"/>
  <c r="BD896" i="1"/>
  <c r="CG896" i="1" s="1"/>
  <c r="BE897" i="1"/>
  <c r="CH897" i="1" s="1"/>
  <c r="BC929" i="1"/>
  <c r="CF929" i="1" s="1"/>
  <c r="BE929" i="1"/>
  <c r="CH929" i="1" s="1"/>
  <c r="BE946" i="1"/>
  <c r="CH946" i="1" s="1"/>
  <c r="BF946" i="1"/>
  <c r="CI946" i="1" s="1"/>
  <c r="BC976" i="1"/>
  <c r="CF976" i="1" s="1"/>
  <c r="BE976" i="1"/>
  <c r="CH976" i="1" s="1"/>
  <c r="BC1005" i="1"/>
  <c r="CF1005" i="1" s="1"/>
  <c r="BD1005" i="1"/>
  <c r="CG1005" i="1" s="1"/>
  <c r="AP1011" i="1"/>
  <c r="AI1011" i="1"/>
  <c r="BE791" i="1"/>
  <c r="CH791" i="1" s="1"/>
  <c r="BE798" i="1"/>
  <c r="CH798" i="1" s="1"/>
  <c r="CK805" i="1"/>
  <c r="CK814" i="1"/>
  <c r="AX830" i="1"/>
  <c r="BB830" i="1" s="1"/>
  <c r="BR830" i="1"/>
  <c r="BS830" i="1" s="1"/>
  <c r="BD831" i="1"/>
  <c r="CG831" i="1" s="1"/>
  <c r="BE831" i="1"/>
  <c r="CH831" i="1" s="1"/>
  <c r="BM831" i="1"/>
  <c r="BR831" i="1"/>
  <c r="BS831" i="1" s="1"/>
  <c r="BF833" i="1"/>
  <c r="CI833" i="1" s="1"/>
  <c r="BM836" i="1"/>
  <c r="BR836" i="1"/>
  <c r="BS836" i="1" s="1"/>
  <c r="AX844" i="1"/>
  <c r="BB844" i="1" s="1"/>
  <c r="CK854" i="1"/>
  <c r="BX854" i="1"/>
  <c r="CK858" i="1"/>
  <c r="BX858" i="1"/>
  <c r="AX860" i="1"/>
  <c r="BB860" i="1" s="1"/>
  <c r="BE868" i="1"/>
  <c r="CH868" i="1" s="1"/>
  <c r="BF871" i="1"/>
  <c r="CI871" i="1" s="1"/>
  <c r="BE871" i="1"/>
  <c r="CH871" i="1" s="1"/>
  <c r="BD871" i="1"/>
  <c r="CG871" i="1" s="1"/>
  <c r="BF873" i="1"/>
  <c r="CI873" i="1" s="1"/>
  <c r="BE873" i="1"/>
  <c r="CH873" i="1" s="1"/>
  <c r="BC873" i="1"/>
  <c r="CF873" i="1" s="1"/>
  <c r="BF874" i="1"/>
  <c r="CI874" i="1" s="1"/>
  <c r="BD877" i="1"/>
  <c r="CG877" i="1" s="1"/>
  <c r="BE882" i="1"/>
  <c r="CH882" i="1" s="1"/>
  <c r="BD882" i="1"/>
  <c r="CG882" i="1" s="1"/>
  <c r="BC882" i="1"/>
  <c r="CF882" i="1" s="1"/>
  <c r="BF882" i="1"/>
  <c r="CI882" i="1" s="1"/>
  <c r="BF886" i="1"/>
  <c r="CI886" i="1" s="1"/>
  <c r="BC886" i="1"/>
  <c r="CF886" i="1" s="1"/>
  <c r="BE903" i="1"/>
  <c r="CH903" i="1" s="1"/>
  <c r="BD927" i="1"/>
  <c r="CG927" i="1" s="1"/>
  <c r="BE927" i="1"/>
  <c r="CH927" i="1" s="1"/>
  <c r="BC927" i="1"/>
  <c r="CF927" i="1" s="1"/>
  <c r="BC928" i="1"/>
  <c r="CF928" i="1" s="1"/>
  <c r="BD928" i="1"/>
  <c r="CG928" i="1" s="1"/>
  <c r="BE928" i="1"/>
  <c r="CH928" i="1" s="1"/>
  <c r="BD941" i="1"/>
  <c r="CG941" i="1" s="1"/>
  <c r="BC941" i="1"/>
  <c r="CF941" i="1" s="1"/>
  <c r="BC829" i="1"/>
  <c r="CF829" i="1" s="1"/>
  <c r="BD829" i="1"/>
  <c r="CG829" i="1" s="1"/>
  <c r="BE837" i="1"/>
  <c r="CH837" i="1" s="1"/>
  <c r="BX857" i="1"/>
  <c r="CK857" i="1"/>
  <c r="BM859" i="1"/>
  <c r="BR859" i="1"/>
  <c r="BS859" i="1" s="1"/>
  <c r="BC866" i="1"/>
  <c r="CF866" i="1" s="1"/>
  <c r="BF866" i="1"/>
  <c r="CI866" i="1" s="1"/>
  <c r="BD866" i="1"/>
  <c r="CG866" i="1" s="1"/>
  <c r="BE872" i="1"/>
  <c r="CH872" i="1" s="1"/>
  <c r="BC875" i="1"/>
  <c r="CF875" i="1" s="1"/>
  <c r="BX886" i="1"/>
  <c r="CK886" i="1"/>
  <c r="BR892" i="1"/>
  <c r="BS892" i="1" s="1"/>
  <c r="BQ892" i="1"/>
  <c r="CK899" i="1"/>
  <c r="BX899" i="1"/>
  <c r="BR901" i="1"/>
  <c r="BS901" i="1" s="1"/>
  <c r="BM901" i="1"/>
  <c r="BF902" i="1"/>
  <c r="CI902" i="1" s="1"/>
  <c r="BE902" i="1"/>
  <c r="CH902" i="1" s="1"/>
  <c r="BC902" i="1"/>
  <c r="CF902" i="1" s="1"/>
  <c r="BO903" i="1"/>
  <c r="BR903" i="1"/>
  <c r="BS903" i="1" s="1"/>
  <c r="BR908" i="1"/>
  <c r="BS908" i="1" s="1"/>
  <c r="BQ908" i="1"/>
  <c r="BD911" i="1"/>
  <c r="CG911" i="1" s="1"/>
  <c r="BC911" i="1"/>
  <c r="CF911" i="1" s="1"/>
  <c r="BE911" i="1"/>
  <c r="CH911" i="1" s="1"/>
  <c r="BO919" i="1"/>
  <c r="BR919" i="1"/>
  <c r="BS919" i="1" s="1"/>
  <c r="BX962" i="1"/>
  <c r="CK962" i="1"/>
  <c r="BE965" i="1"/>
  <c r="CH965" i="1" s="1"/>
  <c r="BC965" i="1"/>
  <c r="CF965" i="1" s="1"/>
  <c r="BF965" i="1"/>
  <c r="CI965" i="1" s="1"/>
  <c r="BR988" i="1"/>
  <c r="BS988" i="1" s="1"/>
  <c r="BO988" i="1"/>
  <c r="BD830" i="1"/>
  <c r="CG830" i="1" s="1"/>
  <c r="BM833" i="1"/>
  <c r="AX834" i="1"/>
  <c r="BB834" i="1" s="1"/>
  <c r="BF846" i="1"/>
  <c r="CI846" i="1" s="1"/>
  <c r="BR848" i="1"/>
  <c r="BS848" i="1" s="1"/>
  <c r="BM848" i="1"/>
  <c r="BX850" i="1"/>
  <c r="BR860" i="1"/>
  <c r="BS860" i="1" s="1"/>
  <c r="BE866" i="1"/>
  <c r="CH866" i="1" s="1"/>
  <c r="BR868" i="1"/>
  <c r="BS868" i="1" s="1"/>
  <c r="BO868" i="1"/>
  <c r="AX870" i="1"/>
  <c r="BB870" i="1" s="1"/>
  <c r="BC871" i="1"/>
  <c r="CF871" i="1" s="1"/>
  <c r="BD873" i="1"/>
  <c r="CG873" i="1" s="1"/>
  <c r="BQ876" i="1"/>
  <c r="BM888" i="1"/>
  <c r="BF928" i="1"/>
  <c r="CI928" i="1" s="1"/>
  <c r="BQ928" i="1"/>
  <c r="BR928" i="1"/>
  <c r="BS928" i="1" s="1"/>
  <c r="BF944" i="1"/>
  <c r="CI944" i="1" s="1"/>
  <c r="BE944" i="1"/>
  <c r="CH944" i="1" s="1"/>
  <c r="BF953" i="1"/>
  <c r="CI953" i="1" s="1"/>
  <c r="BE953" i="1"/>
  <c r="CH953" i="1" s="1"/>
  <c r="BD953" i="1"/>
  <c r="CG953" i="1" s="1"/>
  <c r="BC953" i="1"/>
  <c r="CF953" i="1" s="1"/>
  <c r="BC831" i="1"/>
  <c r="CF831" i="1" s="1"/>
  <c r="BR837" i="1"/>
  <c r="BS837" i="1" s="1"/>
  <c r="BE839" i="1"/>
  <c r="CH839" i="1" s="1"/>
  <c r="BR846" i="1"/>
  <c r="BS846" i="1" s="1"/>
  <c r="BM846" i="1"/>
  <c r="BF847" i="1"/>
  <c r="CI847" i="1" s="1"/>
  <c r="BE847" i="1"/>
  <c r="CH847" i="1" s="1"/>
  <c r="BD847" i="1"/>
  <c r="CG847" i="1" s="1"/>
  <c r="BF859" i="1"/>
  <c r="CI859" i="1" s="1"/>
  <c r="BE859" i="1"/>
  <c r="CH859" i="1" s="1"/>
  <c r="BD859" i="1"/>
  <c r="CG859" i="1" s="1"/>
  <c r="BC862" i="1"/>
  <c r="CF862" i="1" s="1"/>
  <c r="BF862" i="1"/>
  <c r="CI862" i="1" s="1"/>
  <c r="BD862" i="1"/>
  <c r="CG862" i="1" s="1"/>
  <c r="CK863" i="1"/>
  <c r="BE880" i="1"/>
  <c r="CH880" i="1" s="1"/>
  <c r="BF880" i="1"/>
  <c r="CI880" i="1" s="1"/>
  <c r="BD880" i="1"/>
  <c r="CG880" i="1" s="1"/>
  <c r="BC880" i="1"/>
  <c r="CF880" i="1" s="1"/>
  <c r="BE881" i="1"/>
  <c r="CH881" i="1" s="1"/>
  <c r="BD881" i="1"/>
  <c r="CG881" i="1" s="1"/>
  <c r="BC881" i="1"/>
  <c r="CF881" i="1" s="1"/>
  <c r="BF881" i="1"/>
  <c r="CI881" i="1" s="1"/>
  <c r="BX884" i="1"/>
  <c r="CK884" i="1"/>
  <c r="BE888" i="1"/>
  <c r="CH888" i="1" s="1"/>
  <c r="BF888" i="1"/>
  <c r="CI888" i="1" s="1"/>
  <c r="BD888" i="1"/>
  <c r="CG888" i="1" s="1"/>
  <c r="BC888" i="1"/>
  <c r="CF888" i="1" s="1"/>
  <c r="CK891" i="1"/>
  <c r="BX891" i="1"/>
  <c r="BD902" i="1"/>
  <c r="CG902" i="1" s="1"/>
  <c r="CK925" i="1"/>
  <c r="BX925" i="1"/>
  <c r="BR938" i="1"/>
  <c r="BS938" i="1" s="1"/>
  <c r="BO938" i="1"/>
  <c r="BD834" i="1"/>
  <c r="CG834" i="1" s="1"/>
  <c r="BE836" i="1"/>
  <c r="CH836" i="1" s="1"/>
  <c r="BD836" i="1"/>
  <c r="CG836" i="1" s="1"/>
  <c r="BF839" i="1"/>
  <c r="CI839" i="1" s="1"/>
  <c r="BF842" i="1"/>
  <c r="CI842" i="1" s="1"/>
  <c r="BE842" i="1"/>
  <c r="CH842" i="1" s="1"/>
  <c r="BD842" i="1"/>
  <c r="CG842" i="1" s="1"/>
  <c r="BF853" i="1"/>
  <c r="CI853" i="1" s="1"/>
  <c r="BE853" i="1"/>
  <c r="CH853" i="1" s="1"/>
  <c r="BR858" i="1"/>
  <c r="BS858" i="1" s="1"/>
  <c r="BC860" i="1"/>
  <c r="CF860" i="1" s="1"/>
  <c r="BF869" i="1"/>
  <c r="CI869" i="1" s="1"/>
  <c r="BE869" i="1"/>
  <c r="CH869" i="1" s="1"/>
  <c r="BR881" i="1"/>
  <c r="BS881" i="1" s="1"/>
  <c r="BM881" i="1"/>
  <c r="BF891" i="1"/>
  <c r="CI891" i="1" s="1"/>
  <c r="BE891" i="1"/>
  <c r="CH891" i="1" s="1"/>
  <c r="BC891" i="1"/>
  <c r="CF891" i="1" s="1"/>
  <c r="BF894" i="1"/>
  <c r="CI894" i="1" s="1"/>
  <c r="BE894" i="1"/>
  <c r="CH894" i="1" s="1"/>
  <c r="BC894" i="1"/>
  <c r="CF894" i="1" s="1"/>
  <c r="BX900" i="1"/>
  <c r="CK900" i="1"/>
  <c r="BC904" i="1"/>
  <c r="CF904" i="1" s="1"/>
  <c r="BD904" i="1"/>
  <c r="CG904" i="1" s="1"/>
  <c r="BF904" i="1"/>
  <c r="CI904" i="1" s="1"/>
  <c r="BE904" i="1"/>
  <c r="CH904" i="1" s="1"/>
  <c r="BE919" i="1"/>
  <c r="CH919" i="1" s="1"/>
  <c r="BD919" i="1"/>
  <c r="CG919" i="1" s="1"/>
  <c r="BM929" i="1"/>
  <c r="BR929" i="1"/>
  <c r="BS929" i="1" s="1"/>
  <c r="BD931" i="1"/>
  <c r="CG931" i="1" s="1"/>
  <c r="BX937" i="1"/>
  <c r="CK937" i="1"/>
  <c r="BF938" i="1"/>
  <c r="CI938" i="1" s="1"/>
  <c r="BE938" i="1"/>
  <c r="CH938" i="1" s="1"/>
  <c r="BF957" i="1"/>
  <c r="CI957" i="1" s="1"/>
  <c r="BE957" i="1"/>
  <c r="CH957" i="1" s="1"/>
  <c r="BD957" i="1"/>
  <c r="CG957" i="1" s="1"/>
  <c r="CK959" i="1"/>
  <c r="BX959" i="1"/>
  <c r="BO960" i="1"/>
  <c r="BR960" i="1"/>
  <c r="BS960" i="1" s="1"/>
  <c r="BE834" i="1"/>
  <c r="CH834" i="1" s="1"/>
  <c r="BC836" i="1"/>
  <c r="CF836" i="1" s="1"/>
  <c r="BR839" i="1"/>
  <c r="BS839" i="1" s="1"/>
  <c r="BR841" i="1"/>
  <c r="BS841" i="1" s="1"/>
  <c r="BR842" i="1"/>
  <c r="BS842" i="1" s="1"/>
  <c r="BC843" i="1"/>
  <c r="CF843" i="1" s="1"/>
  <c r="BC846" i="1"/>
  <c r="CF846" i="1" s="1"/>
  <c r="BC848" i="1"/>
  <c r="CF848" i="1" s="1"/>
  <c r="BR850" i="1"/>
  <c r="BS850" i="1" s="1"/>
  <c r="BC852" i="1"/>
  <c r="CF852" i="1" s="1"/>
  <c r="CK853" i="1"/>
  <c r="BF861" i="1"/>
  <c r="CI861" i="1" s="1"/>
  <c r="BE861" i="1"/>
  <c r="CH861" i="1" s="1"/>
  <c r="BR866" i="1"/>
  <c r="BS866" i="1" s="1"/>
  <c r="BC868" i="1"/>
  <c r="CF868" i="1" s="1"/>
  <c r="CK869" i="1"/>
  <c r="BC877" i="1"/>
  <c r="CF877" i="1" s="1"/>
  <c r="BR889" i="1"/>
  <c r="BS889" i="1" s="1"/>
  <c r="BM889" i="1"/>
  <c r="BF910" i="1"/>
  <c r="CI910" i="1" s="1"/>
  <c r="BE917" i="1"/>
  <c r="CH917" i="1" s="1"/>
  <c r="BC917" i="1"/>
  <c r="CF917" i="1" s="1"/>
  <c r="BC918" i="1"/>
  <c r="CF918" i="1" s="1"/>
  <c r="BF918" i="1"/>
  <c r="CI918" i="1" s="1"/>
  <c r="BE918" i="1"/>
  <c r="CH918" i="1" s="1"/>
  <c r="BC919" i="1"/>
  <c r="CF919" i="1" s="1"/>
  <c r="BF929" i="1"/>
  <c r="CI929" i="1" s="1"/>
  <c r="BC937" i="1"/>
  <c r="CF937" i="1" s="1"/>
  <c r="BD952" i="1"/>
  <c r="CG952" i="1" s="1"/>
  <c r="BC952" i="1"/>
  <c r="CF952" i="1" s="1"/>
  <c r="BC955" i="1"/>
  <c r="CF955" i="1" s="1"/>
  <c r="BE955" i="1"/>
  <c r="CH955" i="1" s="1"/>
  <c r="BD955" i="1"/>
  <c r="CG955" i="1" s="1"/>
  <c r="BF955" i="1"/>
  <c r="CI955" i="1" s="1"/>
  <c r="BF865" i="1"/>
  <c r="CI865" i="1" s="1"/>
  <c r="BE865" i="1"/>
  <c r="CH865" i="1" s="1"/>
  <c r="BC872" i="1"/>
  <c r="CF872" i="1" s="1"/>
  <c r="BE874" i="1"/>
  <c r="CH874" i="1" s="1"/>
  <c r="BD874" i="1"/>
  <c r="CG874" i="1" s="1"/>
  <c r="BC874" i="1"/>
  <c r="CF874" i="1" s="1"/>
  <c r="BE889" i="1"/>
  <c r="CH889" i="1" s="1"/>
  <c r="BD889" i="1"/>
  <c r="CG889" i="1" s="1"/>
  <c r="BC889" i="1"/>
  <c r="CF889" i="1" s="1"/>
  <c r="BF890" i="1"/>
  <c r="CI890" i="1" s="1"/>
  <c r="BE890" i="1"/>
  <c r="CH890" i="1" s="1"/>
  <c r="BD890" i="1"/>
  <c r="CG890" i="1" s="1"/>
  <c r="BC890" i="1"/>
  <c r="CF890" i="1" s="1"/>
  <c r="AX891" i="1"/>
  <c r="BB891" i="1" s="1"/>
  <c r="BX892" i="1"/>
  <c r="CK892" i="1"/>
  <c r="BX894" i="1"/>
  <c r="CK894" i="1"/>
  <c r="AX904" i="1"/>
  <c r="BB904" i="1" s="1"/>
  <c r="BF907" i="1"/>
  <c r="CI907" i="1" s="1"/>
  <c r="BD907" i="1"/>
  <c r="CG907" i="1" s="1"/>
  <c r="BE915" i="1"/>
  <c r="CH915" i="1" s="1"/>
  <c r="BE916" i="1"/>
  <c r="CH916" i="1" s="1"/>
  <c r="BO916" i="1"/>
  <c r="BR916" i="1"/>
  <c r="BS916" i="1" s="1"/>
  <c r="BF931" i="1"/>
  <c r="CI931" i="1" s="1"/>
  <c r="BC939" i="1"/>
  <c r="CF939" i="1" s="1"/>
  <c r="BE939" i="1"/>
  <c r="CH939" i="1" s="1"/>
  <c r="BD939" i="1"/>
  <c r="CG939" i="1" s="1"/>
  <c r="BF983" i="1"/>
  <c r="CI983" i="1" s="1"/>
  <c r="BE983" i="1"/>
  <c r="CH983" i="1" s="1"/>
  <c r="BC983" i="1"/>
  <c r="CF983" i="1" s="1"/>
  <c r="BD983" i="1"/>
  <c r="CG983" i="1" s="1"/>
  <c r="AX837" i="1"/>
  <c r="BB837" i="1" s="1"/>
  <c r="BF840" i="1"/>
  <c r="CI840" i="1" s="1"/>
  <c r="BE840" i="1"/>
  <c r="CH840" i="1" s="1"/>
  <c r="BD840" i="1"/>
  <c r="CG840" i="1" s="1"/>
  <c r="BF843" i="1"/>
  <c r="CI843" i="1" s="1"/>
  <c r="BF849" i="1"/>
  <c r="CI849" i="1" s="1"/>
  <c r="BE849" i="1"/>
  <c r="CH849" i="1" s="1"/>
  <c r="BD849" i="1"/>
  <c r="CG849" i="1" s="1"/>
  <c r="BF851" i="1"/>
  <c r="CI851" i="1" s="1"/>
  <c r="BE851" i="1"/>
  <c r="CH851" i="1" s="1"/>
  <c r="BF852" i="1"/>
  <c r="CI852" i="1" s="1"/>
  <c r="BR856" i="1"/>
  <c r="BS856" i="1" s="1"/>
  <c r="BC858" i="1"/>
  <c r="CF858" i="1" s="1"/>
  <c r="BX860" i="1"/>
  <c r="BD861" i="1"/>
  <c r="CG861" i="1" s="1"/>
  <c r="BF867" i="1"/>
  <c r="CI867" i="1" s="1"/>
  <c r="BE867" i="1"/>
  <c r="CH867" i="1" s="1"/>
  <c r="BF868" i="1"/>
  <c r="CI868" i="1" s="1"/>
  <c r="BO870" i="1"/>
  <c r="BD872" i="1"/>
  <c r="CG872" i="1" s="1"/>
  <c r="BR872" i="1"/>
  <c r="BS872" i="1" s="1"/>
  <c r="BC883" i="1"/>
  <c r="CF883" i="1" s="1"/>
  <c r="BQ884" i="1"/>
  <c r="BR885" i="1"/>
  <c r="BS885" i="1" s="1"/>
  <c r="BF887" i="1"/>
  <c r="CI887" i="1" s="1"/>
  <c r="BE887" i="1"/>
  <c r="CH887" i="1" s="1"/>
  <c r="BM887" i="1"/>
  <c r="BR893" i="1"/>
  <c r="BS893" i="1" s="1"/>
  <c r="BM893" i="1"/>
  <c r="BR899" i="1"/>
  <c r="BS899" i="1" s="1"/>
  <c r="BO904" i="1"/>
  <c r="BR912" i="1"/>
  <c r="BS912" i="1" s="1"/>
  <c r="BO931" i="1"/>
  <c r="BR931" i="1"/>
  <c r="BS931" i="1" s="1"/>
  <c r="BE937" i="1"/>
  <c r="CH937" i="1" s="1"/>
  <c r="BE960" i="1"/>
  <c r="CH960" i="1" s="1"/>
  <c r="BD960" i="1"/>
  <c r="CG960" i="1" s="1"/>
  <c r="BC960" i="1"/>
  <c r="CF960" i="1" s="1"/>
  <c r="BF961" i="1"/>
  <c r="CI961" i="1" s="1"/>
  <c r="BE961" i="1"/>
  <c r="CH961" i="1" s="1"/>
  <c r="BE876" i="1"/>
  <c r="CH876" i="1" s="1"/>
  <c r="BE884" i="1"/>
  <c r="CH884" i="1" s="1"/>
  <c r="BC893" i="1"/>
  <c r="CF893" i="1" s="1"/>
  <c r="AX895" i="1"/>
  <c r="BB895" i="1" s="1"/>
  <c r="BF898" i="1"/>
  <c r="CI898" i="1" s="1"/>
  <c r="BE898" i="1"/>
  <c r="CH898" i="1" s="1"/>
  <c r="BC898" i="1"/>
  <c r="CF898" i="1" s="1"/>
  <c r="BC901" i="1"/>
  <c r="CF901" i="1" s="1"/>
  <c r="BC914" i="1"/>
  <c r="CF914" i="1" s="1"/>
  <c r="BE914" i="1"/>
  <c r="CH914" i="1" s="1"/>
  <c r="BF914" i="1"/>
  <c r="CI914" i="1" s="1"/>
  <c r="BD914" i="1"/>
  <c r="CG914" i="1" s="1"/>
  <c r="BX921" i="1"/>
  <c r="CK921" i="1"/>
  <c r="BE933" i="1"/>
  <c r="CH933" i="1" s="1"/>
  <c r="BC933" i="1"/>
  <c r="CF933" i="1" s="1"/>
  <c r="AX942" i="1"/>
  <c r="BB942" i="1" s="1"/>
  <c r="BF951" i="1"/>
  <c r="CI951" i="1" s="1"/>
  <c r="BE951" i="1"/>
  <c r="CH951" i="1" s="1"/>
  <c r="BD1000" i="1"/>
  <c r="CG1000" i="1" s="1"/>
  <c r="BC1000" i="1"/>
  <c r="CF1000" i="1" s="1"/>
  <c r="BF1000" i="1"/>
  <c r="CI1000" i="1" s="1"/>
  <c r="BE1000" i="1"/>
  <c r="CH1000" i="1" s="1"/>
  <c r="BR875" i="1"/>
  <c r="BS875" i="1" s="1"/>
  <c r="BR883" i="1"/>
  <c r="BS883" i="1" s="1"/>
  <c r="BD893" i="1"/>
  <c r="CG893" i="1" s="1"/>
  <c r="BQ894" i="1"/>
  <c r="BR895" i="1"/>
  <c r="BS895" i="1" s="1"/>
  <c r="BX898" i="1"/>
  <c r="CK898" i="1"/>
  <c r="BD901" i="1"/>
  <c r="CG901" i="1" s="1"/>
  <c r="BQ902" i="1"/>
  <c r="BX906" i="1"/>
  <c r="BX907" i="1"/>
  <c r="BO911" i="1"/>
  <c r="BR911" i="1"/>
  <c r="BS911" i="1" s="1"/>
  <c r="BF913" i="1"/>
  <c r="CI913" i="1" s="1"/>
  <c r="BC913" i="1"/>
  <c r="CF913" i="1" s="1"/>
  <c r="BE913" i="1"/>
  <c r="CH913" i="1" s="1"/>
  <c r="AX922" i="1"/>
  <c r="BB922" i="1" s="1"/>
  <c r="BF930" i="1"/>
  <c r="CI930" i="1" s="1"/>
  <c r="BE930" i="1"/>
  <c r="CH930" i="1" s="1"/>
  <c r="BM935" i="1"/>
  <c r="BD945" i="1"/>
  <c r="CG945" i="1" s="1"/>
  <c r="BC945" i="1"/>
  <c r="CF945" i="1" s="1"/>
  <c r="BX948" i="1"/>
  <c r="CK948" i="1"/>
  <c r="BX952" i="1"/>
  <c r="BM953" i="1"/>
  <c r="BD963" i="1"/>
  <c r="CG963" i="1" s="1"/>
  <c r="BF963" i="1"/>
  <c r="CI963" i="1" s="1"/>
  <c r="BE963" i="1"/>
  <c r="CH963" i="1" s="1"/>
  <c r="BC963" i="1"/>
  <c r="CF963" i="1" s="1"/>
  <c r="BQ977" i="1"/>
  <c r="BR977" i="1"/>
  <c r="BS977" i="1" s="1"/>
  <c r="BM875" i="1"/>
  <c r="BE878" i="1"/>
  <c r="CH878" i="1" s="1"/>
  <c r="BM883" i="1"/>
  <c r="BE886" i="1"/>
  <c r="CH886" i="1" s="1"/>
  <c r="BF892" i="1"/>
  <c r="CI892" i="1" s="1"/>
  <c r="BE892" i="1"/>
  <c r="CH892" i="1" s="1"/>
  <c r="BC892" i="1"/>
  <c r="CF892" i="1" s="1"/>
  <c r="BM895" i="1"/>
  <c r="AX897" i="1"/>
  <c r="BB897" i="1" s="1"/>
  <c r="BF900" i="1"/>
  <c r="CI900" i="1" s="1"/>
  <c r="BE900" i="1"/>
  <c r="CH900" i="1" s="1"/>
  <c r="BC900" i="1"/>
  <c r="CF900" i="1" s="1"/>
  <c r="BF905" i="1"/>
  <c r="CI905" i="1" s="1"/>
  <c r="BC905" i="1"/>
  <c r="CF905" i="1" s="1"/>
  <c r="BC906" i="1"/>
  <c r="CF906" i="1" s="1"/>
  <c r="BE906" i="1"/>
  <c r="CH906" i="1" s="1"/>
  <c r="BF906" i="1"/>
  <c r="CI906" i="1" s="1"/>
  <c r="BD906" i="1"/>
  <c r="CG906" i="1" s="1"/>
  <c r="AX908" i="1"/>
  <c r="BB908" i="1" s="1"/>
  <c r="CK920" i="1"/>
  <c r="BX920" i="1"/>
  <c r="BC925" i="1"/>
  <c r="CF925" i="1" s="1"/>
  <c r="CK929" i="1"/>
  <c r="AX932" i="1"/>
  <c r="BB932" i="1" s="1"/>
  <c r="BO932" i="1"/>
  <c r="BR932" i="1"/>
  <c r="BS932" i="1" s="1"/>
  <c r="BC936" i="1"/>
  <c r="CF936" i="1" s="1"/>
  <c r="BD936" i="1"/>
  <c r="CG936" i="1" s="1"/>
  <c r="BF936" i="1"/>
  <c r="CI936" i="1" s="1"/>
  <c r="BE936" i="1"/>
  <c r="CH936" i="1" s="1"/>
  <c r="BC940" i="1"/>
  <c r="CF940" i="1" s="1"/>
  <c r="BD940" i="1"/>
  <c r="CG940" i="1" s="1"/>
  <c r="BF940" i="1"/>
  <c r="CI940" i="1" s="1"/>
  <c r="BD970" i="1"/>
  <c r="CG970" i="1" s="1"/>
  <c r="BE970" i="1"/>
  <c r="CH970" i="1" s="1"/>
  <c r="BF975" i="1"/>
  <c r="CI975" i="1" s="1"/>
  <c r="BE975" i="1"/>
  <c r="CH975" i="1" s="1"/>
  <c r="BF903" i="1"/>
  <c r="CI903" i="1" s="1"/>
  <c r="CK912" i="1"/>
  <c r="BX912" i="1"/>
  <c r="BC920" i="1"/>
  <c r="CF920" i="1" s="1"/>
  <c r="BD920" i="1"/>
  <c r="CG920" i="1" s="1"/>
  <c r="BR921" i="1"/>
  <c r="BS921" i="1" s="1"/>
  <c r="BM921" i="1"/>
  <c r="AX933" i="1"/>
  <c r="BB933" i="1" s="1"/>
  <c r="BF939" i="1"/>
  <c r="CI939" i="1" s="1"/>
  <c r="BE968" i="1"/>
  <c r="CH968" i="1" s="1"/>
  <c r="BF979" i="1"/>
  <c r="CI979" i="1" s="1"/>
  <c r="BE979" i="1"/>
  <c r="CH979" i="1" s="1"/>
  <c r="CK980" i="1"/>
  <c r="BX980" i="1"/>
  <c r="CK997" i="1"/>
  <c r="BX997" i="1"/>
  <c r="BC908" i="1"/>
  <c r="CF908" i="1" s="1"/>
  <c r="BF908" i="1"/>
  <c r="CI908" i="1" s="1"/>
  <c r="BC912" i="1"/>
  <c r="CF912" i="1" s="1"/>
  <c r="BD912" i="1"/>
  <c r="CG912" i="1" s="1"/>
  <c r="BF921" i="1"/>
  <c r="CI921" i="1" s="1"/>
  <c r="BC921" i="1"/>
  <c r="CF921" i="1" s="1"/>
  <c r="BC926" i="1"/>
  <c r="CF926" i="1" s="1"/>
  <c r="BD926" i="1"/>
  <c r="CG926" i="1" s="1"/>
  <c r="BE926" i="1"/>
  <c r="CH926" i="1" s="1"/>
  <c r="BR937" i="1"/>
  <c r="BS937" i="1" s="1"/>
  <c r="BM937" i="1"/>
  <c r="BR947" i="1"/>
  <c r="BS947" i="1" s="1"/>
  <c r="BM947" i="1"/>
  <c r="BE949" i="1"/>
  <c r="CH949" i="1" s="1"/>
  <c r="BD949" i="1"/>
  <c r="CG949" i="1" s="1"/>
  <c r="BC949" i="1"/>
  <c r="CF949" i="1" s="1"/>
  <c r="BF949" i="1"/>
  <c r="CI949" i="1" s="1"/>
  <c r="BF966" i="1"/>
  <c r="CI966" i="1" s="1"/>
  <c r="BD966" i="1"/>
  <c r="CG966" i="1" s="1"/>
  <c r="BC966" i="1"/>
  <c r="CF966" i="1" s="1"/>
  <c r="BE966" i="1"/>
  <c r="CH966" i="1" s="1"/>
  <c r="BO974" i="1"/>
  <c r="BR974" i="1"/>
  <c r="BS974" i="1" s="1"/>
  <c r="BR978" i="1"/>
  <c r="BS978" i="1" s="1"/>
  <c r="BM978" i="1"/>
  <c r="BF911" i="1"/>
  <c r="CI911" i="1" s="1"/>
  <c r="BF915" i="1"/>
  <c r="CI915" i="1" s="1"/>
  <c r="BD915" i="1"/>
  <c r="CG915" i="1" s="1"/>
  <c r="BF916" i="1"/>
  <c r="CI916" i="1" s="1"/>
  <c r="BF920" i="1"/>
  <c r="CI920" i="1" s="1"/>
  <c r="BE925" i="1"/>
  <c r="CH925" i="1" s="1"/>
  <c r="BF926" i="1"/>
  <c r="CI926" i="1" s="1"/>
  <c r="BD935" i="1"/>
  <c r="CG935" i="1" s="1"/>
  <c r="BF937" i="1"/>
  <c r="CI937" i="1" s="1"/>
  <c r="AX940" i="1"/>
  <c r="BB940" i="1" s="1"/>
  <c r="BF948" i="1"/>
  <c r="CI948" i="1" s="1"/>
  <c r="BE948" i="1"/>
  <c r="CH948" i="1" s="1"/>
  <c r="BD948" i="1"/>
  <c r="CG948" i="1" s="1"/>
  <c r="BC948" i="1"/>
  <c r="CF948" i="1" s="1"/>
  <c r="BR949" i="1"/>
  <c r="BS949" i="1" s="1"/>
  <c r="BQ949" i="1"/>
  <c r="BR958" i="1"/>
  <c r="BS958" i="1" s="1"/>
  <c r="BM958" i="1"/>
  <c r="BC961" i="1"/>
  <c r="CF961" i="1" s="1"/>
  <c r="BX963" i="1"/>
  <c r="CK963" i="1"/>
  <c r="BR989" i="1"/>
  <c r="BS989" i="1" s="1"/>
  <c r="BM989" i="1"/>
  <c r="BC903" i="1"/>
  <c r="CF903" i="1" s="1"/>
  <c r="BD908" i="1"/>
  <c r="CG908" i="1" s="1"/>
  <c r="BC910" i="1"/>
  <c r="CF910" i="1" s="1"/>
  <c r="BE912" i="1"/>
  <c r="CH912" i="1" s="1"/>
  <c r="BX913" i="1"/>
  <c r="CK913" i="1"/>
  <c r="BF919" i="1"/>
  <c r="CI919" i="1" s="1"/>
  <c r="BD921" i="1"/>
  <c r="CG921" i="1" s="1"/>
  <c r="BR923" i="1"/>
  <c r="BS923" i="1" s="1"/>
  <c r="BC924" i="1"/>
  <c r="CF924" i="1" s="1"/>
  <c r="BD924" i="1"/>
  <c r="CG924" i="1" s="1"/>
  <c r="BF924" i="1"/>
  <c r="CI924" i="1" s="1"/>
  <c r="BD929" i="1"/>
  <c r="CG929" i="1" s="1"/>
  <c r="BE935" i="1"/>
  <c r="CH935" i="1" s="1"/>
  <c r="BE959" i="1"/>
  <c r="CH959" i="1" s="1"/>
  <c r="BF959" i="1"/>
  <c r="CI959" i="1" s="1"/>
  <c r="BD959" i="1"/>
  <c r="CG959" i="1" s="1"/>
  <c r="BC959" i="1"/>
  <c r="CF959" i="1" s="1"/>
  <c r="BX966" i="1"/>
  <c r="CK966" i="1"/>
  <c r="BF972" i="1"/>
  <c r="CI972" i="1" s="1"/>
  <c r="BE972" i="1"/>
  <c r="CH972" i="1" s="1"/>
  <c r="BD972" i="1"/>
  <c r="CG972" i="1" s="1"/>
  <c r="BC972" i="1"/>
  <c r="CF972" i="1" s="1"/>
  <c r="BC977" i="1"/>
  <c r="CF977" i="1" s="1"/>
  <c r="BE977" i="1"/>
  <c r="CH977" i="1" s="1"/>
  <c r="BC916" i="1"/>
  <c r="CF916" i="1" s="1"/>
  <c r="BF917" i="1"/>
  <c r="CI917" i="1" s="1"/>
  <c r="BF925" i="1"/>
  <c r="CI925" i="1" s="1"/>
  <c r="BC930" i="1"/>
  <c r="CF930" i="1" s="1"/>
  <c r="BD930" i="1"/>
  <c r="CG930" i="1" s="1"/>
  <c r="BF941" i="1"/>
  <c r="CI941" i="1" s="1"/>
  <c r="BF943" i="1"/>
  <c r="CI943" i="1" s="1"/>
  <c r="BF945" i="1"/>
  <c r="CI945" i="1" s="1"/>
  <c r="BF958" i="1"/>
  <c r="CI958" i="1" s="1"/>
  <c r="BE958" i="1"/>
  <c r="CH958" i="1" s="1"/>
  <c r="BD958" i="1"/>
  <c r="CG958" i="1" s="1"/>
  <c r="BC958" i="1"/>
  <c r="CF958" i="1" s="1"/>
  <c r="CK970" i="1"/>
  <c r="BX970" i="1"/>
  <c r="BM976" i="1"/>
  <c r="BR976" i="1"/>
  <c r="BS976" i="1" s="1"/>
  <c r="BC978" i="1"/>
  <c r="CF978" i="1" s="1"/>
  <c r="BE978" i="1"/>
  <c r="CH978" i="1" s="1"/>
  <c r="BE967" i="1"/>
  <c r="CH967" i="1" s="1"/>
  <c r="BC970" i="1"/>
  <c r="CF970" i="1" s="1"/>
  <c r="BD991" i="1"/>
  <c r="CG991" i="1" s="1"/>
  <c r="BE991" i="1"/>
  <c r="CH991" i="1" s="1"/>
  <c r="BC922" i="1"/>
  <c r="CF922" i="1" s="1"/>
  <c r="BD922" i="1"/>
  <c r="CG922" i="1" s="1"/>
  <c r="BF933" i="1"/>
  <c r="CI933" i="1" s="1"/>
  <c r="AX937" i="1"/>
  <c r="BB937" i="1" s="1"/>
  <c r="BC938" i="1"/>
  <c r="CF938" i="1" s="1"/>
  <c r="BD938" i="1"/>
  <c r="CG938" i="1" s="1"/>
  <c r="BC942" i="1"/>
  <c r="CF942" i="1" s="1"/>
  <c r="BD942" i="1"/>
  <c r="CG942" i="1" s="1"/>
  <c r="BC944" i="1"/>
  <c r="CF944" i="1" s="1"/>
  <c r="BD944" i="1"/>
  <c r="CG944" i="1" s="1"/>
  <c r="BC946" i="1"/>
  <c r="CF946" i="1" s="1"/>
  <c r="BD946" i="1"/>
  <c r="CG946" i="1" s="1"/>
  <c r="BR948" i="1"/>
  <c r="BS948" i="1" s="1"/>
  <c r="BC950" i="1"/>
  <c r="CF950" i="1" s="1"/>
  <c r="BM967" i="1"/>
  <c r="BR969" i="1"/>
  <c r="BS969" i="1" s="1"/>
  <c r="BO969" i="1"/>
  <c r="BF927" i="1"/>
  <c r="CI927" i="1" s="1"/>
  <c r="BC932" i="1"/>
  <c r="CF932" i="1" s="1"/>
  <c r="BD932" i="1"/>
  <c r="CG932" i="1" s="1"/>
  <c r="BE941" i="1"/>
  <c r="CH941" i="1" s="1"/>
  <c r="BR942" i="1"/>
  <c r="BS942" i="1" s="1"/>
  <c r="BE943" i="1"/>
  <c r="CH943" i="1" s="1"/>
  <c r="BR944" i="1"/>
  <c r="BS944" i="1" s="1"/>
  <c r="BE945" i="1"/>
  <c r="CH945" i="1" s="1"/>
  <c r="BR946" i="1"/>
  <c r="BS946" i="1" s="1"/>
  <c r="BF947" i="1"/>
  <c r="CI947" i="1" s="1"/>
  <c r="BC951" i="1"/>
  <c r="CF951" i="1" s="1"/>
  <c r="BF954" i="1"/>
  <c r="CI954" i="1" s="1"/>
  <c r="BD954" i="1"/>
  <c r="CG954" i="1" s="1"/>
  <c r="BC954" i="1"/>
  <c r="CF954" i="1" s="1"/>
  <c r="BE954" i="1"/>
  <c r="CH954" i="1" s="1"/>
  <c r="BM963" i="1"/>
  <c r="BR963" i="1"/>
  <c r="BS963" i="1" s="1"/>
  <c r="BR964" i="1"/>
  <c r="BS964" i="1" s="1"/>
  <c r="BD969" i="1"/>
  <c r="CG969" i="1" s="1"/>
  <c r="BC969" i="1"/>
  <c r="CF969" i="1" s="1"/>
  <c r="BF969" i="1"/>
  <c r="CI969" i="1" s="1"/>
  <c r="BE969" i="1"/>
  <c r="CH969" i="1" s="1"/>
  <c r="BD996" i="1"/>
  <c r="CG996" i="1" s="1"/>
  <c r="BC996" i="1"/>
  <c r="CF996" i="1" s="1"/>
  <c r="BF996" i="1"/>
  <c r="CI996" i="1" s="1"/>
  <c r="BF952" i="1"/>
  <c r="CI952" i="1" s="1"/>
  <c r="BF960" i="1"/>
  <c r="CI960" i="1" s="1"/>
  <c r="BF964" i="1"/>
  <c r="CI964" i="1" s="1"/>
  <c r="BD964" i="1"/>
  <c r="CG964" i="1" s="1"/>
  <c r="BR971" i="1"/>
  <c r="BS971" i="1" s="1"/>
  <c r="BM971" i="1"/>
  <c r="BR972" i="1"/>
  <c r="BS972" i="1" s="1"/>
  <c r="BF973" i="1"/>
  <c r="CI973" i="1" s="1"/>
  <c r="BE973" i="1"/>
  <c r="CH973" i="1" s="1"/>
  <c r="BD973" i="1"/>
  <c r="CG973" i="1" s="1"/>
  <c r="BC975" i="1"/>
  <c r="CF975" i="1" s="1"/>
  <c r="BD975" i="1"/>
  <c r="CG975" i="1" s="1"/>
  <c r="BR975" i="1"/>
  <c r="BS975" i="1" s="1"/>
  <c r="BF981" i="1"/>
  <c r="CI981" i="1" s="1"/>
  <c r="BE981" i="1"/>
  <c r="CH981" i="1" s="1"/>
  <c r="BR986" i="1"/>
  <c r="BS986" i="1" s="1"/>
  <c r="BQ986" i="1"/>
  <c r="BE987" i="1"/>
  <c r="CH987" i="1" s="1"/>
  <c r="BF990" i="1"/>
  <c r="CI990" i="1" s="1"/>
  <c r="BX1003" i="1"/>
  <c r="CK1003" i="1"/>
  <c r="BD1010" i="1"/>
  <c r="CG1010" i="1" s="1"/>
  <c r="BC1010" i="1"/>
  <c r="CF1010" i="1" s="1"/>
  <c r="BF1010" i="1"/>
  <c r="CI1010" i="1" s="1"/>
  <c r="BE1010" i="1"/>
  <c r="CH1010" i="1" s="1"/>
  <c r="BF950" i="1"/>
  <c r="CI950" i="1" s="1"/>
  <c r="BF962" i="1"/>
  <c r="CI962" i="1" s="1"/>
  <c r="BD962" i="1"/>
  <c r="CG962" i="1" s="1"/>
  <c r="AX980" i="1"/>
  <c r="BB980" i="1" s="1"/>
  <c r="BD988" i="1"/>
  <c r="CG988" i="1" s="1"/>
  <c r="BC988" i="1"/>
  <c r="CF988" i="1" s="1"/>
  <c r="BF988" i="1"/>
  <c r="CI988" i="1" s="1"/>
  <c r="BE988" i="1"/>
  <c r="CH988" i="1" s="1"/>
  <c r="BD993" i="1"/>
  <c r="CG993" i="1" s="1"/>
  <c r="BC993" i="1"/>
  <c r="CF993" i="1" s="1"/>
  <c r="BX956" i="1"/>
  <c r="BM962" i="1"/>
  <c r="BC971" i="1"/>
  <c r="CF971" i="1" s="1"/>
  <c r="BR973" i="1"/>
  <c r="BS973" i="1" s="1"/>
  <c r="BD989" i="1"/>
  <c r="CG989" i="1" s="1"/>
  <c r="BC989" i="1"/>
  <c r="CF989" i="1" s="1"/>
  <c r="BR997" i="1"/>
  <c r="BS997" i="1" s="1"/>
  <c r="BM997" i="1"/>
  <c r="BR1010" i="1"/>
  <c r="BS1010" i="1" s="1"/>
  <c r="BC962" i="1"/>
  <c r="CF962" i="1" s="1"/>
  <c r="BD965" i="1"/>
  <c r="CG965" i="1" s="1"/>
  <c r="BM965" i="1"/>
  <c r="BR965" i="1"/>
  <c r="BS965" i="1" s="1"/>
  <c r="BF967" i="1"/>
  <c r="CI967" i="1" s="1"/>
  <c r="BF968" i="1"/>
  <c r="CI968" i="1" s="1"/>
  <c r="BC968" i="1"/>
  <c r="CF968" i="1" s="1"/>
  <c r="BM973" i="1"/>
  <c r="BF980" i="1"/>
  <c r="CI980" i="1" s="1"/>
  <c r="BD980" i="1"/>
  <c r="CG980" i="1" s="1"/>
  <c r="BC980" i="1"/>
  <c r="CF980" i="1" s="1"/>
  <c r="BF994" i="1"/>
  <c r="CI994" i="1" s="1"/>
  <c r="BE994" i="1"/>
  <c r="CH994" i="1" s="1"/>
  <c r="BC1003" i="1"/>
  <c r="CF1003" i="1" s="1"/>
  <c r="BO1010" i="1"/>
  <c r="AX971" i="1"/>
  <c r="BB971" i="1" s="1"/>
  <c r="BX983" i="1"/>
  <c r="CK983" i="1"/>
  <c r="BF989" i="1"/>
  <c r="CI989" i="1" s="1"/>
  <c r="BR1008" i="1"/>
  <c r="BS1008" i="1" s="1"/>
  <c r="BF985" i="1"/>
  <c r="CI985" i="1" s="1"/>
  <c r="BE993" i="1"/>
  <c r="CH993" i="1" s="1"/>
  <c r="AX994" i="1"/>
  <c r="BB994" i="1" s="1"/>
  <c r="BE998" i="1"/>
  <c r="CH998" i="1" s="1"/>
  <c r="BF998" i="1"/>
  <c r="CI998" i="1" s="1"/>
  <c r="BX1001" i="1"/>
  <c r="CK1001" i="1"/>
  <c r="BC1007" i="1"/>
  <c r="CF1007" i="1" s="1"/>
  <c r="BF956" i="1"/>
  <c r="CI956" i="1" s="1"/>
  <c r="BF974" i="1"/>
  <c r="CI974" i="1" s="1"/>
  <c r="BC974" i="1"/>
  <c r="CF974" i="1" s="1"/>
  <c r="BD979" i="1"/>
  <c r="CG979" i="1" s="1"/>
  <c r="BC979" i="1"/>
  <c r="CF979" i="1" s="1"/>
  <c r="BD986" i="1"/>
  <c r="CG986" i="1" s="1"/>
  <c r="BC986" i="1"/>
  <c r="CF986" i="1" s="1"/>
  <c r="BC987" i="1"/>
  <c r="CF987" i="1" s="1"/>
  <c r="BD992" i="1"/>
  <c r="CG992" i="1" s="1"/>
  <c r="BC992" i="1"/>
  <c r="CF992" i="1" s="1"/>
  <c r="BF992" i="1"/>
  <c r="CI992" i="1" s="1"/>
  <c r="BO992" i="1"/>
  <c r="AX998" i="1"/>
  <c r="BB998" i="1" s="1"/>
  <c r="AX1002" i="1"/>
  <c r="BB1002" i="1" s="1"/>
  <c r="BF1003" i="1"/>
  <c r="CI1003" i="1" s="1"/>
  <c r="BD1004" i="1"/>
  <c r="CG1004" i="1" s="1"/>
  <c r="BC1004" i="1"/>
  <c r="CF1004" i="1" s="1"/>
  <c r="BF1004" i="1"/>
  <c r="CI1004" i="1" s="1"/>
  <c r="BE1004" i="1"/>
  <c r="CH1004" i="1" s="1"/>
  <c r="BD1006" i="1"/>
  <c r="CG1006" i="1" s="1"/>
  <c r="BC1006" i="1"/>
  <c r="CF1006" i="1" s="1"/>
  <c r="BF1006" i="1"/>
  <c r="CI1006" i="1" s="1"/>
  <c r="BE1006" i="1"/>
  <c r="CH1006" i="1" s="1"/>
  <c r="BF970" i="1"/>
  <c r="CI970" i="1" s="1"/>
  <c r="BD977" i="1"/>
  <c r="CG977" i="1" s="1"/>
  <c r="BF978" i="1"/>
  <c r="CI978" i="1" s="1"/>
  <c r="BE982" i="1"/>
  <c r="CH982" i="1" s="1"/>
  <c r="BE985" i="1"/>
  <c r="CH985" i="1" s="1"/>
  <c r="BC991" i="1"/>
  <c r="CF991" i="1" s="1"/>
  <c r="BF1001" i="1"/>
  <c r="CI1001" i="1" s="1"/>
  <c r="BR1004" i="1"/>
  <c r="BS1004" i="1" s="1"/>
  <c r="BO1004" i="1"/>
  <c r="BF976" i="1"/>
  <c r="CI976" i="1" s="1"/>
  <c r="BD984" i="1"/>
  <c r="CG984" i="1" s="1"/>
  <c r="BC984" i="1"/>
  <c r="CF984" i="1" s="1"/>
  <c r="BF984" i="1"/>
  <c r="CI984" i="1" s="1"/>
  <c r="BF1007" i="1"/>
  <c r="CI1007" i="1" s="1"/>
  <c r="BF987" i="1"/>
  <c r="CI987" i="1" s="1"/>
  <c r="BF991" i="1"/>
  <c r="CI991" i="1" s="1"/>
  <c r="BF995" i="1"/>
  <c r="CI995" i="1" s="1"/>
  <c r="BF999" i="1"/>
  <c r="CI999" i="1" s="1"/>
  <c r="BD1002" i="1"/>
  <c r="CG1002" i="1" s="1"/>
  <c r="BC1002" i="1"/>
  <c r="CF1002" i="1" s="1"/>
  <c r="BR1002" i="1"/>
  <c r="BS1002" i="1" s="1"/>
  <c r="BF1005" i="1"/>
  <c r="CI1005" i="1" s="1"/>
  <c r="BD990" i="1"/>
  <c r="CG990" i="1" s="1"/>
  <c r="BC990" i="1"/>
  <c r="CF990" i="1" s="1"/>
  <c r="BD994" i="1"/>
  <c r="CG994" i="1" s="1"/>
  <c r="BC994" i="1"/>
  <c r="CF994" i="1" s="1"/>
  <c r="BD998" i="1"/>
  <c r="CG998" i="1" s="1"/>
  <c r="BC998" i="1"/>
  <c r="CF998" i="1" s="1"/>
  <c r="BE1003" i="1"/>
  <c r="CH1003" i="1" s="1"/>
  <c r="BE1005" i="1"/>
  <c r="CH1005" i="1" s="1"/>
  <c r="BE1007" i="1"/>
  <c r="CH1007" i="1" s="1"/>
  <c r="BE1009" i="1"/>
  <c r="CH1009" i="1" s="1"/>
  <c r="BK947" i="1" l="1"/>
  <c r="BK887" i="1"/>
  <c r="BK851" i="1"/>
  <c r="BK909" i="1"/>
  <c r="BK1002" i="1"/>
  <c r="BK903" i="1"/>
  <c r="BK984" i="1"/>
  <c r="BK895" i="1"/>
  <c r="BK943" i="1"/>
  <c r="BK923" i="1"/>
  <c r="BK1009" i="1"/>
  <c r="BK981" i="1"/>
  <c r="BW1014" i="1"/>
  <c r="BX1014" i="1" s="1"/>
  <c r="BK999" i="1"/>
  <c r="BK990" i="1"/>
  <c r="BK877" i="1"/>
  <c r="BK971" i="1"/>
  <c r="BK860" i="1"/>
  <c r="BK951" i="1"/>
  <c r="BK910" i="1"/>
  <c r="BK861" i="1"/>
  <c r="BK962" i="1"/>
  <c r="BK907" i="1"/>
  <c r="BK879" i="1"/>
  <c r="BK995" i="1"/>
  <c r="BK916" i="1"/>
  <c r="BK855" i="1"/>
  <c r="BK964" i="1"/>
  <c r="BK853" i="1"/>
  <c r="BK985" i="1"/>
  <c r="BK948" i="1"/>
  <c r="BK900" i="1"/>
  <c r="BK850" i="1"/>
  <c r="BK998" i="1"/>
  <c r="BK982" i="1"/>
  <c r="BK974" i="1"/>
  <c r="BK968" i="1"/>
  <c r="BK975" i="1"/>
  <c r="BK938" i="1"/>
  <c r="BK931" i="1"/>
  <c r="BK871" i="1"/>
  <c r="BK856" i="1"/>
  <c r="BK973" i="1"/>
  <c r="BK967" i="1"/>
  <c r="BK865" i="1"/>
  <c r="BK957" i="1"/>
  <c r="BK880" i="1"/>
  <c r="BK859" i="1"/>
  <c r="BK875" i="1"/>
  <c r="BK899" i="1"/>
  <c r="BK994" i="1"/>
  <c r="BK932" i="1"/>
  <c r="BK946" i="1"/>
  <c r="BK961" i="1"/>
  <c r="BK915" i="1"/>
  <c r="BK889" i="1"/>
  <c r="BK986" i="1"/>
  <c r="BK922" i="1"/>
  <c r="BK959" i="1"/>
  <c r="BK906" i="1"/>
  <c r="BK883" i="1"/>
  <c r="BK896" i="1"/>
  <c r="BK997" i="1"/>
  <c r="BK944" i="1"/>
  <c r="BK940" i="1"/>
  <c r="BK1001" i="1"/>
  <c r="BK935" i="1"/>
  <c r="BK905" i="1"/>
  <c r="BK963" i="1"/>
  <c r="BK1000" i="1"/>
  <c r="BK858" i="1"/>
  <c r="BK874" i="1"/>
  <c r="BK864" i="1"/>
  <c r="BK991" i="1"/>
  <c r="BK1006" i="1"/>
  <c r="BK979" i="1"/>
  <c r="BK989" i="1"/>
  <c r="BK958" i="1"/>
  <c r="BK930" i="1"/>
  <c r="BK921" i="1"/>
  <c r="BK925" i="1"/>
  <c r="BK945" i="1"/>
  <c r="BK913" i="1"/>
  <c r="BK960" i="1"/>
  <c r="BK953" i="1"/>
  <c r="BK867" i="1"/>
  <c r="BF1011" i="1"/>
  <c r="BF1014" i="1" s="1"/>
  <c r="CI1014" i="1" s="1"/>
  <c r="CI8" i="1"/>
  <c r="BK1005" i="1"/>
  <c r="BK854" i="1"/>
  <c r="BX123" i="1"/>
  <c r="CK123" i="1"/>
  <c r="CK1011" i="1" s="1"/>
  <c r="BC1011" i="1"/>
  <c r="BC1014" i="1" s="1"/>
  <c r="CF1014" i="1" s="1"/>
  <c r="CF8" i="1"/>
  <c r="BK980" i="1"/>
  <c r="BK988" i="1"/>
  <c r="BK1010" i="1"/>
  <c r="BK996" i="1"/>
  <c r="BK966" i="1"/>
  <c r="BK890" i="1"/>
  <c r="BK955" i="1"/>
  <c r="BK918" i="1"/>
  <c r="BK868" i="1"/>
  <c r="BK891" i="1"/>
  <c r="BK881" i="1"/>
  <c r="BK902" i="1"/>
  <c r="BK866" i="1"/>
  <c r="BK941" i="1"/>
  <c r="BK863" i="1"/>
  <c r="BK934" i="1"/>
  <c r="BK876" i="1"/>
  <c r="BK857" i="1"/>
  <c r="BR1014" i="1"/>
  <c r="BS1014" i="1" s="1"/>
  <c r="BK992" i="1"/>
  <c r="BK978" i="1"/>
  <c r="BK912" i="1"/>
  <c r="BK920" i="1"/>
  <c r="BK936" i="1"/>
  <c r="BK893" i="1"/>
  <c r="BK952" i="1"/>
  <c r="BK917" i="1"/>
  <c r="BK888" i="1"/>
  <c r="BK886" i="1"/>
  <c r="BK873" i="1"/>
  <c r="BK976" i="1"/>
  <c r="BK1004" i="1"/>
  <c r="BK924" i="1"/>
  <c r="BK939" i="1"/>
  <c r="BK872" i="1"/>
  <c r="BK904" i="1"/>
  <c r="BK862" i="1"/>
  <c r="BK965" i="1"/>
  <c r="BK911" i="1"/>
  <c r="BK885" i="1"/>
  <c r="BK878" i="1"/>
  <c r="BK884" i="1"/>
  <c r="BK1008" i="1"/>
  <c r="BD1011" i="1"/>
  <c r="BD1014" i="1" s="1"/>
  <c r="CG1014" i="1" s="1"/>
  <c r="BK987" i="1"/>
  <c r="BK1007" i="1"/>
  <c r="BK954" i="1"/>
  <c r="BK942" i="1"/>
  <c r="BK977" i="1"/>
  <c r="BK908" i="1"/>
  <c r="BK914" i="1"/>
  <c r="BK937" i="1"/>
  <c r="BK956" i="1"/>
  <c r="BK993" i="1"/>
  <c r="BK950" i="1"/>
  <c r="BK972" i="1"/>
  <c r="BK949" i="1"/>
  <c r="BK933" i="1"/>
  <c r="BK901" i="1"/>
  <c r="BK928" i="1"/>
  <c r="BK882" i="1"/>
  <c r="BK897" i="1"/>
  <c r="BK870" i="1"/>
  <c r="BK1003" i="1"/>
  <c r="BK969" i="1"/>
  <c r="BK970" i="1"/>
  <c r="BK926" i="1"/>
  <c r="BK892" i="1"/>
  <c r="BK898" i="1"/>
  <c r="BK983" i="1"/>
  <c r="BK919" i="1"/>
  <c r="BK852" i="1"/>
  <c r="BK894" i="1"/>
  <c r="BK927" i="1"/>
  <c r="BK929" i="1"/>
  <c r="BK869" i="1"/>
  <c r="BE1011" i="1"/>
  <c r="BE1014" i="1" s="1"/>
  <c r="CH101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ERT CDE</author>
    <author>Angelbert</author>
    <author>Acer</author>
    <author>Admin</author>
    <author>Ilanie Sanoy</author>
    <author>ACER</author>
    <author>TERESITA EDANIOL</author>
    <author>ADMIN</author>
    <author>ERMALYN GUNDA</author>
    <author>Asus</author>
    <author>Analie</author>
    <author>joel bernard dumalan</author>
    <author>MyPC</author>
  </authors>
  <commentList>
    <comment ref="BG9" authorId="0" shapeId="0" xr:uid="{40A34302-169C-44B2-83C2-EA76BE99C4AF}">
      <text>
        <r>
          <rPr>
            <b/>
            <sz val="28"/>
            <rFont val="Calibri"/>
            <family val="2"/>
          </rPr>
          <t>DAYS CLOSED
# OF DAYS: 2 DAYS
DATE: DECEMBER 21 &amp; 25, 2025</t>
        </r>
      </text>
    </comment>
    <comment ref="BU9" authorId="0" shapeId="0" xr:uid="{00E1A4BF-7D8A-4217-A14A-77CF3C3C91D0}">
      <text>
        <r>
          <rPr>
            <b/>
            <sz val="28"/>
            <rFont val="Calibri"/>
            <family val="2"/>
          </rPr>
          <t>SALARY:                                           61,496.90
OVERTIME:                                     23,544.40
HOLIDAY PAY:                                 4,132.50
13TH MONTH PAY:                        5,904.58
BENEFITS:                                          3,525.00
PROVISION FOR CHRISTMAS PARTY: 
                                                            12,939.00
TRANSPORTATION:                       1,100.00
RENTAL:                                           30,000.00
ELECTRIC BILL:                                  7,388.81
PAALOG TUBIG:                            14,963.00
BIR/TAXES:                                      
0619E MONTHLY RENTAL TAX NO. 2025:
                                                              1,770.00
SUPOT:                                               3,320.00
LABOR AND MATERIALS:                150.00
STORE SUPPLIES:                                  50.00
KITCHENWARES:                                200.00
DISHWASHING:                                  780.00
DETERGENT:                                         800.00
SERVICE WATER:                             1,980.00
SENIOR/PWD DISCOUNT:                 54.04
GARBAGE TIP:                                     145.00
ADMIN SALARY:                           12,000.00
ADMIN ELECTRIC BILL:                     500.00
ADMIN WATER BILL:                         680.00
SS&amp;ST MEAL ALLOWANCE:            540.00
OTHERS:                                             2,376.00
SUBTOTAL:                                   191,089.23
NON SALES:
LPG:                                                  47,448.00
BREADING MIX:                           51,750.00
OIL:                                                    47,020.00
SAUCE:                                               5,306.00
SUBTOTAL:                                   151,524.00
GRAND TOTAL:                           342,613.23</t>
        </r>
      </text>
    </comment>
    <comment ref="BU11" authorId="0" shapeId="0" xr:uid="{035FAC01-C416-4DC5-B66D-22FC330A9A1F}">
      <text>
        <r>
          <rPr>
            <b/>
            <sz val="28"/>
            <rFont val="Calibri"/>
            <family val="2"/>
          </rPr>
          <t>SALARY                                           78,903.00 
OVERTIME                                      15,931.88 
HOLIDAY                                         10,048.50 
13TH MONTH                                  5,460.00 
SSS                                                       2,950.00 
PHIL.HEALTH                                    500.00 
HDMF                                                 400.00 
PROVISIONXMAS PARTY              3,000.00 
TRANSPO.                                         610.00 
COMMU.                                           1,551.00 
RENTAL                                             33,000.00 
ELECTRIC BILL                                  7,382.51 
WATER BILL                                      513.96 
BIR/TAXES                                        4,960.00 
SUPOT                                               14,083.00
LABOR/ MATERIALS                     2,195.00 
OFFICE SUPPLIES                            1,270.00 
KITCHEN WARES                            1,594.00 
DISHWASHNG                                618.00 
DETERGENT                                     1,773.00 
SERVICE WATER                             210.00 
SENIOR DISCOUNT                       438.00 
BANK CHARGE                               270.00 
TL ALLOWANCE                            1,250.00 
TRAINEE ALLOWANCE               350.00 
MEALS                                            248.00 
BOUNDLE OF JOY                        6,000.00 
B.O  366.00 
TOTAL -195,875.85
NONE SALES -129,446.00
GRAND TOTAL- 325,321.85</t>
        </r>
        <r>
          <rPr>
            <sz val="28"/>
            <rFont val="Calibri"/>
            <family val="2"/>
          </rPr>
          <t xml:space="preserve">
</t>
        </r>
      </text>
    </comment>
    <comment ref="BU12" authorId="1" shapeId="0" xr:uid="{B1F1EA07-C321-4193-BBB8-B280549F9BD2}">
      <text>
        <r>
          <rPr>
            <sz val="24"/>
            <rFont val="Calibri"/>
            <family val="2"/>
            <scheme val="minor"/>
          </rPr>
          <t>13TH MONTH PAY - 9,054.76
BENEFITS - 3,500.54
TL ALLOWANCE - 1,100.00
ELECTRIC BILL - 10,963.98
WATER BILL - 5,086.00
TAX/BIR - 6,859.85
MISCELLANEOUS - 20,790.10
REPAIRS/LABOR AND MATERIALS - 12,318.00
ADMIN COST - 23,793.00</t>
        </r>
      </text>
    </comment>
    <comment ref="BU15" authorId="2" shapeId="0" xr:uid="{B6199CE3-9AC5-4E89-B65D-E7B542B84E11}">
      <text>
        <r>
          <rPr>
            <b/>
            <sz val="24"/>
            <rFont val="Calibri"/>
            <family val="2"/>
            <scheme val="minor"/>
          </rPr>
          <t xml:space="preserve">SALARY - 109,370.50
RENTAL - 25,000
EB - 16,485.91
WB - 4,097.77
PLASTIC - 14,346
</t>
        </r>
      </text>
    </comment>
    <comment ref="BU16" authorId="3" shapeId="0" xr:uid="{6BD7DA74-39AC-4464-8799-35308B0BFB2C}">
      <text>
        <r>
          <rPr>
            <b/>
            <sz val="28"/>
            <rFont val="Calibri"/>
            <family val="2"/>
          </rPr>
          <t xml:space="preserve">
SALARY:                                     60,255                          
OVERTIME:                               15,182
HOLIDAY:                                   8,793.95                             
13TH MONTH:                          6,533.75           
BENEFITS:                                  8,284.50         
TRANSPO:                                  5,920                  
COMMU.:                                  1,307             
RENTAL:                                     58,000                        
BIR:                                              1,440                        
SUPOT:                                       14,530                  
LABOR/MATERIALS:               3,490  
OFFICE SUUPPLIES:                 1,504
KITCHEN WARES:                     292.96          
DISHWASHING:                        600       
DETERGENT:                              1,250.30        
SERVICE WATER:                     2,000          
GENERAL MEETING:               1,000
BUNDLE OF JOY:                       5,404
UNIFORM:                                  4,975
PROVISION  XMAS PARTY:   2,100
TOTAL:                                         202,063.28                                     
NON SALES:                               124,754                        
GRAND TOTAL:                         326,817.28</t>
        </r>
      </text>
    </comment>
    <comment ref="C18" authorId="3" shapeId="0" xr:uid="{102465C9-F884-455E-B521-7183D3F78A18}">
      <text>
        <r>
          <rPr>
            <b/>
            <sz val="28"/>
            <rFont val="Tahoma"/>
            <family val="2"/>
          </rPr>
          <t>OPENING DATE: NOV. 29, 2025
OPENING SALES : 118,322</t>
        </r>
        <r>
          <rPr>
            <b/>
            <sz val="9"/>
            <rFont val="Tahoma"/>
            <family val="2"/>
          </rPr>
          <t xml:space="preserve">
</t>
        </r>
      </text>
    </comment>
    <comment ref="BU20" authorId="4" shapeId="0" xr:uid="{F861BD15-1C80-49BB-8B2F-0A24D6F2E3AB}">
      <text>
        <r>
          <rPr>
            <sz val="9"/>
            <rFont val="Tahoma"/>
            <family val="2"/>
          </rPr>
          <t xml:space="preserve">
</t>
        </r>
        <r>
          <rPr>
            <sz val="20"/>
            <rFont val="Calibri"/>
            <family val="2"/>
            <scheme val="minor"/>
          </rPr>
          <t>BIR -3,41.87
WATER BILL - 1,876.31
ELECTRIC BILL 8, 232.64
13 MONTH - 9,280.10
OVERTIME- 11,349.24
HOLIDAY - 5,796.90
OFFICE SUPPLIES  - 2,058
SSS 2,435.36
PAG IBIG 471.43
PHILHEALTH 343.75
TRANSPO 1,995
TL ALLOWANCE  2000
SUPOT /ROLL ,T BAG -13,469
 CHARGE DEPOSIT -3,370
COMMUNICTION -1,020
DETERGENT - 2,479
KITCHEN WARES- 2,554
PATIS SUKA - 1,468
ADMIN COST - 15,899.46
SUPERVISOR TRANSPO  - 4,494.54
OTHERS  - 5,255.50</t>
        </r>
      </text>
    </comment>
    <comment ref="BU24" authorId="0" shapeId="0" xr:uid="{980A82B3-54F5-4C9F-9053-288F558E0FD8}">
      <text>
        <r>
          <rPr>
            <b/>
            <sz val="24"/>
            <rFont val="Calibri"/>
            <family val="2"/>
            <scheme val="minor"/>
          </rPr>
          <t>User:</t>
        </r>
        <r>
          <rPr>
            <sz val="24"/>
            <rFont val="Calibri"/>
            <family val="2"/>
            <scheme val="minor"/>
          </rPr>
          <t xml:space="preserve">
LPG-28,580
BREADING-22,274
OIL-28,864
GRAVY-7,020
SALARY-95,950
HOLIDAY-6,750
OT-5,187
TL ALLOWANCE-1,200
13 MOS-10,138
PAG IBIG-871.43
SSS-5,465.36
PHILHEALTH-1,343.75
TRANSPO-2,850
CHARGE DEPOSIT-3,440
RENTAL-30,500
LIGHT-8,363
BIR-5,685
SUPOT PLASTIC-9,947
SR.DIS-1,170
DETERGENT-3,301
KITCHENWARE-2,365
PATIS/SUKA -2,494
REPLENISHMENT-4,494.54
ADMIN COST-15,899
</t>
        </r>
      </text>
    </comment>
    <comment ref="BU25" authorId="5" shapeId="0" xr:uid="{DA23F815-DC5A-4452-A1F6-6CB74D155E0F}">
      <text>
        <r>
          <rPr>
            <b/>
            <sz val="24"/>
            <rFont val="Calibri"/>
            <family val="2"/>
          </rPr>
          <t>LPG-32,761
BMIX-23,865
OIL-32,888
GRAVY-5,952
SALARY -81,100
HOLIDAY -8,650
13TH MONTH-8,208
BENEFITS -14,904
DEPOSIT FEE-1,980
RENTAL-40,840
KURYENTE -9,671
TUBIG-851
BIR-9,895
SUPOT/PLASTIC-7,608
MISC-5,528
ADMIN-21,717
WIFI/LOAD-1,715</t>
        </r>
      </text>
    </comment>
    <comment ref="BG26" authorId="0" shapeId="0" xr:uid="{A069A677-F29B-4409-8919-251037EB00A3}">
      <text>
        <r>
          <rPr>
            <b/>
            <sz val="28"/>
            <rFont val="Calibri"/>
            <family val="2"/>
          </rPr>
          <t>2 DAYS CLOSED</t>
        </r>
      </text>
    </comment>
    <comment ref="BU26" authorId="0" shapeId="0" xr:uid="{BAAD5F79-452E-434C-B84E-061C6902A584}">
      <text>
        <r>
          <rPr>
            <b/>
            <sz val="28"/>
            <rFont val="Calibri"/>
            <family val="2"/>
          </rPr>
          <t>SALARY                                                                                             41,470.03                                                                                     
OT                                                                                                       22,837.52
HOLIDAY                                                                                             2,479.50   
13TH MONTH                                                                                    4,639.17  
SSS                                                                                                        1,950.00          
PHIL HEALTH                                                                                      1,065.00  
TRANSPO                                                                                               500.00   
COMMU.                                                                                                137.00
RENTAL                                                                                             15,500.00 
ELECTRIC BILL                                                                                    7,284.00     
WATER BILL                                                                                           745.00     
BIR/TAXES                       (0619E RENTAL TAX)-                            750.00
                           (BOOKKEEPERS SERVICE FEE)-                            800.00
                           (ONLINE CHARGE-)                                                    20.00
SUPOT                                                                                                 9,608.00                                                                                                                        
GARBAGE TIP                                                                                    1,050.00                      
KITCHEN WARES                                                                                 430.00 
DISHWASHING                                                                                 1,008.00
SERVICE WATER                                                                               1,750.00  
OFFICE SUPPLIES                                                                                 421.00     
ADMIN OFFICE SALARY                                                                9,900.00
ADMIN ELECTRIC BILL                                                                        420.00    
ADMIN RENTAL                                                                                   680.00      
MEALS                                                                                                 1,440.00
OIC ALLOWANCE                                                                                780.00
MATERIALS                                                                                        2,010.00                                                                   
OTHERS                                                                                                   321.00
11KGTANKS DYNAMIC RICE COOKER                                      1,060.00                                                                                     
NSCK THANKS GIVING PARTY                                                    7,440.00
BUNDLE OF JOY                                                                               4,150.00
TOTAL:                                                                                            142,645.22                    
NON SALES:                                                                                  104,322.00    
GRANDTOTAL:                                                                             246,967.22</t>
        </r>
      </text>
    </comment>
    <comment ref="BU30" authorId="4" shapeId="0" xr:uid="{F34C64DF-D600-4BF0-9C78-52701E3C3492}">
      <text>
        <r>
          <rPr>
            <b/>
            <sz val="20"/>
            <rFont val="Calibri"/>
            <family val="2"/>
            <scheme val="minor"/>
          </rPr>
          <t>BIR - 6,026.68
ELECTRIC BILL - 7,834.33
WATER BILL - 3,492.36
PHILHEALTH - 1,960
SSS - 4,911.20
PAG IBIG - 1,568
13TH MONTH -8,892
ADMIN COST - 9,363.79
ADMIN OFFICE - 640
TL ALLOWANCE - 2400
OVERTIME - 3,719.25
HOLIDAY - 8510.40
TRANSPO 2,070
CHARGE DEPOSIT - 840 
SUPOT/ T /ROLL BAG - 11,342
COMMUNICATION - 1,607
DETERGENT 1,229</t>
        </r>
      </text>
    </comment>
    <comment ref="BU34" authorId="6" shapeId="0" xr:uid="{8F197F23-AE7B-48D1-B0CB-9C12BB7BBB45}">
      <text>
        <r>
          <rPr>
            <b/>
            <sz val="24"/>
            <rFont val="Calibri"/>
            <family val="2"/>
            <scheme val="minor"/>
          </rPr>
          <t>SALARY - 85,580
13TH MONTH - 53,529
RENTAL - 30,000
ACCOMMODATION - 26,333.46
ELECTRIC BILL - 10,073</t>
        </r>
      </text>
    </comment>
    <comment ref="BU35" authorId="7" shapeId="0" xr:uid="{9B36ECE1-94FA-4241-A8CB-8B2E7A5F48E1}">
      <text>
        <r>
          <rPr>
            <sz val="28"/>
            <rFont val="Calibri"/>
            <family val="2"/>
          </rPr>
          <t xml:space="preserve">
</t>
        </r>
        <r>
          <rPr>
            <b/>
            <sz val="28"/>
            <rFont val="Calibri"/>
            <family val="2"/>
          </rPr>
          <t xml:space="preserve"> SALARY             54,810
OVERTIME </t>
        </r>
        <r>
          <rPr>
            <sz val="28"/>
            <rFont val="Calibri"/>
            <family val="2"/>
          </rPr>
          <t xml:space="preserve">       </t>
        </r>
        <r>
          <rPr>
            <b/>
            <sz val="28"/>
            <rFont val="Calibri"/>
            <family val="2"/>
          </rPr>
          <t xml:space="preserve">12,714.43
HOLIDAYPAY    5,959.50
SSS                      4,153
PHIL.HEALTH    1,279
HMDF                 927
TRANSPO.          50
COMM.WIFI      1000
RENTALS            14,250
ELECTRIC BILL    7,904
WATER BILL        911.60
 BIR TAX              750
SUPOT                 4,447
PLASTIC               4444
ROLL BAG            698
G-BAG                  2,272
LABORMATERIALS
(PVC PIPE, ELBOW,)
(NETLEX,VULCASEAL)
                                4,395
OFFICE SUPPLIES  360
KITCHEN WARE    
(#28 STRAINER GLASS)
(TONG SMALL,MEDUIM)
                                 1,524
DISHWASHING      1,980
DETERGENT           428
SERVICE WATER    1,080
GARBAGE BAG       2,100
SALES DEPOSIT      13,089
KITCHEN SUPPLIES
(RICE WRAPPER,TISSUE,
GLASS CLEANER,
DRINKING STRAW)
                                    4,265
TOTAL                       145,791.03
NON SALES TOTAL
LPG                           37,484
BREADING               29,108.16
OIL                             30,850
 SAUCE                      5,743.25
GRAND TOTAL =  248,796.44
</t>
        </r>
      </text>
    </comment>
    <comment ref="BG38" authorId="0" shapeId="0" xr:uid="{6EE9A9B5-76F4-4B72-B88F-2D4F37FD6BF1}">
      <text>
        <r>
          <rPr>
            <b/>
            <sz val="28"/>
            <rFont val="Calibri"/>
            <family val="2"/>
          </rPr>
          <t>DAYS CLOSED
# OF DAYS: 2 DAYS
DATE: DECEMBER 21 &amp; 25, 2025</t>
        </r>
      </text>
    </comment>
    <comment ref="BU38" authorId="0" shapeId="0" xr:uid="{B6505EB0-C4D4-465C-8A09-43481181FA1E}">
      <text>
        <r>
          <rPr>
            <b/>
            <sz val="28"/>
            <rFont val="Calibri"/>
            <family val="2"/>
          </rPr>
          <t>SALARY:                                           38,303.91
OVERTIME:                                     20,771.26
HOLIDAY PAY:                                 2,479.50
13TH MONTH PAY:                        4,436.25
BENEFITS:                                          3,015.00
PROVISION FOR CHRISTMAS PARTY: 
                                                            11,590.00
TRANSPORTATION:                       1,000.00
RENTAL:                                           15,675.97
ELECTRIC BILL:                                  8,012.97
BIR/TAXES:                                        7,000.00
0619E MONTHLY RENTAL TAX FOR THE MONTH OF NOV. 2025:                                     783.75
ONLINE CHARGE:                                 20.00
BOOKKEPPER SERVICE FEE:        1,000.00
SUPOT:                                             15,900.00
KITCHENWARES:                                100.00
LEMON:                                                 370.00
SILI:                                                          260.00 
DISHWASHING:                                  861.00
DETERGENT:                                     1,070.00
SERVICE WATER:                            1,175.00
ADMIN SALARY:                             9,900.00
ADMIN ELECTRIC BILL:                     420.00
ADMIN WATER BILL:                        680.00
SS&amp;ST MEAL ALLOWANCE:        2,250.00
BHOUSE RENTAL GOOD FOR 4 PERSON ONLY FOR THE MONTH OF DECEMBER 2025:
                                                              4,000.00
OTHERS:                                             1,087.00
SUBTOTAL:                                  153,560.64
NON SALES:
LPG:                                                  45,351.00
BREADING MIX:                           33,750.00
OIL:                                                    30,850.00
SAUCE:                                               1,040.00
SUBTOTAL:                                   110,991.00
GRAND TOTAL:                           264,551.64</t>
        </r>
      </text>
    </comment>
    <comment ref="BU39" authorId="6" shapeId="0" xr:uid="{D225FDFE-D18E-4F41-BC8D-CFD12CD70387}">
      <text>
        <r>
          <rPr>
            <b/>
            <sz val="9"/>
            <rFont val="Tahoma"/>
            <family val="2"/>
          </rPr>
          <t>ACER:</t>
        </r>
        <r>
          <rPr>
            <sz val="9"/>
            <rFont val="Tahoma"/>
            <family val="2"/>
          </rPr>
          <t xml:space="preserve">
</t>
        </r>
        <r>
          <rPr>
            <sz val="24"/>
            <rFont val="Tahoma"/>
            <family val="2"/>
          </rPr>
          <t>Holiday- 11,918.50
13th month- 12,865
FUEL- 2,000
Transpo- 3,158
Electric bill- 8,065
Supot- 4,660
Plastic- 14,401
Rollbag- 393
G-BAG- 1,804
Labor- 406
Office- 601.50
Kitchen wares- 3,161.30
Dishwashing- 512
Service water- 1,240
Health- 1,723
Senior- 573.26
Bundle of joy- 7,000
Thanksgiving party- 7,000
ADMIN COST- 10,000
Deposit fee- 1,200
Internet- 1,299</t>
        </r>
      </text>
    </comment>
    <comment ref="BU40" authorId="0" shapeId="0" xr:uid="{C9DCFF8A-3367-4E6B-823A-C924961D0C29}">
      <text>
        <r>
          <rPr>
            <b/>
            <sz val="26"/>
            <rFont val="Calibri"/>
            <family val="2"/>
          </rPr>
          <t>SALARY                                                                  56,314.00 
OVERTIME                                                             22,723.05 
HOLIDAY                                                                1,139.40 
"13TH MONTH"                                               26,545.58 
TRANSPO.                                                               1,025.00 
COMMU.                                                                      63.00 
RENTAL                                                                     22,400.00 
ELECTRIC BILL                                                             10,977.12 
SUPOT                                                                          15,426.00 
"OFFICE SUPPLIES"                                                        90.00 
"KITCHEN WARES"                                                        342.00 
DETERGENT                                                                   3,152.00 
SERVICE WATER                                                          1,400.00 
PWD/SENIOR DISCOUNT                                      1,322.00 
MEALS                                                                                598.00 
UNIFORM                                                                     4,800.00 
OR PRINTING                                                             5,000.00 
BUNDLE OF JOY                                                         6,000.00 
WATER TEST SANITATION                                       2,005.00 
DISHWASHING WATER                                            2,860.00 
NON SALES                                                                 84,735.00 
TOTAL                                                                       273,590.15</t>
        </r>
        <r>
          <rPr>
            <b/>
            <sz val="9"/>
            <rFont val="Calibri"/>
            <family val="2"/>
          </rPr>
          <t xml:space="preserve">
                       </t>
        </r>
      </text>
    </comment>
    <comment ref="BU41" authorId="4" shapeId="0" xr:uid="{6C70B6E3-0C6D-4464-80EA-9DF164ABD7DC}">
      <text>
        <r>
          <rPr>
            <b/>
            <sz val="22"/>
            <rFont val="Tahoma"/>
            <family val="2"/>
          </rPr>
          <t>Admin:</t>
        </r>
        <r>
          <rPr>
            <sz val="22"/>
            <rFont val="Tahoma"/>
            <family val="2"/>
          </rPr>
          <t xml:space="preserve">
HOLIDAY-1,620
13TH MONTH PAY-3,894.58
SSS-3,640
PHIL HEALTH-1,200
PROV.XMAS PARTY-10,000
TRANSPO-1,872
COMMU.-200
ELECTRIC BILL-10,686.34
WATER BILL-3,003.36
TAXES-15,000
SUPOT-5,117
PLASTIC-2,470
V1-555
ROLLBAG-2,478
GBAG-420
LABOR/MATERIALS-395
OFFICE SUPPLIES-257
KITCHENWARES-122
LEMON-50
DISHWASHING-1,035
DETERGENT-390
CHLORINE/MURIATIC-215
SERVICE WATER-1,005
STRAW/TOOTHPICK-375
TISSUE/ALCOHOL-165
SIOMAI PLATE-30
CONDIMENTS-
OTHERS-4,352</t>
        </r>
      </text>
    </comment>
    <comment ref="BG44" authorId="0" shapeId="0" xr:uid="{95533DFB-4888-49BC-AD5F-145828975982}">
      <text>
        <r>
          <rPr>
            <b/>
            <sz val="28"/>
            <rFont val="Calibri"/>
            <family val="2"/>
          </rPr>
          <t>DAYS CLOSED
# OF DAYS: 2 DAYS
DATE: DECEMBER 21 &amp; 25, 2025</t>
        </r>
      </text>
    </comment>
    <comment ref="BU44" authorId="0" shapeId="0" xr:uid="{9ABF161D-EFB4-4B8C-A5A1-6F843E6C227B}">
      <text>
        <r>
          <rPr>
            <b/>
            <sz val="28"/>
            <rFont val="Calibri"/>
            <family val="2"/>
          </rPr>
          <t>SALARY:                                           39,881.39
OVERTIME:                                     21,206.27
HOLIDAY PAY:                                 2,349.00
13TH MONTH PAY:                        4,676.00
BENEFITS:                                          3,130.00
PROVISION FOR CHRISTMAS PARTY: 
                                                            11,590.00
TRANSPORTATION:                       1,617.00
RENTAL:                                             9,450.00
ELECTRIC BILL:                                 7,388.24
BIR/TAXES:                                      
0619E MONTHLY RENTAL TAX FOR THE MONTH OF NOV. 2025:                                    472.00
ONLINE CHARGE:                                20.00
BOOKKEPPERS SERVICE FEE:     1,000.00
SUPOT:                                              2,725.00
STORE SUPPLIES:                               500.00
KITCHENWARES:                               100.00
SILI:                                                         240.00
DISHWASHING:                                 238.00
DETERGENT:                                        983.00
SERVICE WATER:                            1,050.00
SENIOR/PWD DISCOUNT:                20.00
GARBAGE TIP:                                    200.00
ADMIN SALARY:                            9,900.00
ADMIN ELECTRIC BILL:                    420.00
ADMIN WATER BILL:                       680.00
TRAINEE ALLOWANCE:                  400.00
SS&amp;ST MEAL ALLOWANCE:      1,800.00
OTHERS:                                               964.00
SUBTOTAL:                                  112,509.90
NON SALES:
LPG:                                                  28,095.00
BREADING MIX:                           33,750.00
OIL:                                                    25,650.00
SAUCE:                                               2,290.00
SUBTOTAL:                                     89,785.00
GRAND TOTAL:                          212,294.90</t>
        </r>
      </text>
    </comment>
    <comment ref="BU45" authorId="3" shapeId="0" xr:uid="{C114B022-D22B-400E-BE5C-A74E821649A1}">
      <text>
        <r>
          <rPr>
            <b/>
            <sz val="28"/>
            <rFont val="Arial Black"/>
            <family val="2"/>
          </rPr>
          <t>LPG-29,654
B-MIX-24,830
OIL-29,495
SAUCE-3,250
SALARY-79,218
RENTAL-30,000
HOLIDAY-1,620
13TH MONTH-3,222.08
BENEFITS-7,460
PROV. XMAS PARTY-8,000
TRANSPO-1,600
COMMUNICATION-200
LIGHT-7,436.64
WATER BILL-484
BIR/TAXES-15,000
SUPOT/PLASTIC-14,555
LABOR/MATERIALS-250
OFFICE SUPPLIES-1,515
KITCHENWARES-172
DISHWASHING-750
DETERGENT-780
SERVICE WATER-1,020
TISSUE/STRAW-310
SOLICITATION-1,000</t>
        </r>
      </text>
    </comment>
    <comment ref="BU47" authorId="2" shapeId="0" xr:uid="{6D04387E-50C6-4448-A928-7103CC9E2C12}">
      <text>
        <r>
          <rPr>
            <b/>
            <sz val="24"/>
            <rFont val="Calibri"/>
            <family val="2"/>
            <scheme val="minor"/>
          </rPr>
          <t>SALARY - 64,741
RENTAL - 5,000
EB - 8,211.28
OT - 9,125 
PLASTIC - 14,190</t>
        </r>
        <r>
          <rPr>
            <sz val="9"/>
            <rFont val="Tahoma"/>
            <family val="2"/>
          </rPr>
          <t xml:space="preserve">
</t>
        </r>
      </text>
    </comment>
    <comment ref="BG48" authorId="0" shapeId="0" xr:uid="{2488C807-A023-4D4E-BDEE-6F12B720D160}">
      <text>
        <r>
          <rPr>
            <b/>
            <sz val="28"/>
            <rFont val="Calibri"/>
            <family val="2"/>
          </rPr>
          <t>2 DAYS CLOSED</t>
        </r>
      </text>
    </comment>
    <comment ref="BU48" authorId="0" shapeId="0" xr:uid="{AE6931A1-1503-4293-85A7-8F773D264B0B}">
      <text>
        <r>
          <rPr>
            <b/>
            <sz val="28"/>
            <rFont val="Calibri"/>
            <family val="2"/>
          </rPr>
          <t>SALARY                                                                                             61,375.28                                                                                         
OT                                                                                                       26,072.82 
HOLIDAY                                                                                             3,741.00 
13TH MONTH                                                                                    4,954.17  
SSS                                                                                                        1,950.00
PHIL HEALTH                                                                                      1,065.00 
TRANSPO                                                                                               785.00
COMMU.                                                                                                137.00
RENTAL                                                                                             30,000.00
ELECTRIC BILL                                                                                    8,939.46                                                                                
SUPOT                                                                                               10,405.00                                                                                                                                                          
GARBAGE TIP                                                                                    1,000.00                                                                                                                                                              
KITCHEN WARES                                                                                 410.75
                                                      (STEAMER)                                   2,050.00    
TISSUE                                                                                                     240,00
DISHWASHING                                                                                 1,068.00                                                          
SERVICE WATER                                                                               2,060.00     
SENIOR DISC.                                                                                        134.00        
OFFICE SUPPLIES                                                                                 324.80
ADMIN OFFICE SALARY                                                                9,900.00    
ADMIN ELECTRIC BILL                                                                        420.00    
ADMIN RENTAL                                                                                   680.00     
TRAINEE ALLOWANCE                                                                   3,200.00
MEALS                                                                                                     240.00
OIC ALLOWANCE                                                                                720.00                                                                    
COMMU.                                                                                                884.00           
OTHERS                                                                                                   695.00
REGULATORY FEE                                                                               750.00  
BUNDLE OF JOY                                                                               4,150.00              
11KG TANK FOR DYNAMIC RICE COOKER                              1,150.00
NSCK THANKS GIVING PARTY 2025                                         7,440.00
TOTAL:                                                                                            186,941.28                                                                           
NON SALES:                                                                                     88,886.50                    
GRANDTOTAL:                                                                             275,827.78</t>
        </r>
      </text>
    </comment>
    <comment ref="BG50" authorId="0" shapeId="0" xr:uid="{D280CA76-E5EC-4C78-AFD1-5C48A6C3F692}">
      <text>
        <r>
          <rPr>
            <b/>
            <sz val="28"/>
            <rFont val="Calibri"/>
            <family val="2"/>
          </rPr>
          <t>DAYS CLOSED
# OF DAYS: 2 DAYS
DATE: DECEMBER 21 &amp; 25, 2025</t>
        </r>
      </text>
    </comment>
    <comment ref="BU50" authorId="0" shapeId="0" xr:uid="{C8F58A75-8FB0-43D0-81AC-A8A804A6ED91}">
      <text>
        <r>
          <rPr>
            <b/>
            <sz val="28"/>
            <rFont val="Calibri"/>
            <family val="2"/>
          </rPr>
          <t>SALARY:                                           59,937.95
OVERTIME:                                     23,653.14
HOLIDAY PAY:                                 3,567.00
13TH MONTH PAY:                        4,712.50
BENEFITS:                                          3,015.00
PROVISION FOR CHRISTMAS PARTY: 
                                                            11,590.00
TRANSPO PAG TABOK CHICKEN FROM RAWIS PORT TO LAOANG PORT:            4,880.00
RENTAL:                                           20,000.00
ELECTRIC BILL:                                 8,591.47
PAALOG TUBIG:                             6,462.00
BIR/TAXES:                                      
0619E MONTHLY RENTAL TAX FOR THE MONTH OF NOV. 2025:                                1,000.00
ONLINE CHARGE:                                20.00
BOOKKEPPERS SERVICE FEE:    1,000.00
0619E MONTHLY RENTAL TAX:1,000.00
ONLINE CHARGE:                                20.00
BOOKKEPPERS SERVICE FEE:    1,000.00
SUPOT:                                             1,319.00
STORE SUPPLIES:                              280.00
KITCHENWARES:                                 35.00
DISHWASHING:                                   50.00
DETERGENT:                                       515.00
SERVICE WATER:                           1,908.00
HEALTH CARE/ MEDICINE:         4,680.00
SENIOR/PWD DISCOUNT:               44.00
GARBAGE TIP:                                    440.00
ADMIN SALARY:                            9,930.00
ADMIN ELECTRIC BILL:                    420.00
ADMIN RENTAL BILL:                       680.00
SS&amp;ST MEAL ALLOWANCE:           360.00
PURCHASE OF NEW DYNAMIC RICE COOKER:
                                                            11,800.00
PURCHASE OF GAS FOR TRNASFERRING PRODUCTS FROM LAOANG PORT TO LAOANG 2 BRANCH:                                           1,500.00
MAINTENANCE FOR CHARIOT:
                                                              3,007.50
OTHERS:                                             3,225.00
SUBTOTAL:                                  191,486.00
NON SALES:
LPG:                                                  33,818.00
BREADING MIX:                           31,500.00
OIL:                                                    27,750.00
SAUCE:                                                   205.00
SUBTOTAL:                                     93,273.00
GRAND TOTAL:                          284,756.00</t>
        </r>
      </text>
    </comment>
    <comment ref="BU51" authorId="4" shapeId="0" xr:uid="{56CA6AC8-69E4-457F-83FA-3683C2A44485}">
      <text>
        <r>
          <rPr>
            <b/>
            <sz val="28"/>
            <rFont val="Arial"/>
            <family val="2"/>
          </rPr>
          <t xml:space="preserve">SALARY- 79820
OT- 13065
HOLIDAY- 6448
13TH MONTH PAY- 9457
SSS-12628
HDMF- 1735
PROVISION XMAS PARTY- 2000
RENTAL- 20,000
WATER BILL- 2136.96
TAXES- 2200
MIS. EXPENSES- 25299.25
</t>
        </r>
      </text>
    </comment>
    <comment ref="BU52" authorId="3" shapeId="0" xr:uid="{44BD0E4F-F622-40C5-9270-136AF41A2928}">
      <text>
        <r>
          <rPr>
            <sz val="9"/>
            <rFont val="Tahoma"/>
            <family val="2"/>
          </rPr>
          <t xml:space="preserve">
</t>
        </r>
        <r>
          <rPr>
            <b/>
            <sz val="28"/>
            <rFont val="Calibri"/>
            <family val="2"/>
          </rPr>
          <t xml:space="preserve">
SALARY:                                              76,320.64       
OVERTIME:                                        8,486.30
HOLIDAY:                                           2,532.50                                          
TRANSPO:                                          5,395 
WATER BILL:                                      696.08                                           
RENTAL:                                              41,000                                                                
E-BILL:                                                  4,012.26                      
SUPOT:                                                9,030
LABOR MATERIALS:                        20                           
KITCHEN WARES:                            205 
OFFICE SUPPLIES:                            300
LEMON:                                               888
TISSUE:                                                300              
DETERGENT:                                       899
SERVICE WATER:                              150
ADMIN  OFFICE SALARY:               1,820
GEN. CLEANING  MEALS:               524
DEP. CHARGE:                                    1,574
GARBAGE TIP;                                    300
PROVISIONXMAS PARTY:              4,570
TOTAL:                                          160,305.28
NON SALES:                                99,034
GRAND TOTAL:                          259,339.28</t>
        </r>
      </text>
    </comment>
    <comment ref="BU53" authorId="3" shapeId="0" xr:uid="{1EF610CC-C6E2-4950-88E4-70DCBC193BB6}">
      <text>
        <r>
          <rPr>
            <b/>
            <sz val="28"/>
            <rFont val="Arial Black"/>
            <family val="2"/>
          </rPr>
          <t>LPG-28,587.50
B-MIX-27,456.25
OIL-33,576.67
SAUCE-6,194.44
SALARY-57,391.75
RENTAL-17,000
TRANSPO-400
COMMUNICATION-440
OFFICE SUPPLIES-199
KITCHENWARES-551
LABOR/MATERIALS-550
MISCELLANEOUS-3,468
TL ALLOWANCE-1,200
SUPOT/PLASTIC-9,694
BENEFITS-2,350
PROV. XMAS PARTY-10,690.42
13TH MONTH-5,287.50
TAXES/PERMIT-2,250
LIGHT-9,995
TRAVEL ALLOWANCE-2,000</t>
        </r>
      </text>
    </comment>
    <comment ref="BG54" authorId="0" shapeId="0" xr:uid="{40753F27-3231-4B11-BF29-21D83087FC72}">
      <text>
        <r>
          <rPr>
            <b/>
            <sz val="28"/>
            <rFont val="Calibri"/>
            <family val="2"/>
          </rPr>
          <t>DAYS CLOSED
# OF DAYS: 2 DAYS
DATE: DECEMBER 21 &amp; 25, 2025</t>
        </r>
      </text>
    </comment>
    <comment ref="BU54" authorId="0" shapeId="0" xr:uid="{774AE7C9-8BA2-4D52-9179-E357AA115EA6}">
      <text>
        <r>
          <rPr>
            <b/>
            <sz val="28"/>
            <rFont val="Calibri"/>
            <family val="2"/>
          </rPr>
          <t>SALARY:                                           45,301.25
OVERTIME:                                     23,291.89
HOLIDAY PAY:                                 3,045.00
13TH MONTH PAY:                        4,874.58
BENEFITS:                                          3,015.00
PROVISION FOR CHRISTMAS PARTY: 
                                                            11,590.00
TRANSPORTATION:                       1,830.00
RENTAL:                                           13,300.00
ELECTRIC BILL:                                  4,883.00
BIR/TAXES:                                      
0619E MONTHLY RENTAL TAX:     700.00
BOOKKEPPERS SERVICE FEE:     1,000.00
ONLINE CHARGE:                                 20.00
SUPOT:                                              4,233.00
STORE SUPPLIES:                               750.00
DISHWASHING:                                 120.00
DETERGENT:                                        835.00
SERVICE WATER:                            1,250.00
SENIOR/PWD DISCOUNT:              216.00
GARBAGE TIP:                                       10.00
ADMIN SALARY:                             9,900.00
ADMIN ELECTRIC BILL:                     420.00
ADMIN WATER BILL:                        680.00
SS&amp;ST MEAL ALLOWANCE:       1,980.00
BHOUSE RENTAL GOOD FOR FOUR PERSON FOR THE MONTH OF DECEMBER 2025:
                                                             4,000.00
OTHERS:                                            2,831.00
SUBTOTAL:                                  140,775.72
NON SALES:
LPG:                                                  30,295.00
BREADING MIX:                           29,250.00
OIL:                                                    27,100.00
SAUCE:                                               2,120.00
SUBTOTAL:                                     88,765.00
GRAND TOTAL:                         229,540.72</t>
        </r>
      </text>
    </comment>
    <comment ref="BU55" authorId="4" shapeId="0" xr:uid="{3010923B-7615-421B-90BF-CA7DFC864515}">
      <text>
        <r>
          <rPr>
            <b/>
            <sz val="20"/>
            <rFont val="Calibri"/>
            <family val="2"/>
            <scheme val="minor"/>
          </rPr>
          <t>13TH MONTH 38,871.68
ADMIN COST -8,007.91
SSS - 7,067.50
PHILHEALTH - 1,753.13
HDMF - 1,100
ELECTRIC BILL -13,928.16
WATERBILL -1,500
BIR/TAXEX -35,541.20
SUPOT -12,020
PLASTIC 1,350
COMMUNICATION - 1,620 
DETERGENT -2,967.08
SERVICE WATER -1,800
OTHERS -4,273</t>
        </r>
      </text>
    </comment>
    <comment ref="BG58" authorId="0" shapeId="0" xr:uid="{2EDA06C6-0992-4F28-BE18-648394BE7209}">
      <text>
        <r>
          <rPr>
            <b/>
            <sz val="28"/>
            <rFont val="Calibri"/>
            <family val="2"/>
          </rPr>
          <t>2 DAYS CLOSED</t>
        </r>
      </text>
    </comment>
    <comment ref="BU58" authorId="0" shapeId="0" xr:uid="{4F4C174D-53A6-4A66-BD58-0F127D4D8689}">
      <text>
        <r>
          <rPr>
            <b/>
            <sz val="28"/>
            <rFont val="Calibri"/>
            <family val="2"/>
          </rPr>
          <t xml:space="preserve">SALARY                                                                                             41,434.75                     
OT                                                                                                       22,565.64
HOLIDAY                                                                                             2,441.01  
13TH MONTH                                                                                    4,207.50     
SSS                                                                                                        1,950.00 
PHIL HEALTH                                                                                      1,065.00      
TRANSPO                                                                                               931.00             
COMMU.                                                                                                137.00
RENTAL                                                                                             18,000.00 
ELECTRIC BILL                                                                                    8,163.00                                                                                          
BIR/TAXES   
 0619E RENTAL TAX-                                                                           900.00
BOOKKKEEPERS SERVICE FEE=-                                                  1,000.00
ONLINE CHARGE-                                                                                  20.00                                                                                   
SUPOT                                                                                                 7,015.00                                                                                      
TISSUE                                                                                                     425.00                         
KITCHEN WARES                                                                                    72.00         
DISHWASHING                                                                                 1,638.00  
SERVICE WATER                                                                               2,165.00  
SENIOR DISC.                                                                                        157.40                                           
OFFICE SUPPLIES                                                                                 195.00
ADMIN OFFICE SALARY                                                                9,900.00
ADMIN ELECTRIC BILL                                                                        420.00 
ADMIN RENTAL                                                                                   680.00
MEALS                                                                                                     720.00     
OIC ALLOWANCE                                                                                450.00
OTHERS                                                                                                   566.00
11 KG TANK FOR DYNAMIC RICE COOKER                             1,120.00                                                                                  
NSCK THANKS GIVING PARTY                                                    7,440.00
BUNDLE OF JOY                                                                               4,150.00
TOTAL:                                                                                            139,928.30                                 
NON SALES:                                                                                     87,533.00  
GRANDTOTAL:                                                                             227,461.30    </t>
        </r>
      </text>
    </comment>
    <comment ref="BU59" authorId="3" shapeId="0" xr:uid="{4860B2E1-0EAD-4363-88BF-CDB78BB72AAD}">
      <text>
        <r>
          <rPr>
            <b/>
            <sz val="22"/>
            <rFont val="Tahoma"/>
            <family val="2"/>
          </rPr>
          <t>Acer:</t>
        </r>
        <r>
          <rPr>
            <sz val="22"/>
            <rFont val="Tahoma"/>
            <family val="2"/>
          </rPr>
          <t xml:space="preserve">
LPG=22,583
BMX=30,000
OIL=25,770
SAUCE=9,120
SALARY=65,887
OT=5,316.66
HOLIDAY=1,566
13TH. MO.=6,597.50
SSS=6,340
PHL HEALTH=2,106
TRANSPO=2,800
RENTAL=26K
E-BILL=11,822
W-BILL=2,510.93
BIR/TAXES=2,8OO
SUPOT=6,384
RICE COOKER AND THANKS GIVING PARTY=6,783
ADMIN COST=12,828.09
</t>
        </r>
      </text>
    </comment>
    <comment ref="BU65" authorId="8" shapeId="0" xr:uid="{E6CF31DF-08B4-4EE6-96BC-D55BBB447942}">
      <text>
        <r>
          <rPr>
            <sz val="9"/>
            <rFont val="Tahoma"/>
            <family val="2"/>
          </rPr>
          <t xml:space="preserve">
</t>
        </r>
        <r>
          <rPr>
            <b/>
            <sz val="28"/>
            <rFont val="Calibri"/>
            <family val="2"/>
            <scheme val="minor"/>
          </rPr>
          <t xml:space="preserve"> SALARY    </t>
        </r>
        <r>
          <rPr>
            <b/>
            <sz val="28"/>
            <rFont val="Calibri"/>
            <family val="2"/>
          </rPr>
          <t xml:space="preserve">                         37,038.75 
 OVERTIME                       6,453.75 
 HOLIDAY                          3,010.50 
 "13TH 
 MONTH"                          4,313.75 
 SSS                                     1,520.00 
 "PROVISION
 XMAS PARTY"                 5,000.00 
 TRANSPO.                         1,800.00 
 COMMU.                               710.00 
 RENTAL                            21,400.00 
 ELECTRIC BILL                   8,177.00 
 WATER BILL                      1,812.69 
 BIR/TAXES                        1,200.00 
 SUPOT                              15,145.00 
 LABOR/ MATERIALS          559.00 
 "OFFICE
 SUPPLIES"                             278.00 
 "KITCHEN
  WARES"                                295.00 
 DISHWASHNG                    180.40 
  DETERGENT                        177.00 
 SERVICE WATER                 500.00 
  SENIOR DISCOUNT           315.00 
 GARBAGE FEE                     880.00 
  VISOR FEE                         3,000.00 
 TOTAL                               113,765.84 
 NON SALES                        70,820.00 
 GRAND TOTAL                192,415.84 
      </t>
        </r>
      </text>
    </comment>
    <comment ref="BU66" authorId="9" shapeId="0" xr:uid="{6EE05FD6-2155-43C7-8B35-4770E2F06E60}">
      <text>
        <r>
          <rPr>
            <b/>
            <sz val="28"/>
            <rFont val="Calibri"/>
            <family val="2"/>
          </rPr>
          <t>SALARY                                                           75,408.00
13TH MONTH PAY                                        6,033.00
PROV.XMAS PARTY                                      21,000.00
TRANSPO.                                                       2,570.00
COMMUNICATION                                        2,704.00
RENTAL                                                            23,000.00
E-BILL                                                               9,533.00
BIR/TAXES                                                       1,000.00
SUPOT                                                              8,684.00
PLASTIC BAGS                                                 4,366.00
LABOR                                                              800.00
OFFICE SUPPLIES                                            375.00
KITCHENWARES                                              3,495.00
DISHWASHING                                                1,496.00
DETERGENT                                                     1,016.00
SERVICE WATER                                              1,290.00
TOYO                                                                 530.00
GARBAGE FEE                                                  1,600.00
TOTAL :                                                        =164,900.00
NONSALES :                                                =99,482.00
GRAND TOTAL:                                          =264,382.00</t>
        </r>
      </text>
    </comment>
    <comment ref="BU67" authorId="5" shapeId="0" xr:uid="{662A29D1-36B4-40B1-B394-80B07EB7FF19}">
      <text>
        <r>
          <rPr>
            <b/>
            <sz val="24"/>
            <rFont val="Calibri"/>
            <family val="2"/>
          </rPr>
          <t>LPG-21,488
BMIX-20,683
OIL-26,967
GRAVY-6,028
SALARY -60,150
HOLIDAY -4,350
OT-3,937
TL ALLOWANCE -1,150
BENEFITS -7,480
TRANSPO-2,320
RENTAL-25,000
KURYENTE -4,897
BIR-11,736
SUPOT/PLASTIC-6,833
MISC-1,278
KITCHENWARES-1,032
MAINTENANCE -1,535
ADMIN-10,197
WIFI/LOAD-1,017
SERVICE WATER-112
OFFICE SUPPLY-4,467
NOTE: DAKO ANG AMOUNT SA OFFICE KAY NAAY GIPALIT NGA STANDFAN</t>
        </r>
      </text>
    </comment>
    <comment ref="BU70" authorId="3" shapeId="0" xr:uid="{B639D223-9007-4038-91D3-662BBF4629ED}">
      <text>
        <r>
          <rPr>
            <b/>
            <sz val="28"/>
            <rFont val="Calibri"/>
            <family val="2"/>
          </rPr>
          <t xml:space="preserve">SALARY                                                 87,382.5                                 
CREW INCENTIVE                               1,800     
OVERTIME PAY                                   7,350                                                 
PROV. FOR 13TH MONTH               7,281.88          
PROV FOR XMAS PARTY                  3,000 
RENTAL                                                   30,000
TRANSPORTATION                            1,680
COMMUNICATION                             198
LIGHT                                                       12,614
WATER                                                    2,456  
SUPOT                                                      9,540 
LABOR/ MATERIALS                           2,357       
-GAS MAINTAINANCE
-3M CABLE TIE
-BULB
STORE SUPPLIES                                    268                            
KITCHENWARES                                    1,835    
-TISSUE &amp; GLOVES
-STYRO BOX
DISHWASHING                                      2,534.75                        
DETERGENT                                            2,427.75
HEALYHCARE                                         81.05
SOLICITATION                                        500
SENIOR DISCOUNT                               128
SERVICE WATER                                    1,835
NON SALES                                             166,424.5
TOTAL=                                                   254,870.93    </t>
        </r>
        <r>
          <rPr>
            <b/>
            <sz val="9"/>
            <rFont val="Tahoma"/>
            <family val="2"/>
          </rPr>
          <t xml:space="preserve">                                 </t>
        </r>
      </text>
    </comment>
    <comment ref="BG72" authorId="0" shapeId="0" xr:uid="{761A2945-0140-46E0-8081-46FAB94CF084}">
      <text>
        <r>
          <rPr>
            <b/>
            <sz val="28"/>
            <rFont val="Calibri"/>
            <family val="2"/>
          </rPr>
          <t>DAYS CLOSED
# OF DAYS: 2 DAYS
DATE: DECEMBER 8 &amp; 25, 2025</t>
        </r>
      </text>
    </comment>
    <comment ref="BU72" authorId="0" shapeId="0" xr:uid="{58BF5520-BB76-472F-BCA2-B33741ED5DE6}">
      <text>
        <r>
          <rPr>
            <b/>
            <sz val="28"/>
            <rFont val="Calibri"/>
            <family val="2"/>
          </rPr>
          <t>SALARY:                                           64,643.82
OVERTIME:                                       5,491.02
HOLIDAY PAY:                                 1,740.00
13TH MONTH PAY:                        6,923.75
BENEFITS:                                          1,500.00
PROVISION FOR CHRISTMAS PARTY: 
                                                            30,684.45
TRANSPORTATION:                       1,230.00
RENTAL:                                           16,000.00
ELECTRIC BILL:                                  7,134.00
WATER BILL:                                     6,750.00
SUPOT:                                               9,794.00
STORE SUPPLIES:                               522.00
KITCHENWARES:                                340.00
DISHWASHING:                                  810.00
DETERGENT:                                        125.00
SERVICE WATER:                            1,140.00
HEALTH CARE/ MEDICINE:             413.00
TRAINEE ALLOWANCE:                2,800.00
SS&amp;ST MEAL ALLOWANCE:           198.00
OTHERS:                                             3,206.00
SUBTOTAL:                                   161,625.04
NON SALES:
LPG:                                                  28,161.00
BREADING MIX:                           27,000.00
OIL:                                                   30,000.00
SAUCE:                                              2,010.00
SUBTOTAL:                                     87,171.00
GRAND TOTAL:                           248,796.04</t>
        </r>
      </text>
    </comment>
    <comment ref="BU74" authorId="0" shapeId="0" xr:uid="{41D9BB86-B5A1-4732-B938-60BA13553700}">
      <text>
        <r>
          <rPr>
            <b/>
            <sz val="28"/>
            <rFont val="Tahoma"/>
            <family val="2"/>
          </rPr>
          <t>JUSTIFICATION
LPG- 26,516
BREADING-22,920
OIL-26,640
SAUCE-4,800
SALARY-72,537.52
HOLIDAY-1,620
13 MONTH-4,068.33
SSS-4,550
PHILHEALTH-1,200
TRANSPO-2,290
PROVISION-9,000
COMMUNICATION-200
RENTAL-33,000
LIGHT-7,772
WATER-1,865.92
TAXES-13,000
MISC EXPENSE-16,318
TOTAL= 248,297.77</t>
        </r>
      </text>
    </comment>
    <comment ref="BU75" authorId="3" shapeId="0" xr:uid="{620BF377-BE56-42CF-B095-61010B8723BD}">
      <text>
        <r>
          <rPr>
            <b/>
            <sz val="28"/>
            <rFont val="Tahoma"/>
            <family val="2"/>
          </rPr>
          <t>LPG - 25,272.26
BREADING - 20,124
OIL - 19,404
SAUCE - 10,240
SALARY - 48,635
OVERTIME - 5,056.88
HOLIDAY - 2,443
13TH MONTH - 4,052.93
BENEFITS - 4,395
XMAS PARTY - 4,000
TRANSPO - 430
RENTAL - 25,000
ELECTRIC BILL - 3,559.26
WATER BILL - 2,347.40
BIR/TAXES - 1,950
SUPOT - 1,810
PLASTIC - 5,428.90
LABOR/MATERIALS - 23
OFFICE SUPPLIES - 16.25
KITCHEN WARES - 399.50
DISWASHING - 249
DETERGENT - 167
DISCOUNT - 80
OTHERS - 1,244
TRAINEE ALLOWANCE - 2,800
ADMIN COST - 21,032.75</t>
        </r>
      </text>
    </comment>
    <comment ref="BU77" authorId="3" shapeId="0" xr:uid="{6FFA6E90-8881-4B70-9398-D9C7A18210E9}">
      <text>
        <r>
          <rPr>
            <b/>
            <sz val="22"/>
            <rFont val="Tahoma"/>
            <family val="2"/>
          </rPr>
          <t>Acer:</t>
        </r>
        <r>
          <rPr>
            <sz val="22"/>
            <rFont val="Tahoma"/>
            <family val="2"/>
          </rPr>
          <t xml:space="preserve">
LPG=26,476
BMX=43,160
OIL=30,030
SAUCE=6,880
SALARY=58,908
OT=2,900
HOLIDAY=1,687.50
13TH.MO.=5,655
SSS=3,170
PHL HEALYH=1,053
TRANSPO=2,800
RENTAL=15K
E-BILL=12,257
WATER BIIL=1,300
BIR/TAXES=2,250
SUPOT=12,348
THANKS GIVING PARTY EXP.=1,633
ADMIN COST=8,552.06
</t>
        </r>
      </text>
    </comment>
    <comment ref="BU78" authorId="4" shapeId="0" xr:uid="{D54BF47A-D2D6-42E3-A7BF-1717FD7C8CAE}">
      <text>
        <r>
          <rPr>
            <b/>
            <sz val="22"/>
            <rFont val="Tahoma"/>
            <family val="2"/>
          </rPr>
          <t>Admin:</t>
        </r>
        <r>
          <rPr>
            <sz val="22"/>
            <rFont val="Tahoma"/>
            <family val="2"/>
          </rPr>
          <t xml:space="preserve">
HOLIDAY-5,646
SSS-7,925
TRANSPO-1,135
COMMU.-110
ELECTRIC BILL-10,866
WATER BILL-1,377.5
SUPOT-7,920
PLASTIC-6,919
ROLLBAG-4,560
G-BAG-1,520
LABOR/MATERIALS-1,500
OFFICE SUPPLIES-74
KITCHENWARE-32,773(FREEZER)
DETERGENT-1,462.30
SERVICE WATER-
OTHERS-6,970(OFFICE SALARY)</t>
        </r>
      </text>
    </comment>
    <comment ref="BU79" authorId="3" shapeId="0" xr:uid="{7FD7F692-B31C-402F-AA7E-0657734BF8FC}">
      <text>
        <r>
          <rPr>
            <b/>
            <sz val="28"/>
            <rFont val="Tahoma"/>
            <family val="2"/>
          </rPr>
          <t>LPG - 28,093.52
BREADING - 16,770
OIL - 21,270
SAUCE - 9,530
SALARY - 46,600
OVERTIME - 6,111.75
HOLIDAY - 2,573.50
13TH MONTH - 3,863.33
BENEFITS - 3,570
XMAS PARTY - 4,000
TRANSPO - 755
RENTAL - 35,000
ELECTRIC BILL - 4,822.58
BIR/TAXES - 700
SUPOT - 1,905
PLASTIC - 6,488.41
GBAG - 83
KITCHEN WARES - 309.50
DISWASHING - 389
DETERGENT - 171
SERVICE WATER - 1,300
DISCOUNT - 160
OTHERS - 1,195
TRAINEE ALLOWANCE - 1,400
ADMIN COST - 21,032.75</t>
        </r>
      </text>
    </comment>
    <comment ref="BU81" authorId="0" shapeId="0" xr:uid="{1858EE2A-E163-4755-81DB-BC1E7E6AE252}">
      <text>
        <r>
          <rPr>
            <b/>
            <sz val="24"/>
            <rFont val="Calibri"/>
            <family val="2"/>
            <scheme val="minor"/>
          </rPr>
          <t>User:</t>
        </r>
        <r>
          <rPr>
            <sz val="24"/>
            <rFont val="Calibri"/>
            <family val="2"/>
            <scheme val="minor"/>
          </rPr>
          <t xml:space="preserve">
LPG-7,195
BREADING-17,854
OIL-20,898
SAUCE-5,130
SALARY- 63,289.21
TL. ALLOWANCE- 1,800
13TH NO. PAY- 12,625
SSS- 11,760
PHILHEALTH- 3,900
HDMF- 2,400
TRANSFO- 780
RENTAL- 20,000
ELECTRIC BILL- 7,226.65
WATER BILL- 1,190
TAXES- 500
PLASTIC/R.BAG,G-BAG- 4,602
LABOR MATERIALS- 4,274
OFFICE SUPPLIES- 1,454
DETERGENT- 1,444
ADMIN COST- 44,926.07</t>
        </r>
      </text>
    </comment>
    <comment ref="BU84" authorId="3" shapeId="0" xr:uid="{2A7E725A-33EA-466C-9F09-6E20F06A61DF}">
      <text>
        <r>
          <rPr>
            <b/>
            <sz val="9"/>
            <rFont val="Tahoma"/>
            <family val="2"/>
          </rPr>
          <t>Acer:</t>
        </r>
        <r>
          <rPr>
            <sz val="9"/>
            <rFont val="Tahoma"/>
            <family val="2"/>
          </rPr>
          <t xml:space="preserve">
</t>
        </r>
        <r>
          <rPr>
            <b/>
            <sz val="16"/>
            <rFont val="Tahoma"/>
            <family val="2"/>
          </rPr>
          <t>LPG-28,211</t>
        </r>
        <r>
          <rPr>
            <sz val="16"/>
            <rFont val="Tahoma"/>
            <family val="2"/>
          </rPr>
          <t xml:space="preserve">
</t>
        </r>
        <r>
          <rPr>
            <b/>
            <sz val="16"/>
            <rFont val="Tahoma"/>
            <family val="2"/>
          </rPr>
          <t>BREADING- 27,067
OIL-26,195
SAUCE- 7,097
SALARY- 63,043 ( 5 weeks na salary kaya malaki)
OVERTIME- 9,153
RENTAL- 20,000
HOLIDAY PAY- 11,660 (malaki ang holiday pay kasi maraming holiday)
SSS- 4,550
ELECTRIC BILL- 6,625
SUPOT/PLASTIC- 7,755
BOJ &amp; THANKSGIVING PARTY- 12,000
13TH MONTH PAY- 49073.75</t>
        </r>
      </text>
    </comment>
    <comment ref="BU86" authorId="6" shapeId="0" xr:uid="{B784DAEA-2771-473C-8DBD-3874247C3C64}">
      <text>
        <r>
          <rPr>
            <b/>
            <sz val="9"/>
            <rFont val="Tahoma"/>
            <family val="2"/>
          </rPr>
          <t>ACER:</t>
        </r>
        <r>
          <rPr>
            <sz val="9"/>
            <rFont val="Tahoma"/>
            <family val="2"/>
          </rPr>
          <t xml:space="preserve">
</t>
        </r>
        <r>
          <rPr>
            <sz val="24"/>
            <rFont val="Tahoma"/>
            <family val="2"/>
          </rPr>
          <t>Holiday- 11,626
13th month- 12,677.50
SSS- 7,770
Internet- 1,399
FUEL- 2,000
Transpo- 988
Electric bill- 6,876
Water bill- 2,000
Supot- 4,820
Plastic- 10,106
G-BAG- 915
Office supplies- 482
Kitchen wares- 1,238.50
Dishwashing- 446
Detergent- 1,305.45
Service water- 1,380
Health- 493
Bundle of joy- 7,000
Thanksgiving party- 7,000
ADMIN COST- 10,000
Deposit fee- 1,300</t>
        </r>
      </text>
    </comment>
    <comment ref="BG88" authorId="0" shapeId="0" xr:uid="{AEF0ADAB-BEB3-43CF-A78F-A48F9B76916D}">
      <text>
        <r>
          <rPr>
            <b/>
            <sz val="28"/>
            <rFont val="Calibri"/>
            <family val="2"/>
          </rPr>
          <t>DAYS CLOSED
# OF DAYS: 2 DAYS
DATE: DECEMBER 21 &amp; 25, 2025</t>
        </r>
      </text>
    </comment>
    <comment ref="BU88" authorId="0" shapeId="0" xr:uid="{69C2B069-ECC4-4CD2-9FEC-BBBD9A8388A6}">
      <text>
        <r>
          <rPr>
            <b/>
            <sz val="28"/>
            <rFont val="Calibri"/>
            <family val="2"/>
          </rPr>
          <t>SALARY:                                           38,100.43
OVERTIME:                                     20,499.38
HOLIDAY PAY:                                 2,349.00
13TH MONTH PAY:                        4,389.17
BENEFITS:                                          2,130.00
PROVISION FOR CHRISTMAS PARTY: 
                                                            11,950.00
TRANSPORTATION:                       1,600.00
RENTAL:                                           13,200.00
ELECTRIC BILL:                                  7,157.69
BIR/TAXES:                                      
BOOKEPPERS SERVICE FEE FOR 0619E MONTHKY RENTAL TAX:                                     1,000.00
ONLINE CHARGE:                                  20.00
0619E MONTHLY RENTAL TAX:      660.00
SUPOT:                                               6,544.00
LABOR AND MATERIALS:                186.00
STORE SUPPLIES:                                400.00
KITCHENWARES:                                585.00
DISHWASHING:                                  781.00
DETERGENT:                                         889.00
SERVICE WATER:                                900.00
SENIOR/PWD DISCOUNT:                 24.80
ADMIN SALARY:                             9,900.00
ADMIN ELECTRIC BILL:                     420.00
ADMIN RENTAL BILL:                        680.00
SS&amp;ST MEAL ALLOWANCE:        1,080.00
OTHERS:                                             2,003.00
SUBTOTAL:                                   127,598.47
NON SALES:
LPG:                                                  36,955.00
BREADING MIX:                           29,250.00
OIL:                                                    21,000.00
SAUCE:                                               2,080.00
SUBTOTAL:                                     89,285.00
GRAND TOTAL:                           216,598.47</t>
        </r>
      </text>
    </comment>
    <comment ref="BU89" authorId="0" shapeId="0" xr:uid="{B30F2608-0C4D-46B7-A416-3E1442F81499}">
      <text>
        <r>
          <rPr>
            <b/>
            <sz val="28"/>
            <rFont val="Calibri"/>
            <family val="2"/>
          </rPr>
          <t xml:space="preserve">SALARY                                                             65,584.00 
HOLIDAY                                                             3,867.20 
13TH MONTH                                                   5,220.00 
BENEFITS                                                            3,310.00 
TRANSPO                                                               500.00 
COMMU                                                             4,080.00 
RENTAL                                                             10,000.00 
ELECTRIC                                                             5,232.46 
WATER                                                                1,037.23 
BIR/TAXES                                                       10,095.00
(MONTHLY VAT)
SUPOT                                                                 4,440.00 
LABOR MATERIALS                                         1,200.00
(LABOR RE-PAINT)
KITCHENWARES                                               7,090.00
(STORE EQUIPMENTS)
DISHWASHING                                                     660.00 
SERVICE WATER                                                   225.00 
SENIOR DISCOUNT                                              228.00 
FREEZER INSTALLMENT                                 3,479.38
(11TH OF 12 MONTHS)
BUNDLE OF JOY                                                5,000.00 
BOOK KEEPER                                                    3,000.00 
GARBAGE COLLECTOR                                       466.00 
TOTAL                                                             134,714.27 
NON-SALES                                                     75,680.00 
GRAND TOTAL                                             210,394.27 
</t>
        </r>
      </text>
    </comment>
    <comment ref="BU90" authorId="9" shapeId="0" xr:uid="{07D1234D-1B52-44EC-B7A5-02CACD7FC4D4}">
      <text>
        <r>
          <rPr>
            <b/>
            <sz val="28"/>
            <rFont val="Calibri"/>
            <family val="2"/>
          </rPr>
          <t>SALARY                                                           61,227.00
13TH MONTH PAY                                        4,785.00
0VERTIME                                                       2,610.00
PROV.XMAS PARTY                                      20,000.00
TRANSPO.                                                       3,330.00
COMMUNICATION                                        1,000.00
RENTAL                                                            25,000.00
E-BILL                                                               12,729.00
BIR/TAXES                                                       1,000.00
SUPOT                                                              7,598.00
PLASTIC BAGS                                                 3,609.00
LABOR                                                              400.00
OFFICE SUPPLIES                                            250.00
KITCHENWARES                                              154.00
DETERGENT                                                      2,083.00
SERVICE WATER                                              1,740.00
TOYO                                                                 260.00
GARBAGE FEE                                                  1,600.00
WATER                                                              740.00
TOTAL :                                                        =150,115
NONSALES:                                                 =87,743.00
GRAND TOTAL :                                         =237,858.00</t>
        </r>
      </text>
    </comment>
    <comment ref="BU91" authorId="10" shapeId="0" xr:uid="{04FD5F22-2ED5-4CDC-A7E0-3031A29728C7}">
      <text>
        <r>
          <rPr>
            <b/>
            <sz val="28"/>
            <rFont val="Calibri"/>
            <family val="2"/>
            <scheme val="minor"/>
          </rPr>
          <t>LPG- 25,428
BREADING- 26,240
OIL- 24,200
SAUCE- 8,000
SALARY- 48,290
OVERTIME- 3,471
ADMIN- 8,893.36
HOLIDAY- 1,615.50
13TH MONTH- 29,888.89
TRANSPO- 2,325
RENTAL- 33,000
LIGHT BILL- 11,669.39
SUPOT- 3,935
PLASTIC- 7,173
SERVICE WATER- 570
SENIOR DISC.- 428.72
CHRISTMAS PARTY- 3,635</t>
        </r>
      </text>
    </comment>
    <comment ref="BU93" authorId="3" shapeId="0" xr:uid="{4FA67DAB-57F0-4300-9A22-B7FEF983D78F}">
      <text>
        <r>
          <rPr>
            <sz val="9"/>
            <rFont val="Tahoma"/>
            <family val="2"/>
          </rPr>
          <t xml:space="preserve">
</t>
        </r>
        <r>
          <rPr>
            <b/>
            <sz val="28"/>
            <rFont val="Calibri"/>
            <family val="2"/>
          </rPr>
          <t xml:space="preserve">SALARY:                                         62,250       
OVERTIME:                                  13,281.25                     
TL ALLOWANCE:                         4,500  
13TH MONTH:                             42,000                   
TRANSPO:                                     2,950                           
COMMU:                                       800                   
RENTAL:                                         35,000                                        
E-BILL:                                             9,903.60                        
WATER BILL:                                1,679             
SUPOT:                                          18,477  
LABOR/MATERIALS:                 11,000                                      
OFFICE SUPPLIES:                     3,019             
KITCHEN WARES:                      1,344
DISHWASHING:                         2,237                
DETERGENT:                                3,000
SERVICE WATER:                       8,780  
SERVICE CHARGE:                     3,000 
BUNDLE OF JOY:                        7,500
TOTAL:                                          234,710.85
NON SALES:                                67,668
GRAND TOTAL:                          302,378.85
 </t>
        </r>
      </text>
    </comment>
    <comment ref="BU96" authorId="3" shapeId="0" xr:uid="{AE84809D-BC78-4ACE-825C-204F6255FCA8}">
      <text>
        <r>
          <rPr>
            <b/>
            <sz val="28"/>
            <rFont val="Tahoma"/>
            <family val="2"/>
          </rPr>
          <t>LPG - 29,459.38
BREADING - 16,770
OIL - 20,250
SAUCE - 10,144
SALARY - 50,555
OVERTIME - 6,039.38
HOLIDAY - 2,834.50
ALLOWANCE - 600
13TH MONTH - 4,408.75
BENEFITS - 4,755
XMAS PARTY - 4,000
TRANSPO - 1,470
RENTAL - 31,500
ELECTRIC BILL - 4,439.76
WATER BILL - 762.15
BIR/TAXES - 2,200
SUPOT - 4,040
PLASTIC - 5,734
GBAG - 86
LABOR/MATERIALS - 632
DISWASHING - 500
DETERGENT - 73
SERVICE WATER - 1,200
DISCOUNT - 510
OTHERS - 1,254
TRAINEE ALLOWANCE - 2,800
ADMIN COST - 21,032.75</t>
        </r>
      </text>
    </comment>
    <comment ref="BU97" authorId="0" shapeId="0" xr:uid="{4F4E11D6-062E-4461-84CC-7D5B587C1C1E}">
      <text>
        <r>
          <rPr>
            <sz val="28"/>
            <rFont val="Tahoma"/>
            <family val="2"/>
          </rPr>
          <t xml:space="preserve">13THMONTH-7,735.83
SSS-7,070.00
PHIL.HEALTH-1,750.00
TRANSPO-1,390.00
COMMUNICATION-3,750.00
ELECTRIC BILL-8,600.00
WATER BILL-1,290.19
TAXES-2,000.00
SUPOT-3,985.00
PLASTIC-1,349.00
ROLLBAG-295.00
G-BAG-615.00
LABOR/MATERIALS-30.00
OFFICE-SUP-475.85
KITCHEN WARES-988.30
LEMON-387.00
SILI-287.55
DISHWASHING-306.00
SENIOR DISC-154.98
DEPOSIT CHARGE-2,710.00
</t>
        </r>
        <r>
          <rPr>
            <sz val="9"/>
            <rFont val="Tahoma"/>
            <family val="2"/>
          </rPr>
          <t xml:space="preserve">
</t>
        </r>
      </text>
    </comment>
    <comment ref="BU98" authorId="0" shapeId="0" xr:uid="{A91E21DB-0E56-4EEC-8047-0361393865EF}">
      <text>
        <r>
          <rPr>
            <sz val="24"/>
            <rFont val="Times New Roman"/>
            <family val="1"/>
          </rPr>
          <t xml:space="preserve">SALARY - 67560 (6 MANPOWER )
OVERTIME - 8971 ( EACH WEEK INCLUDES SCHEDULED 'DAY OFF' 1 EMPLOYEE IS REQUIRED TO EXTEND THEIR WORKING HOURS)
HOLIDAY PAY - 4866.55 
SSS- 5760 
PHIL - 1500 
HDMF -1200  
TRANSPO -  6816 ( TO BUY BULK ORDER THAT NEEDED INSIDE THE STORE LIKE OIL, BREADING, SUPOT, PLASTIC AND ETC. AND TO DEPOSIT THE SALES) 
RENTAL - 35000  (MONTHLY EXPENSES)
E-BILL - 3188.15 (MONTHLY EXPENSES)
BIR/TAXES - 4250 (RETAINERS FEE AND WITHOLDING TAX - MONTHLY EXPENSES)
SUPOT/PLASTIC -  16790 ( EXPENSES FOR 8X11 FOR PACKING RICE, HANDGLOVES, GARBAGE BAG AND PLASTIC FOR GRAVY - REASON FOR HIGH OPEX IN SUPOT BECAUSE DUE TO MORE ON TAKE OUT BY THE CUSTOMER)
OFFICE SPPLIES - 1537 ( RISOGRAPH OF DSR REPORTS)
SERVICE WATER - 1700 ( MORE ON DINE IN OF STUDENT CUSTOMERS AND SOMETIMES THEY USED IT TO WASH THE DISHES DUE TO LACK OF WATER SUPPLY)
 MISCE: 10214.75 ( CHRISTMAS PARTY AND BOJ)
</t>
        </r>
      </text>
    </comment>
    <comment ref="BU100" authorId="9" shapeId="0" xr:uid="{565A3967-C521-4918-8F97-5C37B88292DD}">
      <text>
        <r>
          <rPr>
            <b/>
            <sz val="28"/>
            <rFont val="Calibri"/>
            <family val="2"/>
          </rPr>
          <t>SALARY                                                         43,935.00
OVERTIME                                                   23,812.00
T.L ALLOWANCE                                          500.00
CASH ADVANCE                                           3,000.00
HOLIDAY                                                        6,391.00
13TH MONTH PAY                                       4,530.00
PROV.X-MAS PARTY                                    5,000.00
SSS                                                                   4,000.00
HDMF                                                              800.00
TRANSFO.                                                       1,260.00
RENTAL                                                           14,000.00
ELECTRIC BILL(NOV &amp; DEC NA BILL)         17,571.00                                          
WATER BILL                                                   342.00
BIR(BOOKKEEPER -0619E TRANS.FEE)      1,270.00
SUPOT                                                             6,359.00
LABOR (RICE COOKER REPAIR)                   1,360.00
OFFICE SUPPLIES                                           535.20
KITCHENWARES                                             896.50
DISHWASHING                                               2,340.00
SERVICE WATER                                             1,275.00
ADMIN COST                                                   1,500.00
BUNDLE OF JOY                                               5,000.00
TOTAL :                                                            =145,676.7
NONSALES :                                                    =70,093.22
GRAND TOTAL :                                             =215,770.91</t>
        </r>
      </text>
    </comment>
    <comment ref="BU101" authorId="0" shapeId="0" xr:uid="{F33E71FC-92D8-49E7-8532-49BB3535C4D5}">
      <text>
        <r>
          <rPr>
            <b/>
            <sz val="24"/>
            <rFont val="Times New Roman"/>
            <family val="1"/>
          </rPr>
          <t xml:space="preserve">FLOUR- 9,500.00 
STARCH- 3,750.00 
SALARY- 58,725.00 
OVERTIME- 19,452.00 
HOLIDAY- 5,220.00 
"13TH 
MONTH"- 52,955.24 
SSS- 8,235.00
"PHIL
HEALTH"- 3,000.00 
HDMF- 2,400.00 
"PROVISION
XMAS PARTY"- 7,000.00 (bundle of joy)
RENTAL- 20,000.00 
ELECTRIC BILL- 10,427.25 
SUPOT- 7,210.00 
PLASTIC- 9,545.00 
LABOR/ MATERIALS- 8,191.00 (labor and materials for repair for water pump)
"KITCHEN
WARES"- 10,399.50 (purchase of kitchen utensils, spoon,fork,plates and drinking glass)
DISHWASHING- 3,761.00 
DETERGENT-1,220.75
SERVICE WATER-2,225.00 
OTHERS- 1,320.00 
TRAINEE ALLOWANCE
4,200.00 
</t>
        </r>
      </text>
    </comment>
    <comment ref="BU102" authorId="8" shapeId="0" xr:uid="{4BF1DD0C-4331-450E-BF8B-E2662F695CE9}">
      <text>
        <r>
          <rPr>
            <b/>
            <sz val="28"/>
            <rFont val="Calibri"/>
            <family val="2"/>
          </rPr>
          <t xml:space="preserve">
SALARY                              47,143.13 
OVERTIME                           6,633.75 
HOLIDAY                              3,088.50 
"13TH 
MONTH"                              4,350.00 
SSS                                         1,520.00 
"PROVISION
XMAS PARTY"                    5,000.00 
TRANSPO.                            1,056.00 
COMMU.                                  310.00 
RENTAL                               27,000.00 
ELECTRIC BILL                      9,868.47 
WATER BILL                         2,058.81 
BIR/TAXES                           1,850.00 
SUPOT                                 12,697.38 
LABOR/ MATERIALS         2,733.00 
"OFFICE
SUPPLIES"                                654.00 
"KITCHEN
WARES"                                   385.80 
DISHWASHNG                       500.00 
DETERGENT                            512.00 
SERVICE WATER                 1,450.00 
SENIOR DISCOUNT               915.00 
GARBAGE FEE                        360.00 
SUPERVISOR FEE                3,000.00 
TOTAL                                133,085.84 
NON SALES                        77,878.00 
GRAND TOTAL                210,963.84 
 </t>
        </r>
      </text>
    </comment>
    <comment ref="BG105" authorId="0" shapeId="0" xr:uid="{3F4CB5F1-59A0-4584-86CC-E46C8F503E6D}">
      <text>
        <r>
          <rPr>
            <b/>
            <sz val="28"/>
            <rFont val="Calibri"/>
            <family val="2"/>
          </rPr>
          <t>DAYS CLOSED
# OF DAYS: 2 DAYS
DATE: DECEMBER 21 &amp; 25, 2025</t>
        </r>
      </text>
    </comment>
    <comment ref="BU105" authorId="0" shapeId="0" xr:uid="{095D4863-C239-44BD-92DF-D5B4F67772EE}">
      <text>
        <r>
          <rPr>
            <b/>
            <sz val="28"/>
            <rFont val="Calibri"/>
            <family val="2"/>
          </rPr>
          <t>SALARY:                                           40,137.42
OVERTIME:                                     19,140.01
HOLIDAY PAY:                                 3,480.00
13TH MONTH PAY:                        4,092.08
BENEFITS:                                          2,130.00
PROVISION FOR CHRISTMAS PARTY: 
                                                            11,590.00
TRANSPORTATION:                           820.00
RENTAL:                                           20,000.00
ELECTRIC BILL:                                 5,974.00
BIR/TAXES:                                      
0619E MONTHLY RENTAL TAX: 1,000.00
BOOKKEPPER SERVICE FEE:        1,000.00
ONLINE CHARGE:                                 20.00
SUPOT:                                               5,950.00
STORE SUPPLIES:                               150.00
KITCHENWARES:                               417.00
SILI:                                                           85.00
DISHWASHING:                                 200.00
DETERGENT:                                        597.50
SERVICE WATER:                           2,480.00
GARBAGE TIP:                                      46.00
ADMIN SALARY:                            9,900.00
ADMIN ELECTRIC BILL:                    420.00
ADMIN RENTAL BILL:                       680.00
TRAINEE ALLOWANCE:                   120.00
SS&amp;ST MEAL ALLOWANCE:           480.00
OTHERS:                                          11,590.00
SUBTOTAL:                                   133,855.01
NON SALES:
LPG:                                                  23,565.00
BREADING MIX:                           27,000.00
OIL:                                                    20,300.00
SAUCE:                                               4,545.00
SUBTOTAL:                                     75,410.00
GRAND TOTAL:                           209,265.01</t>
        </r>
      </text>
    </comment>
    <comment ref="BG106" authorId="0" shapeId="0" xr:uid="{BB9A633A-4EA1-4590-A904-666C52B5A3A1}">
      <text>
        <r>
          <rPr>
            <b/>
            <sz val="28"/>
            <rFont val="Calibri"/>
            <family val="2"/>
          </rPr>
          <t>2 DAYS CLOSED</t>
        </r>
      </text>
    </comment>
    <comment ref="BU106" authorId="0" shapeId="0" xr:uid="{096898FA-95AA-4F18-B9B0-AD7478E33A33}">
      <text>
        <r>
          <rPr>
            <b/>
            <sz val="28"/>
            <rFont val="Calibri"/>
            <family val="2"/>
          </rPr>
          <t>SALARY                                                                                             55,569.28              
OT                                                                                                          8,971.88
13TH MONTH                                                                                    5,763.75                                                                                                      
PHIL HEALTH                                                                                      1,500.00
PROVISION X MASS PARTY                                                       35,066.80
TRANSPO                                                                                               385.00
RENTAL                                                                                             30,000.00
ELECTRIC BILL                                                                                  12,224.00      
BIR/TAXES                                                                                          2,000.00
SUPOT                                                                                                 8,008.00                                                                        
OFFICE SUPPLIES                                                                             2,548.00                                                                                  
OFFICE SUPPLIES                                                                                 550.00                                                                                    
DISHWASHING                                                                                 1,471.00
SERVICE WATER                                                                                  640.00 
HEALTHCARE/MEDICINE                                                                  280.00
SENIOR DISC.                                                                                        132.00                                                                       
TRAINEE ALLOWANCE                                                                   3,200.00                                                                                                  
TOTAL:                                                                                            171,770.71 
NON SALES:                                                                                     85,658.00  
GRANDTOTAL:                                                                             257,428.71</t>
        </r>
      </text>
    </comment>
    <comment ref="BG107" authorId="0" shapeId="0" xr:uid="{CB1A8DF4-5FE3-4A05-ACBF-B68EC44FEF74}">
      <text>
        <r>
          <rPr>
            <b/>
            <sz val="28"/>
            <rFont val="Calibri"/>
            <family val="2"/>
          </rPr>
          <t>DAYS CLOSED
# OF DAYS: 2 DAYS
DATE: DECEMBER 8 &amp; 25, 2025</t>
        </r>
      </text>
    </comment>
    <comment ref="BU107" authorId="0" shapeId="0" xr:uid="{4C6E1002-4C06-4B51-9FBB-E21BAC8CD664}">
      <text>
        <r>
          <rPr>
            <b/>
            <sz val="28"/>
            <rFont val="Calibri"/>
            <family val="2"/>
          </rPr>
          <t>SALARY:                                           46,679.39
OVERTIME:                                       5,981.25
HOLIDAY PAY:                                 2,175.00
13TH MONTH PAY:                        4,023.75
BENEFITS:                                          1,250.00
PROVISION FOR CHRISTMAS PARTY: 
                                                            30,688.00
TRANSPORTATION:                       2,145.00
RENTAL:                                             8,000.00
ELECTRIC BILL:                                  7,012.00
SUPOT:                                               7,566.00
STORE SUPPLIES:                                833.00
KITCHENWARES:                                320.00
DISHWASHING:                                  600.00
DETERGENT:                                         668.00
SERVICE WATER:                                270.00
HEALTH CARE/ MEDICINE:             465.00
GARBAGE TIP:                                 1,000.00
PURCHASE OF DIESEL FOR TRANFERRING OF PRODUCTS FROM CATARMAN TO PALAPAG BRANCH:                                          11,300.00
SUBTOTAL:                                   130,972.39
NON SALES:
LPG:                                                  40,230.00
BREADING MIX:                           33,750.00
OIL:                                                   25,500.00
SAUCE:                                               1,280.00
SUBTOTAL:                                  100,760.00
GRAND TOTAL:                          231,732.39</t>
        </r>
      </text>
    </comment>
    <comment ref="BU109" authorId="5" shapeId="0" xr:uid="{E1807B17-33F1-4698-A9FD-288C08C66EA0}">
      <text>
        <r>
          <rPr>
            <b/>
            <sz val="24"/>
            <rFont val="Calibri"/>
            <family val="2"/>
          </rPr>
          <t xml:space="preserve">
LPG-17,990
BMIX-20,822
OIL-23,616
GRAVY-5,400
SALARY -65,850
HOLIDAY -4,300
OT-5,000
TL ALLOWANCE -1,100
13TH MONTH-9,054
BENEFITS -4,760
TRANSPO-2,655
RENTAL-14,500
KURYENTE -4,942
TUBIG-752
BIR-3,601
SUPOT/PLASTIC-9,834
MISC-3,329
KITCHENWARES-2,997
MAINTENANCE -2,514
ADMIN-13,596
WIFI/LOAD-550</t>
        </r>
      </text>
    </comment>
    <comment ref="BG111" authorId="0" shapeId="0" xr:uid="{6BCF25D1-DC79-497C-9218-7FF55FADD473}">
      <text>
        <r>
          <rPr>
            <b/>
            <sz val="28"/>
            <rFont val="Calibri"/>
            <family val="2"/>
          </rPr>
          <t>2 DAYS CLOSED</t>
        </r>
      </text>
    </comment>
    <comment ref="BU111" authorId="0" shapeId="0" xr:uid="{2C621B3F-4057-4257-9A4B-864F2A7A182E}">
      <text>
        <r>
          <rPr>
            <b/>
            <sz val="28"/>
            <rFont val="Calibri"/>
            <family val="2"/>
          </rPr>
          <t>SALARY                                                                                             39,688.08             
OT                                                                                                       14,681.25
HOLIDAY                                                                                             2,479.50                                                                              
13TH MONTH                                                                                    4,128.33           
SSS                                                                                                        1,950.00
PHIL HEALTH                                                                                     1,065.00 
TRANSPO                                                                                               160.00
COMMU.                                                                                                137.00    
RENTAL                                                                                                8,550.00
ELECTRIC BILL                                                                                    5,778.00
WATER BILL                                                                                       1,690.00   
BIR/TAXES
0619E RENTAL TAX-                                                                            427.50
BOOKKEEPERS SERVICE FEE-                                                       1,000.00
ONLINE CHARGE-                                                                                  20.00            
SUPOT                                                                                                 3,665.00
TISSUE                                                                                                     150.00                                                                   
GARBAGE TIP                                                                                       600.00 
KITCHEN WARES                                                                                 175.00  
DISHWASHING                                                                                 1,524.00
SERVICE WATER                                                                               1,120.00
OFFICE SUPPLIES                                                                                 480.00                                                                               
ADMIN OFFICE SALARY                                                                9,900.00
ADMIN ELECTRIC BILL                                                                        420.00
ADMIN RENTAL                                                                                   680.00
MEALS                                                                                                     180.00
OIC ALLOWANCE                                                                                960.00
MATERIALS                                                                                      14,953.00                                                                                               
OTHERS                                                                                                   386.00
BH RENRAL; FOR THE MONTH OF DEC. 2025                         2,500.00                                                       
NSCK THANKS GIVING PARTY                                                    7,440.00
BUNDLE OF JOY                                                                               4,150.00
TOTAL:                                                                                            131,395.86
NON SALES:                                                                                     84,666.00  
GRANDTOTAL:                                                                             216,061.86</t>
        </r>
      </text>
    </comment>
    <comment ref="BU112" authorId="6" shapeId="0" xr:uid="{2A41BC6F-ACE3-4CA4-ADA7-23A32E99370F}">
      <text>
        <r>
          <rPr>
            <b/>
            <sz val="9"/>
            <rFont val="Tahoma"/>
            <family val="2"/>
          </rPr>
          <t>ACER:</t>
        </r>
        <r>
          <rPr>
            <sz val="9"/>
            <rFont val="Tahoma"/>
            <family val="2"/>
          </rPr>
          <t xml:space="preserve">
</t>
        </r>
        <r>
          <rPr>
            <sz val="24"/>
            <rFont val="Tahoma"/>
            <family val="2"/>
          </rPr>
          <t>Holiday- 9,717.50
Internet- 1,299
13th month- 10,963.96
SSS- 6,660
FUEL- 2,000
Transpo- 370
Electric bill- 11,125
Water bill- 1,000
Supot- 3,450
Plastic- 11,309
G-BAG- 1,275
Kitchen wares- 1,188
Dishwashing- 554
Detergent- 847
Service water- 825
Health- 500
Senior discount- 358
Deposit fee- 1,400
ADMIN COST- 5,000
Bundle of joy- 6,000
Sponsorship- 1,500
Thanksgiving party- 6,000</t>
        </r>
      </text>
    </comment>
    <comment ref="BU113" authorId="4" shapeId="0" xr:uid="{AFCD4CB4-FDA7-4BDC-AAEC-2709968176FB}">
      <text>
        <r>
          <rPr>
            <sz val="28"/>
            <rFont val="Calibri"/>
            <family val="2"/>
            <scheme val="minor"/>
          </rPr>
          <t xml:space="preserve">ADMIN COST 
13TH MONTH - 39,681.97
SSS -8,327.50
PHILHEALTH - 2,065.63
HDMF - 1,300
TRANSPO -500
COMMUNICATION-2,058
ELECTRIC BILL -12,366
WATER BILL -1000
BIR /TAXES  -35,541.20
SUPOT -9,690
ROLL BAG -2,500
LABOR/MATERIALS - 845
DISHWASHING - 1,383.23
SERVICE WATER -1,925
OTHERS -8,325
</t>
        </r>
      </text>
    </comment>
    <comment ref="BG116" authorId="0" shapeId="0" xr:uid="{DBCF70D8-C865-4AD9-85BC-3940FA94E47D}">
      <text>
        <r>
          <rPr>
            <b/>
            <sz val="28"/>
            <rFont val="Calibri"/>
            <family val="2"/>
          </rPr>
          <t>CLOSED DAYS
# OF DAYS:
DATE: DECEMBER 7 ,21 and 25, 2025</t>
        </r>
      </text>
    </comment>
    <comment ref="BU116" authorId="0" shapeId="0" xr:uid="{4CCD5AF0-0361-4E62-8937-B6914B7B7CFF}">
      <text>
        <r>
          <rPr>
            <b/>
            <sz val="28"/>
            <rFont val="Calibri"/>
            <family val="2"/>
          </rPr>
          <t xml:space="preserve">SALARY:                                                         40,442.16
OVERTIME:                                                   15,170.63
HOLIDAY PAY:                                             2,497.50
13TH MONTH PAY:                                    4,092.00
BENEFITS:                                                      3,015.00
TRANSPORTATION:                                   690.00
RENTAL:                                                         8,000.00
ELECTRIC BILL:                                             7,040.00
WATER BILL:                                                 1,000.00                                                    
SUPOT:                                                           4,590.00
KITCHENWARES:                                         355.00
LEMON:                                                          60.00
DISHWASHIING:                                          135.00
DETERGENT:                                                 1,459.00
SERVICE WATER:                                         1,960.00
TRASH DISPOSAL:                                       533.00
OTHERS:                                                         
 MEALS:                                                         360.00
PROVISION FOR CHRISTMASS PRTY   11,590.00
BOARDING HOUSE RENTAL GOOD FOR 3PERSONS FOR THE MONTH OF DECEMBER 2025:
                                                                         3,000.00
SUBTOTAL:                                                   105,189.37
NON SALES:
LPG:                                                               36,007.00
BREADING MIX:                                        29,250.00
OIL:                                                                22,680.00
SAUCE:                                                         4,960.00
SUBTOTAL:                                                 92,897.00
GRAND TOTAL:                                         212,676.37
</t>
        </r>
      </text>
    </comment>
    <comment ref="BU117" authorId="3" shapeId="0" xr:uid="{8EAE4F4F-2E29-4657-9B29-E7E946EFE77A}">
      <text>
        <r>
          <rPr>
            <b/>
            <sz val="16"/>
            <rFont val="Tahoma"/>
            <family val="2"/>
          </rPr>
          <t xml:space="preserve">Acer:
LPG-32,271
BREADING-23,232
OIL-22,986
SAUCE- 8,904
SALARY- 64,635
OVERTIME- 8,958.76
RENTAL- 20,000
HOLIDAY- 12,095 (maraming holiday)
13th MONTH- 58,294 ((malaki ang OPEX kasi nag release ng 13th month)
SSS- 5460
ELEC BILL- 3,104
SUPOT- 10,275
BOJ &amp; THANKSGIVING PARTY-12,000
</t>
        </r>
      </text>
    </comment>
    <comment ref="BU120" authorId="0" shapeId="0" xr:uid="{ABB50D5C-3BD8-46F8-A291-0C2335276D2D}">
      <text>
        <r>
          <rPr>
            <b/>
            <sz val="24"/>
            <rFont val="Calibri"/>
            <family val="2"/>
            <scheme val="minor"/>
          </rPr>
          <t>SALARY: 69,000
O.T: 7,812.50
13TH MONTH: 27,217.75
RENTAL; 21,250
ELECTRIC BILL: 7,923.50</t>
        </r>
      </text>
    </comment>
    <comment ref="BU125" authorId="7" shapeId="0" xr:uid="{D29CEF31-174C-4C95-86DA-8415F587EE0D}">
      <text>
        <r>
          <rPr>
            <b/>
            <sz val="28"/>
            <rFont val="Calibri"/>
            <family val="2"/>
            <scheme val="minor"/>
          </rPr>
          <t xml:space="preserve">
</t>
        </r>
        <r>
          <rPr>
            <b/>
            <sz val="28"/>
            <rFont val="Calibri"/>
            <family val="2"/>
          </rPr>
          <t xml:space="preserve">SALARY                      48,285
OVERTIME               9,998.50
HOLIDAY PAY           4,828.50
SSS                              9,358
PHIL.HEALTH            2,858
HMDF                         2,127
TRANSPO.                  585
COMMU WIFI           1000
RENTAL                      17,990
ELECTRIC BILL           11,321.14
WATER BILL              400
BIR                              1000
SUPOT                        6,522
PLASTIC                      3,929
ROLL BAG                   1,658
G-BAG                         1,840
KITCHEN WARE
OFFICE SUPPLIES       363 
DISHWASHING           1,800
SERVICE WATER         2,175
GARBAGE FEE             1,950
DEPOSIT PAY              10,904
KITCHEN SUPPLIES     
(RICE WRAPPER ,TISSUE,
BUCKET, DRINKING STRAW
                                      1,796
TOTAL                      = 142,688.14
NONE SALE AMOUNT
LPG                               20,115
BRAEDING                  21,831.12
OIL                               23,510
SAUCE                         6,079.20
GRAND TOTAL         =214,223.46
</t>
        </r>
        <r>
          <rPr>
            <b/>
            <sz val="28"/>
            <rFont val="Calibri"/>
            <family val="2"/>
            <scheme val="minor"/>
          </rPr>
          <t xml:space="preserve">
      </t>
        </r>
        <r>
          <rPr>
            <sz val="9"/>
            <rFont val="Tahoma"/>
            <family val="2"/>
          </rPr>
          <t xml:space="preserve">
</t>
        </r>
      </text>
    </comment>
    <comment ref="BU126" authorId="11" shapeId="0" xr:uid="{FA19A2EC-E4ED-49C5-BB98-1D5D02EC4B51}">
      <text>
        <r>
          <rPr>
            <b/>
            <sz val="24"/>
            <rFont val="Calibri"/>
            <family val="2"/>
            <scheme val="minor"/>
          </rPr>
          <t>SALARY: 60,500
13TH MONTH: 24,142
RENTAL: 10,500
ELECTRIC BILL: 7,428.59
KITCHEN WARES: 5,225</t>
        </r>
      </text>
    </comment>
    <comment ref="BU129" authorId="5" shapeId="0" xr:uid="{7538E692-FD2E-4069-9A8D-58D5FEC27FD1}">
      <text>
        <r>
          <rPr>
            <b/>
            <sz val="24"/>
            <rFont val="Calibri"/>
            <family val="2"/>
          </rPr>
          <t>LPG-21,584
BMIX-17,501
OIL-20,992
GRAVY-8,115
SALARY -63,150
HOLIDAY -4,650
OT-8,499
TL ALLOWANCE -1,050
13TH MONTH-6,888
BENEFITS -7,480
TRANSPO-3,100
DEPOSIT FEE-2,800
RENTAL-26,250
KURYENTE -7,242
TUBIG-1,435
BIR-4,166
SUPOT/PLASTIC-2,742
MISC-3,226
KITCHENWARES-968
MAINTENANCE -1,207
ADMIN-10,197
WIFI/LOAD-500
SERVICE WATER-406</t>
        </r>
      </text>
    </comment>
    <comment ref="BU130" authorId="11" shapeId="0" xr:uid="{6DD76A07-CC83-4731-87B9-C2C89B15F66B}">
      <text>
        <r>
          <rPr>
            <b/>
            <sz val="24"/>
            <rFont val="Calibri"/>
            <family val="2"/>
            <scheme val="minor"/>
          </rPr>
          <t>SALARY: 50,295
13TH MONTH: 42,884
RENTAL: 15,000
SUPOT: 5,260
PROVISION XMAS PARTY: 5,000</t>
        </r>
      </text>
    </comment>
    <comment ref="BU131" authorId="3" shapeId="0" xr:uid="{9CE5B167-A55F-4F7B-8A19-421FCB00B809}">
      <text>
        <r>
          <rPr>
            <b/>
            <sz val="28"/>
            <rFont val="Arial Black"/>
            <family val="2"/>
          </rPr>
          <t>LPG-23,058
B-MIX-18,798
OIL-22,880
SAUCE-7,868
SALARY-43,960
OVERTIME-6,831.50
RENTAL-12,000
HOLIDAY-5,774
13TH MONTH-9,126.25
PROV. XMAS PARTY-24,828
BENEFITS-2,299
TRANSPO-1,770
COMMUNICATION-360
LIGHT-8,924.05
WATER BILL-2,263
BIR/TAXES-4,625
SUPOT/PLASTIC-2,374
LABOR/MATERIALS-275
OFFICE SUPPLIES-628
KITCHENWARES-758
S.I.L-2,175
DISHWASHING-1,765
DETERGENT-1,750
SERVICE WATER-510
GEN CLEAN MEAL-500
PALAWAN CHARGE-750
TRAINING ALLOWANCE-2,800
TRAVEL ALLOWANCE-5,500
TL ALLOWANCE-2,400</t>
        </r>
      </text>
    </comment>
    <comment ref="BU132" authorId="3" shapeId="0" xr:uid="{4EE1E2E5-2234-472E-B528-1C17F1E9BC07}">
      <text>
        <r>
          <rPr>
            <b/>
            <sz val="9"/>
            <rFont val="Tahoma"/>
            <family val="2"/>
          </rPr>
          <t>Acer:</t>
        </r>
        <r>
          <rPr>
            <sz val="9"/>
            <rFont val="Tahoma"/>
            <family val="2"/>
          </rPr>
          <t xml:space="preserve">
</t>
        </r>
        <r>
          <rPr>
            <b/>
            <sz val="16"/>
            <rFont val="Tahoma"/>
            <family val="2"/>
          </rPr>
          <t xml:space="preserve">LPG-36,555
BREADING- 23,566
OIL- 19,125
SAUCE- 5,760
SALARY- 55,460 (5 weeks ang salary kaya malaki)
OVERTIME- 6,954
RENTAL- 17,000
13TH MONTH- 38,447.68 (nagpangrelease ng 13th month)
SSS- 3,640
ELEC BILL- 3,537
SUPOT PLASTI- 8,215
BOJ &amp; THANKSGIVING ALLOCATION- 10,000
</t>
        </r>
      </text>
    </comment>
    <comment ref="BU133" authorId="0" shapeId="0" xr:uid="{4F59CAC7-5B9A-462A-9312-7534E36C4B1B}">
      <text>
        <r>
          <rPr>
            <sz val="28"/>
            <rFont val="Tahoma"/>
            <family val="2"/>
          </rPr>
          <t>HOLIDAY-2,025.00
13THMONTH-33,225.00
SSS-2,578.00
ADMIN COST-5,856.25
PROVISION-6,312.50
TRANSPO-905.00
ELECTRIC BILL-3,618.00
WATER BILL-875.42
TAXES-1,062.50
SUPOT-7,060.00
PLASTIC-1,420.00
ROLLBAG-275.00
G-BAG-944.00
LABOR/MATERIAL-197.00
OFFICE SUP-1,349.00
KITCHEN WARES-535.00
DISHWASHING-1,097.00
DETERGENT-500.00
SERVICE WATER-575.00
SENIOR-24.00
SOYSAUCE-585.00
ZONROX-327.00
TISSUE-361.00
HANDWASH-351.00
RICEWRAFER-6,145.75</t>
        </r>
        <r>
          <rPr>
            <sz val="9"/>
            <rFont val="Tahoma"/>
            <family val="2"/>
          </rPr>
          <t xml:space="preserve">
</t>
        </r>
      </text>
    </comment>
    <comment ref="BU135" authorId="0" shapeId="0" xr:uid="{5EC28B9A-5822-453E-922B-61733F8195E1}">
      <text>
        <r>
          <rPr>
            <b/>
            <sz val="24"/>
            <rFont val="Calibri"/>
            <family val="2"/>
          </rPr>
          <t xml:space="preserve">SALARY                                                              77,520.00 
HOLIDAY                                                              6,786.00 
"13TH MONTH"                                                   6,460.00 
BENEFITS                                                              6,060.00 
"PROVISION XMAS PARTY"                               3,000.00 
ELECTRIC BILL                                                     10,064.18 
RENTAL                                                                10,000.00 
WATER BILL                                                           5,961.58 
LOAD                                                                       2,210.00 
TRANSPO                                                                  250.00 
MAINTENANCE                                                      1,000.00 
PAPER BAG                                                           13,557.00 
"KITCHEN WARES"                                                   192.00 
TISSUE                                                                         193.50 
DISHWASHING                                                          495.00 
DETERGENT                                                               507.00 
SERVICE WATER                                                        420.00 
SENIOR                                                                   1,035.00 
BUNDLE OF JOY                                                   6,000.00 
PLAQUE OF AWARDEES                                         1,400.00 
UNIFORM                                                                1,800.00 
NON SALES   63,717.50 
TOTAL                                                                  218,628.76 </t>
        </r>
        <r>
          <rPr>
            <b/>
            <sz val="9"/>
            <rFont val="Calibri"/>
            <family val="2"/>
          </rPr>
          <t xml:space="preserve">
</t>
        </r>
      </text>
    </comment>
    <comment ref="BU136" authorId="0" shapeId="0" xr:uid="{D355B4D3-B118-4C02-A5CF-37B7BC4C0E14}">
      <text>
        <r>
          <rPr>
            <b/>
            <sz val="28"/>
            <rFont val="Calibri"/>
            <family val="2"/>
            <scheme val="minor"/>
          </rPr>
          <t xml:space="preserve">
</t>
        </r>
        <r>
          <rPr>
            <b/>
            <sz val="28"/>
            <rFont val="Calibri"/>
            <family val="2"/>
          </rPr>
          <t>SALARY                                             55,843.13 
OVERTIME                                        8,482.50 
HOLIDAY                                           3,349.50 
13TH MONTH                                  5,183.75 
PROVISION XMAS PARTY            6,000.00 
TRANSPO.                                         1,345.00 
COMMU.                                           1,069.00 
RENTAL                                              35,000.00 
ELECTRIC BILL                                   6,903.00 
SUPOT                                                15,699.00
LABOR/ MATERIALS                     5,300.00 
KITCHEN WARES                            1,623.18 
SOY SAUCE                                       530.00 
DISHWASHING                               251.75 
DETERGENT                                     388.00 
SERVICE WATER                             4,324.00 
SENIOR DISCOUNT                       705.00 
GARBAGE FEE                                800.00 
SUPERVISOR FEE                          1,000.00 
TOTAL- 153,796.81.00
NONE SALES- 59,743.00
GRAND TOTAL- 213,539.81</t>
        </r>
        <r>
          <rPr>
            <sz val="28"/>
            <rFont val="Calibri"/>
            <family val="2"/>
          </rPr>
          <t xml:space="preserve">
</t>
        </r>
      </text>
    </comment>
    <comment ref="BU137" authorId="3" shapeId="0" xr:uid="{90C1D113-9872-4FEF-892E-9A57B2552316}">
      <text>
        <r>
          <rPr>
            <b/>
            <sz val="28"/>
            <rFont val="Calibri"/>
            <family val="2"/>
          </rPr>
          <t xml:space="preserve">
SALARY:                                            32,587.50                   
OVERTIME:                                      10,230.86
HOLIDAY:                                         5,011.15
13TH MONTH:                                3,562.50                                   
BENEFITS:                                        4,078.50                           
TRANSPO:                                        3,525                      
COMMUNICATIO:                         1,307                              
RENTAL:                                             20,000                          
E-BILL:                                                 6,894.01                            
WATER BILL:                                     1,931.44                     
BIR TAXES:                                         1,515                   
SUPPOT:                                             11,180                                              
OFFICE SUPPLIES:                            1,217
KITCHEN WARES:                            90              
DISHWASHING:                               300                    
DETERGENT:                                      829
GARBAGE TIP:                                  200              
SERVICE WATER:                             750             
GEN. MEETING:                               1,000 
BUNDLE OF JOY:                              3,088    
INCENTIVE LEAVE:                          2,175     
PROVISION XMAS PARTY:           2,100          
TOTAL:                                                  113,912.26                                          
NON SALES:                                        71,938                               
GRAND TOTAL:                                  185,850.26</t>
        </r>
      </text>
    </comment>
    <comment ref="BU141" authorId="0" shapeId="0" xr:uid="{31A42DE4-1E6F-44E5-8CE1-6B635083D667}">
      <text>
        <r>
          <rPr>
            <b/>
            <sz val="28"/>
            <rFont val="Calibri"/>
            <family val="2"/>
            <scheme val="minor"/>
          </rPr>
          <t xml:space="preserve">LPG- 27545
BREADING- 20908
OIL- 24550
SAUCE/GARVY- 5120
SALARY- 66405
OVERTIME- 2555.63
HOLIDAY- 6856
13THMONTH- 7950
PROVISION FOR XMAS PARTY- 6250
SSS- 9100
TRANSPO- 1010
LABOR/FORWARDING- 6060
COMMU- 302
RENTAL- 5000
EBILL- 4882.54
WATERBILL- 998.45
SUPOT- 6571
PLASTIC-938
GBAG- 650
LABOR/MATERIALS- 14670
OFFICE SUPPLY- 1896.5
KITCHENWARES- 7328
DISHWASHING- 330
DETERGENT- 1176.5
SERVICE WATER- 875
HEALTH CARE/MEDICINE- 648
SERVICE CHARGE- 8001
OTHERS- 10270
GARBAGE FEE- 2500
</t>
        </r>
      </text>
    </comment>
    <comment ref="BG142" authorId="0" shapeId="0" xr:uid="{942B98E4-ECD8-4196-AB25-F7521A1FB55F}">
      <text>
        <r>
          <rPr>
            <b/>
            <sz val="28"/>
            <rFont val="Calibri"/>
            <family val="2"/>
          </rPr>
          <t>4 DAYS CLOSED</t>
        </r>
      </text>
    </comment>
    <comment ref="BU142" authorId="0" shapeId="0" xr:uid="{6B0122EA-6FBC-4ECD-A7B9-6252C433DFDC}">
      <text>
        <r>
          <rPr>
            <b/>
            <sz val="28"/>
            <rFont val="Calibri"/>
            <family val="2"/>
          </rPr>
          <t xml:space="preserve">SALARY                                                                                             52,806.00                                                                                          
OT                                                                                                          3,559.00   
HOLIDAY                                                                                             4,250.00                                                                                      
TRANSPO                                                                                            8,680.00                      
RENTAL                                                                                             27,620.00                                                                                            
ELECTRIC BILL                                                                                    7,675.00                                                                                                                 
SUPOT                                                                                               12,289.00                                                                                                                                                      
KITCHEN WARES                                                                              1,626.00              
DISHWASHING                                                                                 1,216.00                                                                               
SERVICE WATER                                                                                  150.00 
GARBAGE TIP                                                                                       100.00                                                                                            
ADMIN OFFICE SALARY                                                                1,820.75                                                                
ADMIN ELECTRIC BILL                                                                    1,581.00                                           
DEPOSET CHARGE                                                                           2,055.00                                                                                               
TOTAL:                                                                                            126,190.75                                                                                   
NON SALES:                                                                                     81,765.00     
GRANDTOTAL:                                                                             207,955.75  </t>
        </r>
      </text>
    </comment>
    <comment ref="BG143" authorId="0" shapeId="0" xr:uid="{F4DEB25C-FC44-44C4-BF03-8E3F121A65AA}">
      <text>
        <r>
          <rPr>
            <b/>
            <sz val="28"/>
            <rFont val="Calibri"/>
            <family val="2"/>
          </rPr>
          <t>DAYS CLOSED
# OF DAYS: 2 DAYS
DATE: DECEMBER 8 &amp; 25, 2025</t>
        </r>
      </text>
    </comment>
    <comment ref="BU143" authorId="0" shapeId="0" xr:uid="{BCCAE52E-7F98-4B9D-9656-9077B5397D72}">
      <text>
        <r>
          <rPr>
            <b/>
            <sz val="28"/>
            <rFont val="Calibri"/>
            <family val="2"/>
          </rPr>
          <t>SALARY:                                           51,946.87
OVERTIME:                                       8,056.89
HOLIDAY PAY:                                 1,740.00
13TH MONTH PAY:                        4,600.83
BENEFITS:                                          1,500.00
PROVISION FOR CHRISTMAS PARTY: 
                                                            30,684.00
TRANSPORTATION:                           225.00
RENTAL:                                           10,000.00
SUPOT:                                               7,029.00
LABOR AND MATERIALS:             1,200.00
STORE SUPPLIES:                                352.00
KITCHENWARES:                                779.00
DISHWASHING:                                  800.00
DETERGENT:                                         605.00
HEALTH CARE/ MEDICINE:              325.00
SENIOR/PWD DISCOUNT:               115.00
GARBAGE TIP:                                      800.00
TRAINEE ALLOWANCE:                 1,000.00
PURCHASE OF DIESEL FOR TRANSFERRING STOCKS FROM CATARMAN COMMISSARY TO MAPANAS BRANCH:                     9,792.00
OTHERS:                                             3,664.00
SUBTOTAL:                                   135,214.59
NON SALES:
LPG:                                                  32,184.00
BREADING MIX:                           27,000.00
OIL:                                                    33,000.00
SAUCE:                                                  355.00
SUBTOTAL:                                     92,539.00
GRAND TOTAL:                           227,753.59</t>
        </r>
      </text>
    </comment>
    <comment ref="BG144" authorId="0" shapeId="0" xr:uid="{2798B79D-16C1-4C21-BC8D-63DCE1B00601}">
      <text>
        <r>
          <rPr>
            <b/>
            <sz val="9"/>
            <rFont val="Tahoma"/>
            <family val="2"/>
          </rPr>
          <t>2 DAYS CLOSED</t>
        </r>
      </text>
    </comment>
    <comment ref="BU144" authorId="0" shapeId="0" xr:uid="{52712BBF-59DB-4D48-A8F4-53839E4D020F}">
      <text>
        <r>
          <rPr>
            <b/>
            <sz val="28"/>
            <rFont val="Calibri"/>
            <family val="2"/>
          </rPr>
          <t>SALARY                                                                                             42,258.31                       
OT                                                                                                       18,324.40 
HOLIDAY                                                                                             2,740.50   
13TH MONTH                                                                                    4,060.00    
SSS                                                                                                        1,950.00
PHIL HEALTH                                                                                      1,065.00  
TRANSPO                                                                                               320.00 
COMMU.                                                                                                137.00
RENTAL                                                                                             10,000.00
ELECTRIC BILL                                                                                    6,280.00                                                                                               
BIR/TAXES
0619E RENTAL TAX-                                                                            500.00
BOOKEEPERS SERVICE FEE-                                                         1,000.00
ONLINE CHARGE-                                                                                  20.00                                                                                        
SUPOT                                                                                                 4,010.00
TISSUE                                                                                                     156.00                                                                    
GARBAGE TIP                                                                                       100.00                                                                     
KITCHEN WARES                                                                                 845.00                                               
DISHWASHING                                                                                 1,534.00                                                                        
SERVICE WATER                                                                                  740.00 
HEALTH CARE/MEDICINE                                                                 105.00                                                                                 
OFFICE SUPPLIES                                                                             1,775.00
ADMIN OFFICE SALARY                                                                9,900.00
ADMIN ELECTRIC BILL                                                                        420.00   
ADMIN RENTAL                                                                                   680.00
MEALS                                                                                                     360.00   
OIC ALLOWANCE                                                                                720.00
MATERIALS                                                                                            340.00                                                                                               
OTHERS                                                                                                   641.00
WAX PAPER AND SAUCE CUP                                                    5,925.00                      
THANKS GIVING PARTY                                                                7,440.00
BUNDLE OF JOY                                                                               4,150.00
TOTAL:                                                                                            128,496.21
NON SALES:                                                                                     81,795.00  
GRANDTOTAL:                                                                             210,291.21</t>
        </r>
      </text>
    </comment>
    <comment ref="BU148" authorId="3" shapeId="0" xr:uid="{CB5E8BEC-496D-4201-9C00-E9DBA1B6F4B0}">
      <text>
        <r>
          <rPr>
            <b/>
            <sz val="28"/>
            <rFont val="Arial Black"/>
            <family val="2"/>
          </rPr>
          <t xml:space="preserve">LPG-19,212
B-MIX-24,830
OIL-25,160
SAUCE-6,900
SALARY-47,148.75
OVERTIME-9,135
RENTAL-16,000
HOLIDAY-5,208
13TH MONTH-3,990
BENEFITS-2,207
PROV. XMAS PARTY-11,481
TRANSPO-1,124
LIGHT-5,267
WATER BILL-170
BIR/TAXES-1,320
SUPOT/PLASTIC-12,882
LABOR/MATERIALS-35
KITCHENWARES-221.5
DISHWASHING-246
DETERGENT-306
SERVICE WATER-1,150
CHARGE PADALA-810
TL ALLOWANCE-1,900
</t>
        </r>
      </text>
    </comment>
    <comment ref="BU149" authorId="0" shapeId="0" xr:uid="{E02BBEEF-E859-409E-AB1A-A7787B99BA2D}">
      <text>
        <r>
          <rPr>
            <sz val="9"/>
            <rFont val="Tahoma"/>
            <family val="2"/>
          </rPr>
          <t xml:space="preserve">
</t>
        </r>
        <r>
          <rPr>
            <sz val="28"/>
            <rFont val="Tahoma"/>
            <family val="2"/>
          </rPr>
          <t xml:space="preserve">COMMONICATION=1,606
E-BILL=8,090
W-BILL=2,979
BIR/TAXES=4,000
SUPOT/PLASTIC=9,807.5
SILI=850
D-WASHING=552.85
DETERGENT=1,016
S-WATER-1,050
TL ALLOWANCE=3,000
</t>
        </r>
      </text>
    </comment>
    <comment ref="BU151" authorId="7" shapeId="0" xr:uid="{0CECCA29-4C06-40C3-90E8-C308D3D383BA}">
      <text>
        <r>
          <rPr>
            <b/>
            <sz val="28"/>
            <rFont val="Calibri"/>
            <family val="2"/>
          </rPr>
          <t xml:space="preserve">SALARY                            48,611
OVERTIME                      7,118.13
HOLIDAY   PAY               5,524.50
13TH MONTH                 4,437
SSS                                    16,551 
PHIL.HEALTH                   2,858
HDMF                               1,720
TRANSPO.                        510
COMMU.                          1,315
RENTAL                             20,000
ELECTRC BILL                   9,478.84
WATER BILL  
BIR                                    1,000
SUPOT                              5,174.80
PLASTIC                            3,750
ROLL BAG                          
G-BAG                              1,070
LABOR MATERIALS          
( FOLDING DOOR,
LPG GAS LINE, LPG
CAGE REPAIRE)               1,898.50  
OFFICE SUPPLIES               
KITCHEN WARE                207  
DISWASHING                    1,800
DETERGENTS                     255
SERVICE WATER                2,025
GARBAGE FEE                    2,500
(SIL 2025 ,LPG REGULATOR
  SALES DEPOSIT PAY)       12,840                                    
  KITCHEN SUPPLIES 
(DRINKING STRAW,BUCKET,
    TESSUE)                           1,804   
TOTAL                          =152,447.77
NON SALES
LPG                                    20,112.50                
BREADING                        18,474.61
OIL                                      23.070
SAUCE                                3,250.70    
GRAND TOTAL               =   217,355.58 </t>
        </r>
        <r>
          <rPr>
            <b/>
            <sz val="28"/>
            <rFont val="Calibri"/>
            <family val="2"/>
            <scheme val="minor"/>
          </rPr>
          <t xml:space="preserve">           
</t>
        </r>
      </text>
    </comment>
    <comment ref="BU153" authorId="0" shapeId="0" xr:uid="{55910612-44E3-4E43-ADCC-4DC1AEC5F4FC}">
      <text>
        <r>
          <rPr>
            <b/>
            <sz val="26"/>
            <rFont val="Tahoma"/>
            <family val="2"/>
          </rPr>
          <t>User:
LPG-17,856
BREADING-16,875
OIL-20,020
SAUCE-5780
SALARY-56,769
HOLIDAY-5,898
13TH MONTH-4,730.75
BENEFITS-6,050
TRANSPO-110
RENTAL-10,000
ELECTRIC BILL-13,308
MISC- 15,549</t>
        </r>
      </text>
    </comment>
    <comment ref="BU159" authorId="10" shapeId="0" xr:uid="{112FE684-6B27-4AAD-B29C-74E9BB30F50D}">
      <text>
        <r>
          <rPr>
            <b/>
            <sz val="28"/>
            <rFont val="Calibri"/>
            <family val="2"/>
            <scheme val="minor"/>
          </rPr>
          <t>SALARY - 77,519.53
LPG- 21,587.50
BREADING- 19,680
OIL-23,600
SAUCE- 6,074
HOLIDAY- 3,937.50
13TH MONTH- 6,475
SSS- 8,160
PHILHEALTH- 2,047.50
PAG IBIG- 1,200
PROVISION XMAS- 6,000
TRANSPO- 780
TRAINEE ALL.- 1,050
RENTAL- 10,400
LIGHT BILL- 7,740
WATER BILL- 394
BIR- 19,096.10
SUPOT- 5,837.06
TISSUE- 240
FREEZER- 16,604.75</t>
        </r>
      </text>
    </comment>
    <comment ref="BU161" authorId="3" shapeId="0" xr:uid="{3ECDF865-DB0C-4FE3-8E8D-3D242E443900}">
      <text>
        <r>
          <rPr>
            <b/>
            <sz val="24"/>
            <rFont val="Tahoma"/>
            <family val="2"/>
          </rPr>
          <t>Acer:</t>
        </r>
        <r>
          <rPr>
            <sz val="24"/>
            <rFont val="Tahoma"/>
            <family val="2"/>
          </rPr>
          <t xml:space="preserve">
LPG=15,372
BMX=20,625
OIL=22,880
SAUCE=2,720
SALARY=45,360
OT=9,618.81
HOLIDAY=4,333.50
13TH MO.3,780
SSS=425
PHL HEALTH=250
HDMF=200
TRANSPO=1,000
RENTAL=4,950
E-BILL=8,517
WATER BILL=1,380
BIR/TAXES=265
CHRISTMAS PARTY=5000
</t>
        </r>
      </text>
    </comment>
    <comment ref="BG162" authorId="0" shapeId="0" xr:uid="{4BEDC99A-9BCF-470E-8C34-3004746BD0E3}">
      <text>
        <r>
          <rPr>
            <b/>
            <sz val="28"/>
            <rFont val="Calibri"/>
            <family val="2"/>
          </rPr>
          <t>2 DAYS CLOSED</t>
        </r>
      </text>
    </comment>
    <comment ref="BU162" authorId="0" shapeId="0" xr:uid="{AE90C946-D608-421E-8729-2FE525230D73}">
      <text>
        <r>
          <rPr>
            <b/>
            <sz val="28"/>
            <rFont val="Calibri"/>
            <family val="2"/>
          </rPr>
          <t>SALARY                                                                                             42,246.62    
OT                                                                                                       16,747.51
HOLIDAY                                                                                             2,610.00
13TH MONTH                                                                                    4,039.13
SSS                                                                                                        1,950.00
PHIL HEALTH                                                                                      1,065.00
TRANSPO                                                                                               410.00
RENTAL                                                                                             15,000.00
ELECTRIC BILL                                                                                  13,877.23                                                                                           
BIR/TAXES                                                                                        
0619E RENTAL TAX-                                                                            750.00
BOOKKEEPERS SERVICE FEE-                                                       1,000.00
ONLINE CHARGE-                                                                                  20.00
SUPOT                                                                                                 5,371.00
TISSUE                                                                                                     150.00                                                                      
GARBAGE TIP                                                                                       800.00                                                                                 
DISHWASHING                                                                                    920.00
SERVICE WATER                                                                               1,880.00
HEALTHCARE/MEDICINE                                                                  200.00
SENIOR DISC.                                                                                          44.80
OFFICE SUPPLIES                                                                                 273.00
ADMIN OFFICE SALARY                                                                9,900.00
ADMIN ELECTRIC BILL                                                                        420.00
ADMIN RENTAL                                                                                   680.00
MEALS                                                                                                     900.00
OIC ALLOWANCE                                                                                810.00                                                                                               
OTHERS                                                                                                   375.00
NSCK THANKS GIVING PARTY                                                    7,440.00
BUNDLE OF JOY                                                                               4,150.00                                                                                      
TOTAL:                                                                                            134,166.29                                                
NON SALES:                                                                                     70,779.00  
GRANDTOTAL:                                                                             204,945.29</t>
        </r>
      </text>
    </comment>
    <comment ref="BU164" authorId="6" shapeId="0" xr:uid="{C53A030E-FBB7-45E2-B8B6-A4D894FA7FB2}">
      <text>
        <r>
          <rPr>
            <b/>
            <sz val="9"/>
            <rFont val="Tahoma"/>
            <family val="2"/>
          </rPr>
          <t>ACER:</t>
        </r>
        <r>
          <rPr>
            <sz val="9"/>
            <rFont val="Tahoma"/>
            <family val="2"/>
          </rPr>
          <t xml:space="preserve">
</t>
        </r>
        <r>
          <rPr>
            <sz val="24"/>
            <rFont val="Tahoma"/>
            <family val="2"/>
          </rPr>
          <t>Holiday- 10,354
13th month- 11,395
SSS- 6,660
FUEL- 2,000
Transpo- 320
Internet- 1,299
Electric bill- 11,243
Supot- 4,835
Plastic- 8,309
G-BAG- 1,903
Kitchen wares- 971.50
Disagwashing- 967.70
Detergent- 1,419.40
Service water- 800
Health 500
Senior dsicount- 241
Bundle of joy- 7,000
Thanks giving party- 7,000
ADMIN COST- 10,000
Deposit fee- 900</t>
        </r>
      </text>
    </comment>
    <comment ref="BU165" authorId="0" shapeId="0" xr:uid="{3FA9ED88-EACA-4754-8588-CA3A694A43D1}">
      <text>
        <r>
          <rPr>
            <sz val="9"/>
            <rFont val="Tahoma"/>
            <family val="2"/>
          </rPr>
          <t>1</t>
        </r>
        <r>
          <rPr>
            <sz val="28"/>
            <rFont val="Tahoma"/>
            <family val="2"/>
          </rPr>
          <t>3THMONT-6,072.66
SSS-5,050.00
PHILHEALTH-1,250.00
TRANSPO-1,510.00
COMMUNICATION-2,850.00
ELECTRIC BILL-7,616.00
WATER BILL-500.00
TAXES-2,000.00
SUPOT-4,245.00
PLASTIC-2,040.00
ROLLBAG-1,270.00
G-BAG-999.00
LABOR/MATERIALS-84.00
OFFICE SUP-705.00
KITCHEN WARES-347.00
LEMON-641.00
SILI-411.00
DISHWASHING-230.00
SENIOR DISC-44.28
DEPOSIT CHARGE-2,780.00</t>
        </r>
        <r>
          <rPr>
            <sz val="9"/>
            <rFont val="Tahoma"/>
            <family val="2"/>
          </rPr>
          <t xml:space="preserve">
</t>
        </r>
      </text>
    </comment>
    <comment ref="BU167" authorId="0" shapeId="0" xr:uid="{91238875-4750-4C63-8BE2-96C90732C65A}">
      <text>
        <r>
          <rPr>
            <sz val="28"/>
            <rFont val="Tahoma"/>
            <family val="2"/>
          </rPr>
          <t xml:space="preserve">13THMONTH-4,788.00
SSS-17,600.00
TRANSPO-100.00
ELECTRIC BILL-7,540.00
WATER BILL-850.00
SUPOT-6,247.00
OFFICE SUP-227.00
KITCHEN WARES-671.00
DISHWASHING-711.00
DETERGENT-485.00
SERVICE WATER-800.00
PUBLIC MARKET SOLICIT-500.00
TISSUE-95.00
MEALS-340.00
SOLICIT PNP-500.00
COMMISARY FEE-260
FROFESIONAL FEE-1,000.00
</t>
        </r>
      </text>
    </comment>
    <comment ref="BU168" authorId="3" shapeId="0" xr:uid="{16C6236B-BFCE-4531-B3D5-D92528EF8652}">
      <text>
        <r>
          <rPr>
            <b/>
            <sz val="24"/>
            <rFont val="Calibri"/>
            <family val="2"/>
            <scheme val="minor"/>
          </rPr>
          <t xml:space="preserve">SALARY-66,220.50
OT-7,562.50
13TH MONTH-37,916
RENTAL-20,000
EB-3,000
LPG-19,215
</t>
        </r>
      </text>
    </comment>
    <comment ref="BU170" authorId="3" shapeId="0" xr:uid="{DB98A4EC-9576-47D9-8D3D-B9F27B47701A}">
      <text>
        <r>
          <rPr>
            <b/>
            <sz val="28"/>
            <rFont val="Tahoma"/>
            <family val="2"/>
          </rPr>
          <t>LPG - 20,453
BREADING - 16,770
OIL - 14,000
SAUCE - 8,960
SALARY - 50,966.25
OVERTIME - 3,632.19
HOLIDAY - 2,591.13
13TH MONTH - 39,974.17
TRANSPO - 800
RENTAL - 29,000
ELECTRIC BILL - 13,146.65
WATER BILL - 1,008.34
BIR/TAXES - 1,000
SUPOT - 2,640
PLASTIC - 5,995
GBAG - 349
LABOR/MATERIALS - 7,928.57
OFFICE SUPPLIES - 1,012.75
KITCHEN WARES - 1,145
DISWASHING - 810
DETERGENT - 247
SERVICE WATER - 1,775
XMAS PARTY - 12,000
TL ALLOWANCE - 500
DISCOUNT - 152
CHARGE - 500</t>
        </r>
      </text>
    </comment>
    <comment ref="BU171" authorId="3" shapeId="0" xr:uid="{F9C5B66E-3CAD-492A-9C74-20FD5E2AB9E5}">
      <text>
        <r>
          <rPr>
            <b/>
            <sz val="28"/>
            <rFont val="Arial Black"/>
            <family val="2"/>
          </rPr>
          <t>LPG-18,156.67
B-MIX-20,114.69
OIL-25,181.67
SAUCE-2,383.33
SALARY-38,748
RENTAL-15,000
TRANSPO-300
COMMUNICATION-200
OFFICE SUPPLIES-75
KITCHENWARES-3,095
LABOR/MATERIALS-400
MISCELLANEOUS-3,886.36
TL ALLOWANCE-1,200
SUPOT/PLASTIC-9,739
BENEFITS-1,820
PROV. XMAS PARTY-7,126.95
13TH MONTH-3,699.17
TAXES/PERMITS-1,750
LIGHT-5,139
TRAVEL ALLOWANCE-2,000</t>
        </r>
      </text>
    </comment>
    <comment ref="BU175" authorId="6" shapeId="0" xr:uid="{45E4EB58-A409-4093-B40C-9D6FEBF57A08}">
      <text>
        <r>
          <rPr>
            <b/>
            <sz val="24"/>
            <rFont val="Calibri"/>
            <family val="2"/>
            <scheme val="minor"/>
          </rPr>
          <t>SALARY - 71,000
RENTAL - 21,500
OVERTIME - 10,937.50
13TH MONTH - 10,795.50
ELECTRIC BILL - 9,185.21</t>
        </r>
      </text>
    </comment>
    <comment ref="BU176" authorId="3" shapeId="0" xr:uid="{A237D31D-BDC3-4E9D-9B4A-41AC63F3BA86}">
      <text>
        <r>
          <rPr>
            <b/>
            <sz val="28"/>
            <rFont val="Calibri"/>
            <family val="2"/>
          </rPr>
          <t xml:space="preserve">
SALARY:                                    43,648
13TH MONTH:                        2,500
TRANSPO:                                355                
RENTAL:                                    20,000                                 
E-BILL:                                        8,769                               
SUPOT:                                       12,615      
OFFICE SUPPLIES:                    228              
KITCHEN WARES:                    292        
DISHWASHING:                       450     
DETERGENT:                             343            
SERVICE WATER:                     1,580
LPG 11 KG:                                 2,206
WIFI:                                            1,706
BUNDLE OF JOY:                        5,500
TOTAL:                                       101,295                  
NON SALES:                              58,402
GRAND TOTAL:                         159,697</t>
        </r>
      </text>
    </comment>
    <comment ref="BU179" authorId="3" shapeId="0" xr:uid="{CCD3DB57-5B10-4D52-B9C0-2ADC2CF00BCA}">
      <text>
        <r>
          <rPr>
            <b/>
            <sz val="28"/>
            <rFont val="Tahoma"/>
            <family val="2"/>
          </rPr>
          <t>LPG - 27,311
BREADING - 20,124
OIL - 23,250
SAUCE - 9,364
SALARY - 60,030
OVERTIME - 17,441.96
HOLIDAY - 6,090
13TH MONTH - 50,649.02
BENEFITS - 7,840
XMAS PARTY - 7,000
TRANSPO - 180
RENTAL - 18,000
ELECTRIC BILL - 2,633.54
WATER BILL - 886.30
SUPOT - 7,840
PLASTIC - 15,265
GBAG - 3,285
LABOR/MATERIALS - 120
OFFICE SUPPLIES - 871
KITCHEN WARES - 3,652
DISWASHING - 1,625
DETERGENT - 629.90
SERVICE WATER - 940
OTHERS - 1,560</t>
        </r>
      </text>
    </comment>
    <comment ref="BU181" authorId="3" shapeId="0" xr:uid="{4A053D31-60C0-4338-A448-FDE511F93512}">
      <text>
        <r>
          <rPr>
            <b/>
            <sz val="28"/>
            <rFont val="Tahoma"/>
            <family val="2"/>
          </rPr>
          <t>LPG - 22,495
BREADING - 13,416
OIL - 15,640
SAUCE - 7,570
SALARY - 55,770
OVERTIME - 4,063.14
HOLIDAY - 5,839.50
13TH MONTH - 58,510.42
BENEFITS - 5,683
COMMUNICATION - 1,335
RENTAL - 40,000
ELECTRIC BILL - 6,577.71
WATER BILL - 2,340
BIR/TAXES - 2,565
SUPOT - 723.50
PLASTIC - 3,569.75
GBAG - 1,439.25
LABOR/MATERIALS - 2,784
OFFICE SUPPLIES - 2,692.25
KITCHEN WARES - 2,293.50
DISWASHING - 825
DETERGENT - 487.56
SERVICE WATER - 3,025
XMAS PARTY - 10,000
DISCOUNT - 320
SERVICE CHARGE - 20
TL ALLOWANCE - 1,900</t>
        </r>
      </text>
    </comment>
    <comment ref="BU182" authorId="0" shapeId="0" xr:uid="{8F4083B9-9510-4962-ABBB-3271890CD0C8}">
      <text>
        <r>
          <rPr>
            <b/>
            <sz val="24"/>
            <rFont val="Calibri"/>
            <family val="2"/>
          </rPr>
          <t xml:space="preserve">=========
LPG-19,485.5-0
BMIX-17,501
OIL-20,992
SAUCE-5,670
SALARY-56,400
T.L ALLOWANCE-2,300
O.T-1,300
HOLIDAY-5,400
13TH-5,708.33
SSS-9,332.50
PHILHEALTH-2,691.25
HDMF-1,660
TRANSPO-140
COMMUNICATION-1,420
RENTAL-38,000
EBILL-7,837.50
WBILL-2,135
BIR-8,795.39
PLASTIC-2,276
ROLLBAG-712
G-BAG-108
LABOR-607
OFFICE SUPPLIES-175
KITCHEN WARES-617
DISHWASHING-401
DETERGENT-582.75
SENIOR DISCOUNT-226
ADMIN COST-20,542.22
</t>
        </r>
      </text>
    </comment>
    <comment ref="BU185" authorId="6" shapeId="0" xr:uid="{79F0D459-8309-4754-89A2-5B2212FEF3D4}">
      <text>
        <r>
          <rPr>
            <b/>
            <sz val="9"/>
            <rFont val="Tahoma"/>
            <family val="2"/>
          </rPr>
          <t>ACER:</t>
        </r>
        <r>
          <rPr>
            <sz val="9"/>
            <rFont val="Tahoma"/>
            <family val="2"/>
          </rPr>
          <t xml:space="preserve">
</t>
        </r>
        <r>
          <rPr>
            <sz val="24"/>
            <rFont val="Tahoma"/>
            <family val="2"/>
          </rPr>
          <t>Holiday- 7,182
SSS- 6,631
Phil health- 1,918
HDMF- 751
Transpo- 1,598
Electric bill- 5,808.29
Water bill- 467
BIR/taxes- 5,995
Plastic- 1,823.55
Rollbag- 2,680.90
G-BAG- 407.60
Kitchen wares- 2,055.70
Dishwashing- 217.50
Detergent- 549.35
Senior discount- 224
Garbage fee- 240
Unifoem- 790
Padlock- 358
PF- 475
ADMIN COST- 4,108.44</t>
        </r>
      </text>
    </comment>
    <comment ref="BU186" authorId="1" shapeId="0" xr:uid="{C0205550-8AEE-4A65-A32F-90903CFD9890}">
      <text>
        <r>
          <rPr>
            <sz val="24"/>
            <rFont val="Calibri"/>
            <family val="2"/>
            <scheme val="minor"/>
          </rPr>
          <t xml:space="preserve">13TH MONTH PAY - 6,458.33
BENEFITS - 17,229.50
TL ALLOWANCE - 2,200.00
WATER BILL -1,166.00
TAX/BIR - 2,671.38
MISCELLANEOUS - 7,513.11
</t>
        </r>
      </text>
    </comment>
    <comment ref="BU187" authorId="0" shapeId="0" xr:uid="{C899FFB1-DE96-49C6-BEA5-59951C0D4EC8}">
      <text>
        <r>
          <rPr>
            <b/>
            <sz val="26"/>
            <rFont val="Calibri"/>
            <family val="2"/>
          </rPr>
          <t xml:space="preserve">SALARY                                                                   60,652.00 
OVERTIME                                                                5,383.13 
HOLIDAY                                                                    4,654.50 
"13TH  MONTH"                                                  47,493.00 
TRANSPO.                                                                   2,300.00 
COMMU.                                                                        320.00 
RENTAL                                                                         19,057.50 
LIGHT                                                                             4,970.00 
WATER                                                                            3,766.00 
ELECTRICFAN                                                                2,472.00 
CCTV                                                                               1,130.00 
SERVICE MAINTENANCE                                        1,720.00 
"OFFICE SUPPLIES"                                                      60.00 
"KITCHEN WARES"                                                      80.00 
DISHWASHING                                                             146.00 
DETERGENT                                                                  1,001.00 
WATER SERVICE                                                            150.00 
SENIOR DISCOUNT                                                       843.00 
TISSUE/GLOVES                                                             405.00 
SUPERVISOR ALLOWANCE &amp; SALARY              7,040.00 
CHRISTMAS PARTY                                                       9,380.00 
FREE MEALS                                                                      306.00 
 NONSALES                                                               73,702.00 
TOTAL                                                                          247,031.13 
</t>
        </r>
      </text>
    </comment>
    <comment ref="BU188" authorId="2" shapeId="0" xr:uid="{970447F6-425F-45F4-B126-F9FB0A6F0242}">
      <text>
        <r>
          <rPr>
            <b/>
            <sz val="24"/>
            <rFont val="Calibri"/>
            <family val="2"/>
            <scheme val="minor"/>
          </rPr>
          <t>SALARY - 69,011.05
RENTAL - 15,000
EB - 10,366.76
WB - 1,134
PLASTIC - 9,180</t>
        </r>
        <r>
          <rPr>
            <sz val="9"/>
            <rFont val="Tahoma"/>
            <family val="2"/>
          </rPr>
          <t xml:space="preserve">
</t>
        </r>
      </text>
    </comment>
    <comment ref="BU189" authorId="10" shapeId="0" xr:uid="{E4F205D9-75C1-4F89-A8DD-A894B5C54D2D}">
      <text>
        <r>
          <rPr>
            <b/>
            <sz val="28"/>
            <rFont val="Calibri"/>
            <family val="2"/>
            <scheme val="minor"/>
          </rPr>
          <t>SALARY- 63,839.26
LPG- 23,726.5
BREADING- 22,960
OIL- 23,600
SAUCE- 10,910
OVERTIME- 16,353.13
HOLIDAY- 3,343
TRANSPO- 4,560
RENTAL- 35,000
LIGHT BILL- 9,503
WATER BILL- 784
SUPOT- 7,223
CR REPAIR- 19,813
ADMIN- 15,785.10
SENIOR DISC.- 546
BOARDING HOUSE BUDGET- 444.44</t>
        </r>
      </text>
    </comment>
    <comment ref="BU190" authorId="4" shapeId="0" xr:uid="{5F4FAC37-0CDE-4ED9-8D61-FE2207735E1D}">
      <text>
        <r>
          <rPr>
            <b/>
            <sz val="9"/>
            <rFont val="Tahoma"/>
            <family val="2"/>
          </rPr>
          <t xml:space="preserve">
</t>
        </r>
        <r>
          <rPr>
            <b/>
            <sz val="20"/>
            <rFont val="Calibri"/>
            <family val="2"/>
            <scheme val="minor"/>
          </rPr>
          <t xml:space="preserve">LPG=21,069
BREADING=15,600
OIL=20,375
SAUCE=10,048
SALARY=65,943
OVERTIME=1,331.75
HOLIDAY=3,760
13TH MONTH=9000
SSS=3,816
TRANSPO=2,555
RENTAL=31,000
ELECTRIC BILL=7;176.49
WATER BILL=1,326.41
SUPOT=4,940
PLASTIC=4,826.50
ROLLBAG=3,050
G-BAG=130
OFFICE SUPPLY=990
KITCHEN WARES=378
SILI=70
DETERGENT=1,283
SERVICE WATER=1,885
OTHERS=7,430
</t>
        </r>
      </text>
    </comment>
    <comment ref="BU191" authorId="0" shapeId="0" xr:uid="{AE5F888F-E813-45EF-ABAB-079666400572}">
      <text>
        <r>
          <rPr>
            <sz val="28"/>
            <rFont val="Tahoma"/>
            <family val="2"/>
          </rPr>
          <t xml:space="preserve">HOLIDAY=5,854
13TH MONTH=43,857
COMMUNICATION=630
E-BILL=6,698
W-BILL=1,472
BIR/TxES=1,850
SUPOT/PLASTIC=7,943
S-WATER=930
K-WARE-733
SSS=6,67
GARBAGE FEE=1,350
</t>
        </r>
      </text>
    </comment>
    <comment ref="BU192" authorId="0" shapeId="0" xr:uid="{1B5458A8-50C1-44E6-B6D7-34EB8743C71F}">
      <text>
        <r>
          <rPr>
            <sz val="28"/>
            <rFont val="Tahoma"/>
            <family val="2"/>
          </rPr>
          <t xml:space="preserve">13THMONTH-7,686.66
SSS-5,050.00
PHILHEALTH-1,250.00
TRANSPO-1,290.00
COMMUNICATION-2,290.00
ELECTRIC BILL-6,466.00
WATER BILL-485.00
TAXES-4,400.00
SUPOT-4,915.00
PLASTIC-2,754.00
ROLLBAG-1,800.00
G-BAG-1,188.00
KITCHEN WARES-572.50
LEMON-432.00
SILI-772.00
DISHWASHING-251.00
DETERGENT-32.00
SENIOR DISC-1,187.69
DEPOSIT CHARGE-2,610.00
</t>
        </r>
      </text>
    </comment>
    <comment ref="BU194" authorId="3" shapeId="0" xr:uid="{5B36F1EE-24F4-446A-858E-1960F6CCADD1}">
      <text>
        <r>
          <rPr>
            <b/>
            <sz val="28"/>
            <rFont val="Calibri"/>
            <family val="2"/>
          </rPr>
          <t xml:space="preserve">
SALARY:                                    42,014
13TH MONTH:                        30,406.25  
PROVISION/XMAS PARTY:  5,500
TRANSPO:                                 100           
RENTAL:                                    30,000                                 
E-BILL:                                        6,615.52                             
WATER BILL:                            1,620  
BIR/TAXES:                               1,000 
SUPOT:                                       12,052
LABOR/MATERIALS:               12,000  (CAMERAS /LABOR CCTV  INSTALATION)                   
KITCHEN WARES:                    270         
DISHWASHING:                       720     
DETERGENT:                             697            
SERVICE WATER:                     1,175
TOTAL:                                       144,169.77                  
NON SALES:                              64,001
GRAND TOTAL:                         208,170.77</t>
        </r>
        <r>
          <rPr>
            <sz val="9"/>
            <rFont val="Tahoma"/>
            <family val="2"/>
          </rPr>
          <t xml:space="preserve">
</t>
        </r>
      </text>
    </comment>
    <comment ref="BU196" authorId="4" shapeId="0" xr:uid="{2773F14A-E992-4201-8DF2-15B113935FBE}">
      <text>
        <r>
          <rPr>
            <b/>
            <sz val="20"/>
            <rFont val="Tahoma"/>
            <family val="2"/>
          </rPr>
          <t xml:space="preserve">ADMIN COST/16BRANCHES:8,225.06
FREEZER 1ST PMT:7,578.5
FREEZER 2ND PMT:7,578.5
FREEZER 3RD PMT:7,578.5
FREEZER FULL PMT OF 32314 - 7758.5
THANKS GIVING PARTY EXPENSES FOR BACKDROP &amp; PHOTO BOOTH TARP, PROJECTOR, &amp; SOUND SYSTEM -1633
SERVICE WATER:1,320
DETERGENT:1036.45
FREEZER REPAIR AND FRION CHANGE:4510
SUPOT &amp; PLASTIC:6725
BIR/TAXEX:2300
ELECTREC BILL:10394
TRANSPO 700/P WEEK :2800
T.L ALLOW.2300
</t>
        </r>
      </text>
    </comment>
    <comment ref="BU197" authorId="3" shapeId="0" xr:uid="{A4A42B58-6F77-4685-9F86-A6D6899B03E8}">
      <text>
        <r>
          <rPr>
            <b/>
            <sz val="28"/>
            <rFont val="Arial Black"/>
            <family val="2"/>
          </rPr>
          <t>LPG-19,691.67
B-MIX-19,517.81
OIL-23,202.50
SAUCE-5,243.33
SALARY-44,336
RENTAL-15,570
TRANSPO-250
COMMUNICATION-670
OFFICE SUPPLIES-339
KITCHENWARES-214
LABOR/MATERIALS-4,968
MISCELLANEOUS-3,161
SUPOT/PLASTIC-6,890
BENEFITS-1,820
PROV. XMAS PARTY-8,908.68
13TH MONTH-3,898.33
TAXES/PERMIT-2,250
LIGHT-8,665.53
TRAVEL ALLOWANCE-2,000</t>
        </r>
      </text>
    </comment>
    <comment ref="BU199" authorId="0" shapeId="0" xr:uid="{C4A66F9E-C390-490C-805D-FCE899ADC275}">
      <text>
        <r>
          <rPr>
            <sz val="24"/>
            <rFont val="Times New Roman"/>
            <family val="1"/>
          </rPr>
          <t xml:space="preserve">SALARY- 42,195.00 
OVERTIME- 33,098.85 
HOLIDAY- 11,136.00 (regular holiday pay and 30% special holiday)
"13TH 
MONTH"- 39,575.00 
"PROVISION
XMAS PARTY"- 10,000.00 (boj and party expense)
RENTAL- 30,250.00 
ELECTRIC BILL- 10,064.01 
WATER BILL- 1,942.80 
BIR/TAXES- 4,375.00 (retainers fee and withholding tax)
SUPOT- 3,510.00 
PLASTIC- 2,918.00 
SERVICE WATER- 2,220.00 
GARBAGE FEE- 1,200.00 
</t>
        </r>
      </text>
    </comment>
    <comment ref="BU202" authorId="0" shapeId="0" xr:uid="{17096BC1-7B18-439C-931B-522E4DB77E12}">
      <text>
        <r>
          <rPr>
            <b/>
            <sz val="26"/>
            <rFont val="Tahoma"/>
            <family val="2"/>
          </rPr>
          <t>User:
LPG-16,445
BREADING-16,875
OIL-18,590
SAUCE-5,620
SALARY-56,550
OVERTIME-2829
HOLIDAY-7,830
13TH MONTH-4,603
BENEFITS-2909.92
PROVISION XMAS PARTY-9600
RENTAL-15,000
ELECT BILL-11,977
WATER BILL-693
MISC-17,924</t>
        </r>
      </text>
    </comment>
    <comment ref="BU203" authorId="4" shapeId="0" xr:uid="{2E626687-95A1-4897-B28F-CCFE4F2AE6E8}">
      <text>
        <r>
          <rPr>
            <sz val="28"/>
            <rFont val="Calibri"/>
            <family val="2"/>
            <scheme val="minor"/>
          </rPr>
          <t xml:space="preserve">HOLIDAY- 4661.80
13 MONTH - 7,057.10
SSS 4,455.36
PAG IBIG - 871.43
PHILHEALTH - 1,093.75
ELECTRIC BILL - 6,936.77
WATER BILL - 589
SUPOT / ROLL  BAG /T BAG- 5,855.85 
DETERGENT - 892.45
MAINTENANCE &amp; LABOR  
ADMIN COST - 7,949.73
TRANSPO - 690
DEPOSIT CHARGE - 520
OTHERS - 7,703.35( RICE WRAPPER 5750)
</t>
        </r>
      </text>
    </comment>
    <comment ref="BG207" authorId="0" shapeId="0" xr:uid="{1D1F5C82-515D-442C-B56A-820F507C646A}">
      <text>
        <r>
          <rPr>
            <b/>
            <sz val="28"/>
            <rFont val="Calibri"/>
            <family val="2"/>
          </rPr>
          <t>2 DAYS CLOSED</t>
        </r>
      </text>
    </comment>
    <comment ref="BU207" authorId="0" shapeId="0" xr:uid="{7D4FA3AA-FF0C-4BF4-A1F6-AB5A080E3BB1}">
      <text>
        <r>
          <rPr>
            <b/>
            <sz val="28"/>
            <rFont val="Calibri"/>
            <family val="2"/>
          </rPr>
          <t>SALARY                                                                                             42,351.70  
OT                                                                                                       19,384.69
HOLIDAY                                                                                             2,044.50
13TH MONTH                                                                                    3,842.50
SSS                                                                                                        1,950.00
PHIL HEALTH                                                                                      1,065.00
TRANSPO                                                                                            1,355.00  
RENTAL                                                                                             26,460.00
ELECTRIC BILL                                                                                    6,638.11   
WATER BILL                                                                                       2,043.49   
BIR/TAXES                                                                                        
BOOKKEEPERS SERVICE FEE-                                                       1,000.00
ONLINE CHARGE-                                                                                  20.00
SUPOT                                                                                                 2,965.00
TISSUE                                                                                                       93.00
GARBAGE TIP                                                                                    1,000.00                                                                               
KITCHEN WARES                                                                                 982.50
LEMON                                                                                                      90.00
DISHWASHING                                                                                 1,255.40
SERVICE WATER                                                                               1,990.00
SENIOR DISC.                                                                                        461.20
OFFICE SUPPLIES                                                                                 195.00                                                                             
ADMIN OFFICE SALARY                                                                9,900.00
ADMIN ELECTRIC BILL                                                                        420.00
ADMIN RENTAL                                                                                   680.00
TRAINEE ALLOWANCE                                                                      200.00
MEALS                                                                                                 1,680.00
OIC ALLOWANCE                                                                                630.00    
LABOR/MATERIALS                                                                        6,495.00                                                                                               
OTHERS                                                                                                   936.00
REGULATORY FEE                                                                               750.00
NSCK THANKS GIVING PARTY                                                    7,440.00
BUNDLE OF JOY                                                                               4,150.00
11KG TANK FOR DYNAMIC RICE COOKER                              1,150.00
TOTAL:                                                                                            151,755.09     
NON SALES:                                                                                     62,821.00  
GRANDTOTAL:                                                                             214,576.09</t>
        </r>
      </text>
    </comment>
    <comment ref="BG209" authorId="0" shapeId="0" xr:uid="{377C273A-83DA-426F-8165-A05581912DF0}">
      <text>
        <r>
          <rPr>
            <b/>
            <sz val="28"/>
            <rFont val="Calibri"/>
            <family val="2"/>
          </rPr>
          <t>DAYS CLOSED
# OF DAYS: 2 DAYS
DATE: DECEMBER 8 &amp; 25, 2025</t>
        </r>
      </text>
    </comment>
    <comment ref="BU209" authorId="0" shapeId="0" xr:uid="{4090F4A5-EC6D-4FB0-8FE5-E28161529775}">
      <text>
        <r>
          <rPr>
            <b/>
            <sz val="28"/>
            <rFont val="Calibri"/>
            <family val="2"/>
          </rPr>
          <t>SALARY:                                           ,
OVERTIME:                                     ,
HOLIDAY PAY:                               ,
13TH MONTH PAY:                      ,
BENEFITS:                                        ,
PROVISION FOR CHRISTMAS PARTY: 
                                                            ,
TRANSPORTATION:                     ,
RENTAL:                                           ,
ELECTRIC BILL:                                ,
WATER BILL:                                   ,
BIR/TAXES:                                      ,
SUPOT:                                             ,
LABOR AND MATERIALS:           ,
STORE SUPPLIES:                           ,
KITCHENWARES:                           ,
DISHWASHING:                            ,
DETERGENT:                                   ,
SERVICE WATER:                          ,
HEALTH CARE/ MEDICINE:        ,
SENIOR/PWD DISCOUNT:         ,
GARBAGE TIP:                               ,
ADMIN SALARY:                           ,
ADMIN ELECTRIC BILL:               ,
ADMIN WATER BILL:                   ,
TRAINEE ALLOWANCE:              ,
SS&amp;ST MEAL ALLOWANCE:     ,
OTHERS:                                          ,
SUBTOTAL:                                     ,
NON SALES:
LPG:                                                  ,
BREADING MIX:                           ,
OIL:                                                    ,
SAUCE:                                             ,
SUBTOTAL:                                     ,
GRAND TOTAL:                             ,</t>
        </r>
      </text>
    </comment>
    <comment ref="BU210" authorId="3" shapeId="0" xr:uid="{EC414EAF-A102-4501-B5C8-EE1D42F3BA9E}">
      <text>
        <r>
          <rPr>
            <b/>
            <sz val="28"/>
            <rFont val="Tahoma"/>
            <family val="2"/>
          </rPr>
          <t>LPG - 25,361
BREADING - 16,770
OIL - 18,500
SAUCE - 8,320
SALARY - 56,550
OVERTIME - 1,846.26
TL ALLOWANCE - 2,700
HOLIDAY - 2,610
13TH MONTH - 53,950
XMAS PARTY - 12,000
BENEFITS - 3,020
TRANSPO - 270
COMMUNICATION - 300
RENTAL - 30,000
ELECTRIC BILL - 5,155.03
WATER BILL - 350
BIR/TAXES - 1,000
SUPOT - 3,945
PLASTIC - 2,040
ROLLBAG - 1,130
GBAG - 340
LABOR/MATERIALS - 15,906
OFFICE SUPPLIES - 1,606.25
KITCHEN WARES - 547
DISWSHING - 498.75
DETERGENT - 895.75
SERVICE WATER - 4,775
DISCOUNT - 1,080
SERVICE CHARGE - 7</t>
        </r>
      </text>
    </comment>
    <comment ref="BU211" authorId="4" shapeId="0" xr:uid="{3A3830C5-B89C-486A-A5E6-41F22D74FD3E}">
      <text>
        <r>
          <rPr>
            <b/>
            <sz val="28"/>
            <rFont val="Calibri"/>
            <family val="2"/>
            <scheme val="minor"/>
          </rPr>
          <t>13TH MONTH - 39,948.72
ADMIN COST  -8,007.91
SSS - 8,327.50
 PAG IBIG - 1,300
PHILHEALTH -2,065.63
TRANSPO - 590
COMMUNICATION - 1,710
ELECTRIC BILL  - 12,439.92
WATER BILL - 1,500
BIR / TAXES - 40,020.60
SUPOT - 14,315
LABOR MAINTENANCE -
DISWASHING -1,353.50
SERVICE WATER 1,530
OTHERS - 8,216.50</t>
        </r>
      </text>
    </comment>
    <comment ref="BU212" authorId="10" shapeId="0" xr:uid="{7B56C890-7475-45B4-81FA-F39BE08F4543}">
      <text>
        <r>
          <rPr>
            <b/>
            <sz val="28"/>
            <rFont val="Calibri"/>
            <family val="2"/>
            <scheme val="minor"/>
          </rPr>
          <t>SALARY - 74,080
LPG- 14,342
BREADING- 16,400
OIL- 16,190
SAUCE- 8,078.30
OVERTIME- 1,995
ADMIN- 8,893.36
HOLIDAY- 3,172
13THMONTH- 47,888.89
TRANSPO- 2,143
RENTAL- 32,100
LIGHT BILL- 19,440.5
WATER BILL- 6,218.97
BIR- 1,500
SUPOT- 13,169.02
KITCHEN WARES- 7,978.25
DISHWASHING- 4,177
WIFI- 1,584
SENIOR DISC- 1,139.28</t>
        </r>
      </text>
    </comment>
    <comment ref="BU213" authorId="6" shapeId="0" xr:uid="{2AF16681-FE6C-4FE9-8013-850BEEDA9166}">
      <text>
        <r>
          <rPr>
            <b/>
            <sz val="9"/>
            <rFont val="Tahoma"/>
            <family val="2"/>
          </rPr>
          <t>ACER:</t>
        </r>
        <r>
          <rPr>
            <sz val="9"/>
            <rFont val="Tahoma"/>
            <family val="2"/>
          </rPr>
          <t xml:space="preserve">
</t>
        </r>
        <r>
          <rPr>
            <sz val="24"/>
            <rFont val="Tahoma"/>
            <family val="2"/>
          </rPr>
          <t>Holiday- 6,555.50
13th month- 44,036.25
SSS- 9,575
Phil health- 2,496
Thanks giving party- 8,609.60
Transpo- 647
Electric bill- 7,179.08
Water bill- 3,799.72
BIR/taxes- 4,461.63
Supot- 3,400
Plastic- 4,387
Labor- 940.50
Office supplies- 272
Kitchen wares- 1,446
Cleaning materials- 4,345.75
Service water- 1,300
Senior discount- 826</t>
        </r>
      </text>
    </comment>
    <comment ref="BU214" authorId="9" shapeId="0" xr:uid="{01A3FB48-E446-42F0-8A98-BB2FD411CD7B}">
      <text>
        <r>
          <rPr>
            <b/>
            <sz val="28"/>
            <rFont val="Calibri"/>
            <family val="2"/>
          </rPr>
          <t>SALARY                                                           49,590.00
OVERTIME                                                     8,428.15
HOLIDAY                                                        5,394.00
SSS                                                                   9,358.00
PHILHEALTH                                                   2,858.00
HDMF                                                              2,127.00
TRANSFO.                                                       530.00
COMMUNICATION                                        1,314.00
RENTAL                                                            8,000.00
ELECTRIC BILL                                                 8,146.00
WATER BILL                                                     250.00                                                  (REMITTANCE,50PCS BOOKLET RECEIPT ) 4,000.00   
SUPOT                                                               9,949.8
DISHWASHING                                                1,620.00
DETERGENT                                                      823.68
SERVICE WATER                                              600.00
GARBAGE FEE                                                  750.00
ADMIN COST                                                    8,000.00
SALES DEPOSIT                                                 400.00
KITCHEN SUPPLIES                                          1,781.00
TOTAL :                                                         =123,919.63
NONSALES :                                                 =60,592.59
GRAND TOTAL :                                          =184,512.22</t>
        </r>
      </text>
    </comment>
    <comment ref="BU215" authorId="7" shapeId="0" xr:uid="{723DAD66-9309-433E-A3F9-0AD6EADD7390}">
      <text>
        <r>
          <rPr>
            <b/>
            <sz val="28"/>
            <rFont val="Calibri"/>
            <family val="2"/>
          </rPr>
          <t xml:space="preserve">SALARY                        41,050
OVERTIME                  18,649.11
TL ALLOW.                  2,800
CASH ADVANCE         3,500
HOLIDAY                     7,046.78
13TH MONTH            3,407.50
PROVISION X-MASS
PARTY                          4,000
SSS                                4,000
PHIL HEALTH                500
HDMF                           800
COMMU.                      600
RENTALS                      10,000
ELECTRIC BILL             8,254.23
WATER BILL                 500
BIR TAX                        1,270
SUPOT                          2,080
PLASTIC                        960
ROLL BAG                     750
G-BAG                           800
LABOR MATERIALS
(LED BULB ,THERMAL
FUSE)                             749.75
OFFICE SUPPLIES 
( LOG BOOK,PUSH PIN,
LIGHTER, CALCULATOR
                                       1,049
KITCHEN WARE   
(GLOVES,  MOP,
DIPPER ,BOTTLE 
BRUSH                           2,160
DISWASHING               318
SERVICE WATER          3,680
ADMIN COST                1500
BUNDLE OF JOY            4,500
GARBAGE BAG             1,500
TOTAL                  = 126,784.37
NON SALES
LPG                                 19,622
BREADING                     13,436
OIL                                  20,050                    
SAUCE                           4,984.80
 GRAND TOTAL    = 184,877.50
</t>
        </r>
        <r>
          <rPr>
            <sz val="9"/>
            <rFont val="Calibri"/>
            <family val="2"/>
          </rPr>
          <t xml:space="preserve">
C</t>
        </r>
      </text>
    </comment>
    <comment ref="BU216" authorId="3" shapeId="0" xr:uid="{4F254A36-835E-4D82-9F24-085FE8B36E7C}">
      <text>
        <r>
          <rPr>
            <b/>
            <sz val="28"/>
            <rFont val="Tahoma"/>
            <family val="2"/>
          </rPr>
          <t>LPG - 16,898.02
BREADING - 8,385
OIL - 14,417
SAUCE - 5,440
SALARY - 48,002.50
OVERTIME - 9,223.13
HOLIDAY - 2,573.50
13TH MONTH - 4,00.21
BENEFITS - 1,585
XMAS PARTY - 4,000
TRANSPO - 1,730
RENTAL - 42,436
ELECTRIC BILL - 12,092.51
BIR/TAXES - 700
SUPOT - 3,604.50
PLASTIC - 260
LABOR/MATERIALS - 3,792.50
OFFICE SUPPLIES - 202.50
KITCHEN WARES - 592
DISWASHING - 540
DETERGENT - 147.50
SERVICEC WATER - 1,890
DISCOUNT - 130
OTHERS - 3,522
TRAINEE ALLOWANCE - 7,400
ADMIN COST - 21,032.75</t>
        </r>
      </text>
    </comment>
    <comment ref="BU217" authorId="3" shapeId="0" xr:uid="{14785676-359B-45CA-AF78-C889EE0A2B20}">
      <text>
        <r>
          <rPr>
            <b/>
            <sz val="9"/>
            <rFont val="Tahoma"/>
            <family val="2"/>
          </rPr>
          <t>Acer:</t>
        </r>
        <r>
          <rPr>
            <sz val="9"/>
            <rFont val="Tahoma"/>
            <family val="2"/>
          </rPr>
          <t xml:space="preserve">
</t>
        </r>
        <r>
          <rPr>
            <sz val="22"/>
            <rFont val="Calibri"/>
            <family val="2"/>
            <scheme val="minor"/>
          </rPr>
          <t xml:space="preserve">LPG-18,643
B-MIX-23,400
OIL-20,160
SAUCE-13,911.5
SALARY-54,440.5
OVERTIME-5,511
ALLOWANCE-1,500
13TH MONTH-5,113
SSS-5,099.5
P-HEALTH-1,118
X-MAS PARTY-5,700
COMMU-400
RENTAL-38,000
ELECTRIC-12,058.33
BIR-2,000
SUPOT-4,350
PLASTIC-480
G-BAG-607
O-SUPPLY-531
K-WARE-5,214.05
DETERGENT-668.25
S-WATER-1,408
OTHERS-615
</t>
        </r>
      </text>
    </comment>
    <comment ref="BU218" authorId="0" shapeId="0" xr:uid="{369A7A51-FE13-4CDA-BF03-6C1B38801B83}">
      <text>
        <r>
          <rPr>
            <b/>
            <sz val="28"/>
            <rFont val="Calibri"/>
            <family val="2"/>
          </rPr>
          <t xml:space="preserve">SALARY                                                               53,764.00 
HOLIDAY                                                               3,435.20 
13TH MONTH                                                      4,350.00 
BENEFITS                                                              4,140.00 
TRANSPO                                                                 850.00 
RENTAL                                                                 8,000.00 
ELECTRIC                                                               4,622.44 
WATER                                                                      175.00 
SUPOT                                                                   2,666.00 
LABOR/MATERIALS                                          3,455.00
(RE-PAINT AND LABOR)
THANKS GIVING PRIZE                                     4,500.00
(AWARDS ON BEST EMPLOYEES)
DISHWASHING                                                       660.00 
DETERGENT                                                         2,610.00 
SENIOR DISCOUNT                                                  10.00 
FREEZER INNSTALLMENT                                2,396.00
(1ST OF 12 MONTHS)
BUNDLE OF JOY                                                  5,000.00 
BOOK KEEPER                                                     3,000.00 
GARBAGE COLLECTOR                                         496.00 
TOTAL                                                               104,129.64 
NON-SALES                                                       74,126.00 
GRAND TOTAL                                               178,255.64 
</t>
        </r>
      </text>
    </comment>
    <comment ref="BG219" authorId="0" shapeId="0" xr:uid="{7C49BBAB-CE43-468A-930C-E54952F15F81}">
      <text>
        <r>
          <rPr>
            <b/>
            <sz val="28"/>
            <rFont val="Calibri"/>
            <family val="2"/>
          </rPr>
          <t>2 DAYS CLOSED</t>
        </r>
      </text>
    </comment>
    <comment ref="BU219" authorId="0" shapeId="0" xr:uid="{0922F4E1-752E-460E-9A8B-E3DF7F389159}">
      <text>
        <r>
          <rPr>
            <b/>
            <sz val="28"/>
            <rFont val="Calibri"/>
            <family val="2"/>
          </rPr>
          <t>SALARY                                                                                             41,053.40            
OT                                                                                                       16,856.27
HOLIDAY                                                                                             2,740.50                                                                   
SSS                                                                                                        1,950.00
PHIL HEALTH                                                                                      1,065.00
TRANSPO                                                                                               800.00  
RENTAL                                                                                             23,000.00
ELECTRIC BILL                                                                                    7,507.53                                                                                       
BIR/TAXES                                                                                        
ONLINE CHARGE-                                                                                  20.00
0619E RENTAL TAX-                                                                            750.00
BOOKKEEPERS SERVICE FEE-                                                       1,000.00
SUPOT                                                                                                 5,425.00
TISSUE                                                                                                     300.00                                                                       
GARBAGE TIP                                                                                       760.00                                                                          
DISHWASHING                                                                                 1,172.60
SERVICE WATER                                                                               3,050.00
SENIOR DISC.                                                                                          20.00
HEALTHCARE/MEDICINE                                                                    90.75
OFFICE SUPPLIES                                                                                 355.00
ADMIN OFFICE SALARY                                                                9,000.00
ADMIN ELECTRIC BILL                                                                        350.00    
ADMIN RENTAL                                                                                   200.00
MEALS                                                                                                 2,520.00
OIC ALLOWANCE                                                                                690.00
LABOR/MATERIALS        (STORE EXPANSION)                     45,740.00                                                                                            
OTHERS                                                                                               1,563.00
NSCK THANKS GIVING PARTY                                                    7,440.00
BUNDLE OF JOY                                                                               4,150.00
TOTAL:                                                                                            203,668.05
NON SALES:                                                                                     63,575.00  
GRANDTOTAL:                                                                             243,243.05</t>
        </r>
      </text>
    </comment>
    <comment ref="BG221" authorId="0" shapeId="0" xr:uid="{4261D973-9FF1-4E5C-A59A-343B940A421E}">
      <text>
        <r>
          <rPr>
            <b/>
            <sz val="28"/>
            <rFont val="Calibri"/>
            <family val="2"/>
          </rPr>
          <t>2 DAYS CLOSED</t>
        </r>
      </text>
    </comment>
    <comment ref="BU221" authorId="0" shapeId="0" xr:uid="{EAABAA21-AA5C-4C2F-9224-82A4D17546A8}">
      <text>
        <r>
          <rPr>
            <b/>
            <sz val="28"/>
            <rFont val="Calibri"/>
            <family val="2"/>
          </rPr>
          <t>SALARY                                                                                             42,843.63                                    
OT                                                                                                       15,931.88
HOLIDAY                                                                                             2,479.50
13TH MONTH                                                                                    3,802.08
SSS                                                                                                        1,950.00
PHIL HEALTH                                                                                      1,065.00
TRANSPO                                                                                               285.00
RENTAL                                                                                             15,000.08
ELECTRIC BILL                                                                                    8,162.19
BIR/TAXES                                                                                        
0619E MONTHLY RENTAL TAX FOR THE M0ONTH OF
 NOV. 2025                                                                                             750.00
ONLINE CHARGE-                                                                                  20.00
BOOKKEPPERS SERVICE FEE-                                                      1,000.00
SUPOT                                                                                                 2,720.00
TISSUE                                                                                                     169.00
GARBAGE TIP                                                                                       600.00                                                                                 
DISHWASHING                                                                                 1,028.00
SERVICE WATER                                                                               1,700.00
OFFICE SUPPLIES                                                                                   50.00 
ADMIN OFFICE SALARY                                                                9,900.00
ADMIN ELECTRIC BILL                                                                        420.00    
ADMIN RENTAL                                                                                   680.00
MEALS                                                                                                     180.00
OIC ALLOWANCE                                                                                900.00
COMMU.                                                                                                  30.00
OTHERS                                                                                               1,204.00
PEACHING WATER                                                                          6,419.00                                                                                                                                                        
NSCK THANK GIVING PARTY                                                      7,440.00
BUNDLE OF JOY                                                                               4,150.00
TOTAL:                                                                                            130,879.28                              
NON SALES:                                                                                     60,325.00  
GRANDTOTAL:                                                                             191,204.28</t>
        </r>
      </text>
    </comment>
    <comment ref="BU223" authorId="4" shapeId="0" xr:uid="{E36D1F47-791F-4DA3-B76F-D9391753DD5D}">
      <text>
        <r>
          <rPr>
            <sz val="28"/>
            <rFont val="Calibri"/>
            <family val="2"/>
            <scheme val="minor"/>
          </rPr>
          <t xml:space="preserve">
ADMIN  OFFICE SUPPLIES - 650
13 MONTH  - 6669
SSS -3,157.20
PHILHEALTH -1,260 
PAG IBIG -1,008
TRANSPO -1000
ELECTRIC BILL - 11,090
WATER BILL - 384
BIR /TAXES -3,360.21
SUPOT /ROLL BAG - 3,628.40
COMMUNICATION -1,530
DETERGENT -1,827.50
KITCHEN WARES 2,353
MAINTENANCE LABOR - 720
ADMIN COST  -6,019.58
</t>
        </r>
      </text>
    </comment>
    <comment ref="BU225" authorId="4" shapeId="0" xr:uid="{2F12ED2F-C8AA-4F00-86C6-F058629AF569}">
      <text>
        <r>
          <rPr>
            <sz val="9"/>
            <rFont val="Tahoma"/>
            <family val="2"/>
          </rPr>
          <t xml:space="preserve">
</t>
        </r>
        <r>
          <rPr>
            <sz val="28"/>
            <rFont val="Tahoma"/>
            <family val="2"/>
          </rPr>
          <t>LPG=22,271
BREADING=19,800
OIL=26,496
SAUCE=10,190
SALARY=50,025
OVERTIME=1,427.35
HOLIDAY=5,655
13THMONTH=3,226.25
SSS=5,300
PHILHEALTH=1,375
HDMF=1000
PROV. XMAS PARTY= 9,018
TRANSPO=919
COMMU.=407
RENTAL=31,500
ELECTRIC BILL=5,599.36
WATER BILL=2,137.90
SUPOT=2,465
PLASTIC=3,160
ROLLBAG= 2,185
G-BAG=242
LABOR/MATERIALS=500
OFF. SUPPLIES=62
KITCHEN WARE=483
DISHWASING=690
DETERGENT=797
SER. WATER=1,400
HEALTH CARE/MED.=35
SER. CHARGE= 1,025
OTHERS:1,713
BASURA=1,200
ADMIN= 11,504.03
GRAND TOTAL= 223,807.89</t>
        </r>
        <r>
          <rPr>
            <sz val="9"/>
            <rFont val="Tahoma"/>
            <family val="2"/>
          </rPr>
          <t xml:space="preserve">
</t>
        </r>
      </text>
    </comment>
    <comment ref="BG226" authorId="0" shapeId="0" xr:uid="{BAD1E293-75D6-44AD-BA44-7DF8AC1C3C5D}">
      <text>
        <r>
          <rPr>
            <b/>
            <sz val="28"/>
            <rFont val="Calibri"/>
            <family val="2"/>
          </rPr>
          <t>DAYS CLOSED
# OF DAYS: 2 DAYS
DATE: DECEMBER 21 &amp; 25, 2025</t>
        </r>
      </text>
    </comment>
    <comment ref="BU226" authorId="0" shapeId="0" xr:uid="{011137C1-19C1-49FC-B708-83F463BB20CE}">
      <text>
        <r>
          <rPr>
            <b/>
            <sz val="28"/>
            <rFont val="Calibri"/>
            <family val="2"/>
          </rPr>
          <t>SALARY:                                           40,367.30
OVERTIME:                                     15,551.25
HOLIDAY PAY:                                 2,479.50
13TH MONTH PAY:                        3,852.00
BENEFITS:                                          3,015.00
PROVISION FOR CHRISTMAS PARTY: 
                                                            11,590.00
TRANSPORTATION:                           314.00
RENTAL:                                           10,000.00
ELECTRIC BILL:                                  5,589.63
BIR/TAXES:                                      
0619E MONTHLY RENTAL TAX:      500.00
BOOKKEPPERS SERVICE FEE-      1,000.00
ONLINE CHARGE:                                  20.00
SUPOT:                                                7,830.00
LABOR AND MATERIALS:                 150.00
KITCHENWARES:                                 525.00
DISHWASHING:                                   400.00
DETERGENT:                                         507.00
SERVICE WATER:                                 680.00
HEALTH CARE/ MEDICINE:              176.50
ADMIN SALARY:                              9,900.00
ADMIN RENTAL BILL:                         680.00
OTHERS:                                              3,511.00
SUBTOTAL:                                   120,006.18
NON SALES:
LPG:                                                  24,072.00
BREADING MIX:                           22,500.00
OIL:                                                    19,880.00
SAUCE:                                               2,140.00
SUBTOTAL:                                     68,592.00
GRAND TOTAL:                           188,598.18</t>
        </r>
      </text>
    </comment>
    <comment ref="BU227" authorId="0" shapeId="0" xr:uid="{1242AF68-255C-4434-9291-774F8BC1A999}">
      <text>
        <r>
          <rPr>
            <sz val="28"/>
            <rFont val="Tahoma"/>
            <family val="2"/>
          </rPr>
          <t>HOLIDAY=7,618
13TH MONTH=26,645
SSS=1,160
CHRISTMAS PARTY=13,400
TRANSPO=1,927
COMMUNICATION=2,500
E-BILL=10,700
W-BILL=2,000
BIR.TAXES=4,760
SUPOT/PLASTIC=6,554
DETERGENT=1,211
S-WATER=1,080</t>
        </r>
      </text>
    </comment>
    <comment ref="BU228" authorId="0" shapeId="0" xr:uid="{C321C5DE-27E4-4B20-97CA-79680035F87E}">
      <text>
        <r>
          <rPr>
            <b/>
            <sz val="24"/>
            <rFont val="Calibri"/>
            <family val="2"/>
            <scheme val="minor"/>
          </rPr>
          <t>SALARY: 50,736
RENTAL; 30,000
O.T: 11,891.25
ELECTRIC BILL: 6,198
13TH MONTH: 4,771.60</t>
        </r>
      </text>
    </comment>
    <comment ref="BU229" authorId="4" shapeId="0" xr:uid="{49C5F582-2618-4222-BE52-0B921A3737D5}">
      <text>
        <r>
          <rPr>
            <b/>
            <sz val="22"/>
            <rFont val="Tahoma"/>
            <family val="2"/>
          </rPr>
          <t>Admin:</t>
        </r>
        <r>
          <rPr>
            <sz val="22"/>
            <rFont val="Tahoma"/>
            <family val="2"/>
          </rPr>
          <t xml:space="preserve">
HOLIDAY-5,437.50
SSS-6,340
TRANSPO-840
COMMU.-80
ELECTRIC BILL-11,316.04
WATER BILL-375
TAXES-1,318.38
SUPOT-4,620
PLASTIC-3,420
ROLLBAG-1,630
G-BAG-844
OFFICE SUPPLIES-549
KITCHENWARE-2,158
DETERGENT-960
SERVICE WATER-850
OTHERS-6,535.38(office salary)</t>
        </r>
      </text>
    </comment>
    <comment ref="BU230" authorId="10" shapeId="0" xr:uid="{9D288A76-17A4-42DD-A832-CC654D9C5041}">
      <text>
        <r>
          <rPr>
            <b/>
            <sz val="28"/>
            <rFont val="Calibri"/>
            <family val="2"/>
            <scheme val="minor"/>
          </rPr>
          <t>SALARY- 58,515.97
LPG- 21,594
BREADING- 15,570
OIL- 19,200
SAUCE- 3,840
HOLIDAY- 3,330
OVERTIME- 4,100
TL ALL.- 1,200
ADMIN- 576
13TH MONTH- 7,780.50
PAG IBIG- 1,008
SSS- 3,157.20
PHILHEALTH- 1,260
TRANSPO- 2,095
RENTAL- 25,000
LIGHT BILL- 6,306
WATER BILL- 1,103.61
BIR- 4,059
SUPOT- 8,162
COM.- 400
FLOORMAT- 2,400
ADMIN COST- 6,019.58</t>
        </r>
      </text>
    </comment>
    <comment ref="BU232" authorId="0" shapeId="0" xr:uid="{498C201A-E6D0-44BC-A2B6-B710F926E75C}">
      <text>
        <r>
          <rPr>
            <b/>
            <sz val="26"/>
            <rFont val="Calibri"/>
            <family val="2"/>
          </rPr>
          <t>SALARY                                                                           76,790.00 
HOLIDAY                                                                           6,786.00 
"13TH  MONTH"                                                             6,399.17 
BENEFITS                                                                            6,060.00 
"PROVI XMAS PARTY"                                                 3,000.00 
RENTAL                                                                             20,000.00 
ELECTRIC BILL                                                                    9,074.57 
WATER BILL                                                                           129.07 
RETAINERS FEE                                                                  2,000.00 
TRANSPO                                                                               150.00 
MAINTENANCE                                                               1,000.00 
PAPER BAG                                                                       9,125.00 
OFFICE SUPPLIES                                                              120.00 
"KITCHEN WARES"                                                            192.00 
TISSUE                                                                                   193.50 
DISHWASHING                                                                  495.00 
DETERGENT                                                                          507.00 
SERVICE WATER                                                              1,950.00 
SENIOR                                                                                  495.00 
BUNDLE OF JOY                                                              6,000.00 
PLAQUE FOR AWARDEES                                           1,400.00 
UNIFORM                                                                               1,800
GARBAGE COLLECTOR                                                     460.00 
NONSALES                                                                      54,297.50 
TOTAL                                                                           210,264.22</t>
        </r>
      </text>
    </comment>
    <comment ref="BU235" authorId="4" shapeId="0" xr:uid="{C416755F-C9E0-44E8-A353-471F0F1F0265}">
      <text>
        <r>
          <rPr>
            <sz val="28"/>
            <rFont val="Calibri"/>
            <family val="2"/>
            <scheme val="minor"/>
          </rPr>
          <t xml:space="preserve">HOLIDAY - 
TL ALLOWANCE 
13 MONTH- 37,588.97
PAG IBIG- 1,100
PHIL HEALTH -1,703 
SSS-6,867.50
TRANSPO -630
ELECTRIC BILL - 12,381
WATER BILL -2,295
BIR / TAXES - 35,541.20
SUPOT/ROLL,T- BAG - 17,590
COMMUNICATION - 1,791
DETERGENT - 1,999
SERVICE WATER - 1,360
</t>
        </r>
      </text>
    </comment>
    <comment ref="BU236" authorId="10" shapeId="0" xr:uid="{9E1530BD-A9C3-4386-B4E2-27E0E951C555}">
      <text>
        <r>
          <rPr>
            <b/>
            <sz val="28"/>
            <rFont val="Calibri"/>
            <family val="2"/>
            <scheme val="minor"/>
          </rPr>
          <t xml:space="preserve">SALARY- 60,893
LPG- 18,240
BREADING- 14,760
OIL- 20,060
SAUCE- 7,570
OVERTIME- 14,324.32
HOLIDAY- 5,437.10
TRANSPO- 2,730
RENTAL- 25,000
LIGHT BILL- 17,056.90(2MONTHS)
WATER BILL- 3,598
SUPOT- 8,252
BARRIER- 5,000
REPAIR WATERLINE- 2,646
RICE COOKER- 3,350
KITCHEN- 1,201
ADMIN- 16,212.09
BOARDING HOUSE- 444.44
</t>
        </r>
      </text>
    </comment>
    <comment ref="BU237" authorId="0" shapeId="0" xr:uid="{14F2D560-FE3A-4220-BE6D-5A9FD4D62CCB}">
      <text>
        <r>
          <rPr>
            <b/>
            <sz val="9"/>
            <rFont val="Tahoma"/>
            <family val="2"/>
          </rPr>
          <t>User:</t>
        </r>
        <r>
          <rPr>
            <sz val="9"/>
            <rFont val="Tahoma"/>
            <family val="2"/>
          </rPr>
          <t xml:space="preserve">
</t>
        </r>
        <r>
          <rPr>
            <sz val="26"/>
            <rFont val="Tahoma"/>
            <family val="2"/>
          </rPr>
          <t xml:space="preserve">
LPG=22,728
BREADING= 17,190
OIL= 17,820
SAUCE= 4,600
SALARY= 74,761.65
13TH= 3,975.83
BENEFITS= 6040
PROVISION= 6,000
TRANSPO= 80
COMMU= 200
RENTAL= 34,000
LIGHT= 6,674.31
WATER= 1,787
TAX= 10,000
SUPOT= 6,915
LABOR= 325
OFFICE SUPP= 2,066
KITCHEN WARE= 132
DISHWASHING/DTRG=892
SERVICE WATER= 700
D-STRAW= 480
FREZZER/TRAINEE ALL=10,200
</t>
        </r>
        <r>
          <rPr>
            <b/>
            <sz val="26"/>
            <rFont val="Tahoma"/>
            <family val="2"/>
          </rPr>
          <t xml:space="preserve">
</t>
        </r>
      </text>
    </comment>
    <comment ref="BG240" authorId="0" shapeId="0" xr:uid="{B06F77FB-D453-4FDB-82F5-8BEEBC0D9FEB}">
      <text>
        <r>
          <rPr>
            <b/>
            <sz val="28"/>
            <rFont val="Calibri"/>
            <family val="2"/>
          </rPr>
          <t>2 DAYS CLOSED</t>
        </r>
      </text>
    </comment>
    <comment ref="BU240" authorId="0" shapeId="0" xr:uid="{4DA0EE80-D700-47AF-A1E2-502831C45664}">
      <text>
        <r>
          <rPr>
            <b/>
            <sz val="28"/>
            <rFont val="Calibri"/>
            <family val="2"/>
          </rPr>
          <t>SALARY                                                                                             49,583.56              
OT                                                                                                       24,169.70
HOLIDAY                                                                                             3,010.06
13TH MONTH                                                                                    4,005.00
SSS                                                                                                        1,950.00
PHIL HEALTH                                                                                      1,065.00
TRANSPO                                                                                               885.00
COMMU.                                                                                                137.00
RENTAL                                                                                             12,000.00
ELECTRIC BILL                                                                                    6,057.57                                                                                            
BIR/TAXES
0619E RENTAL TAX-                                                                            500.00
BOOKKEEPERS SERVICE FEE-                                                       5,800.00
2000 DOC STAMP                                                                            2,128.00
ONLINE CHARGE- 20                                                                                        
SUPOT                                                                                                 5,456.00                                                                           
TISSUE                                                                                                     151.50                                                                       
GARBAGE TIP                                                                                    1,000.00
KITCHEN WARES                                                                                 130.00
DISHWASHING                                                                                 1,017.50  
SERVICE WATER                                                                               2,620.00
HEALTHCARE/MEDICINE                                                                  220.75
SENIOR DISC.                                                                                        109.60
OFFICE SUPPLIES                                                                                 359.00
ADMIN OFFICE SALARY                                                                9,900.00
ADMIN ELECTRIC BILL                                                                       420.00    
ADMIN RENTAL                                                                                   680.00
TRAINEE ALLOWANCE                                                                      200.00
MEALS                                                                                                     360.00
OIC ALLOWANCE                                                                                900.00                                                                                              
OTHERS                                                                                               1,121.00
REGULATORY FEE                                                                               750.00
NSCK THANK GIVING PARTY                                                      7,440.00                                                                                      
BUNDLE OF JOY                                                                               4,150.00
OFFICIAL RECEIPT                                                                            5,500.00
DYNAMIC RICE COOKER 1 TANK 11KG                                    1,150.00
TOTAL:                                                                                            154,976.24
NON SALES:                                                                                     56,449.00  
GRANDTOTAL:                                                                             211,425.24</t>
        </r>
      </text>
    </comment>
    <comment ref="BG242" authorId="0" shapeId="0" xr:uid="{F022037A-050B-438C-BD7C-9B42D706A2D9}">
      <text>
        <r>
          <rPr>
            <b/>
            <sz val="28"/>
            <rFont val="Calibri"/>
            <family val="2"/>
          </rPr>
          <t>DAYS CLOSED
# OF DAYS: 2 DAYS
DATE: DECEMBER 21 &amp; 25, 2025</t>
        </r>
      </text>
    </comment>
    <comment ref="BU242" authorId="0" shapeId="0" xr:uid="{D15482E9-EB1E-494C-83FE-BE86875FAA3C}">
      <text>
        <r>
          <rPr>
            <b/>
            <sz val="28"/>
            <rFont val="Calibri"/>
            <family val="2"/>
          </rPr>
          <t>SALARY:                                           43,060.11
OVERTIME:                                     23,408.45
HOLIDAY PAY:                                 2,138.74
13TH MONTH PAY:                        3,915.00
BENEFITS:                                          3,015.00
PROVISION FOR CHRISTMAS PARTY: 
                                                            11,590.00
TRANSPORTATION:                           890.00
RENTAL:                                           18,000.00
ELECTRIC BILL:                                  6,349.08
BIR/TAXES:                                      
BOOKEPPER SERVICE FEE FOR 0619E MONTHLY RENTAL TAX:                                     1,000.00
ONLINE CHARGE:                                  20.00
SUPOT:                                               8,275.00
STORE SUPPLIES:                                430.00
KITCHENWARES:                                130.00
SILI:                                                            85.00
DISHWASHING:                                  400.00
DETERGENT:                                         706.00
SERVICE WATER:                             1,120.00
SENIOR/PWD DISCOUNT:                 22.40
GARBAGE TIP:                                     130.00
ADMIN SALARY:                             9,900.00
ADMIN ELECTRIC BILL:                     420.00
ADMIN RENTAL BILL:                        680.00
SS&amp;ST MEAL ALLOWANCE:            360.00
OTHERS:                                             2,016.00
SUBTOTAL:                                  139,065.78
NON SALES:
LPG:                                                  18,392.00
BREADING MIX:                           22,500.00
OIL:                                                    14,500.00
SAUCE:                                               4,830.00
SUBTOTAL:                                     60,222.00
GRAND TOTAL:                          199,287.78</t>
        </r>
      </text>
    </comment>
    <comment ref="BU244" authorId="2" shapeId="0" xr:uid="{6E5E54D3-705A-45D7-BBED-4A5F8D8AF6AA}">
      <text>
        <r>
          <rPr>
            <b/>
            <sz val="24"/>
            <rFont val="Calibri"/>
            <family val="2"/>
            <scheme val="minor"/>
          </rPr>
          <t>SALARY - 68,500
RENTAL - 16,000
EB - 5,772.08
OT - 4,411
PLASTIC - 2,784</t>
        </r>
        <r>
          <rPr>
            <sz val="9"/>
            <rFont val="Tahoma"/>
            <family val="2"/>
          </rPr>
          <t xml:space="preserve">
</t>
        </r>
      </text>
    </comment>
    <comment ref="BU250" authorId="3" shapeId="0" xr:uid="{8A057FC1-A816-44E5-AB15-294ABF1234C9}">
      <text>
        <r>
          <rPr>
            <sz val="28"/>
            <rFont val="Tahoma"/>
            <family val="2"/>
          </rPr>
          <t>SALARY - 55,245.00
OVERTIME - 7,828.00
13TH MONTH - 4,916.00
BENEFITS - 6,050.00
TRANSPO - 1,690.00
SUPOT - 9,634.00
ADMIN SALARY - 3,750.00
SERVICE WATER -  1,375.00
BUNDLE OF JOY - 5,000.00</t>
        </r>
        <r>
          <rPr>
            <sz val="9"/>
            <rFont val="Tahoma"/>
            <family val="2"/>
          </rPr>
          <t xml:space="preserve">
</t>
        </r>
      </text>
    </comment>
    <comment ref="BU251" authorId="0" shapeId="0" xr:uid="{47FC08CA-B7A0-42E9-AC6E-CF2659FD4C20}">
      <text>
        <r>
          <rPr>
            <sz val="28"/>
            <rFont val="Tahoma"/>
            <family val="2"/>
          </rPr>
          <t xml:space="preserve">HOLIDAY-1,473.75
13THDAY-34,911.50
SSS-2,578.00
ADMIN COST-5,856.25
PROVISION-6,312.50
TRANSPO-2,180.00
ELECTRIC BILL-3,877.81
TAXES-1,062.50
SUPOT-820.00
PLASTIC-2,257.00
ROLLBAG-2,063.50
G-BAG-476.00
LABOR/MATERIAL-1,462.00
OFFICE SUP-1,528.00
KITCHEN WARES-136.00
DISHWASHING-1,170.00
DETERGENT-238.00
SERVICE WATER-720.00
SOYSAUCE-99.00
SIOMAI PLATE-98.00
</t>
        </r>
        <r>
          <rPr>
            <sz val="9"/>
            <rFont val="Tahoma"/>
            <family val="2"/>
          </rPr>
          <t xml:space="preserve">
</t>
        </r>
      </text>
    </comment>
    <comment ref="BU252" authorId="3" shapeId="0" xr:uid="{47DBD988-096B-459C-8377-73E917C705ED}">
      <text>
        <r>
          <rPr>
            <b/>
            <sz val="28"/>
            <rFont val="Tahoma"/>
            <family val="2"/>
          </rPr>
          <t>LPG - 29,784
BREADING - 15,093
OIL - 16,800
SAUCE - 7,680
SALARY - 37,275
OVERTIME - 12,265.63
HOLIDAY - 2,493.25
13TH MONTH - 39,792.92
TRANSPO - 800
RENTAL - 10,208
ELECTRIC BILL - 3,500.54
WATER BILL - 760.65
BIR/TAXES - 1,090
SUPOT - 2,840
PLASTIC - 4,355
GBAG - 137
LABOR/MATERIALS - 434
OFFICE SUPPLIES - 1,152.75
KITCHEN WARES - 480
DISWASHING - 540
DETERGENT - 416
SERVICE WATER - 780
TL ALLOWANCE - 500
XMAS PARTY - 8,000
DISCOUNT - 64</t>
        </r>
      </text>
    </comment>
    <comment ref="BU253" authorId="0" shapeId="0" xr:uid="{5C0DD2B7-2326-4F57-87E2-AFDCE4259F0F}">
      <text>
        <r>
          <rPr>
            <b/>
            <sz val="28"/>
            <rFont val="Calibri"/>
            <family val="2"/>
          </rPr>
          <t xml:space="preserve">SALARY                                                              53,764.00 
HOLIDAY                                                              3,435.20 
13TH MONH                                                       4,350.00 
BENEFITS                                                             2,610.00 
TRANSPO                                                                500.00 
RENTAL                                                              12,000.00 
ELECTRIC                                                              7,360.32 
BIR/TAXES                                                           7,768.39
(WITHOLDING TAX MONTHLY)
SUPOT                                                                   8,460.00 
LABOR/MATERIALS                                         4,978.00
(RE-PAINT AND LABOR)
DISHWASHING                                                      660.00 
SERVICE WATER                                                    555.00 
SENIOR DISCOUNT                                               100.00 
BUNDLE OF JOY                                                 5,000.00 
BOOK KEEPER                                                     3,000.00 
SICK LEAVE                                                          2,260.00 
GARBAGE COLLECTOR                                        496.00 
TOTAL                                                               117,296.91 
NON-SALES                                                      57,558.00 
GARND TOTAL                                               174,854.91 
</t>
        </r>
      </text>
    </comment>
    <comment ref="BU255" authorId="6" shapeId="0" xr:uid="{FB0FFD37-7200-4073-91D5-3DA9DE46EF99}">
      <text>
        <r>
          <rPr>
            <b/>
            <sz val="26"/>
            <rFont val="Tahoma"/>
            <family val="2"/>
          </rPr>
          <t>LPG-2022SALAR-20, 225
BREADING-20, 341
OIL-14,986
SAUCE-5, 860
SALARY-49,905
CREW OVERTIME-3,206.75
13MONTH-4,875.25
SSS-1, 720
TRANSPO-2,560
COMMU-1,529
RENTAL-1,500
ELECTRIC-8,515
WATER BILL-500
BIR/TAX-2,600
SUPOT-9,580
WAX PAPER-4,497
PLASTIC-980
GBAG-385
OFFICE SUPPLIES -375
KETCHEN WARE-507
LEMON-20
SILI-59
DISH WASHING -650
DETERGENT -1,448
SERVICE WATER-500
GARBAGE FEE-1,125
SERVICE DEPOSIT-51. 70
BREADCRUMBS-80
OTHER-7,000
13MONT ADMIN STAFF-899. 54
ADMIM STAFF SALAR-3,404.8</t>
        </r>
      </text>
    </comment>
    <comment ref="BU256" authorId="3" shapeId="0" xr:uid="{130D4D72-9792-4279-A497-9EB0F7E63D98}">
      <text>
        <r>
          <rPr>
            <b/>
            <sz val="28"/>
            <rFont val="Tahoma"/>
            <family val="2"/>
          </rPr>
          <t>LPG - 25,354
BREADING - 18,447
OIL - 29,730
SAUCE - 12,940
SALARY - 52,635
OVERTIME - 978.75
TL ALLOWANCE - 1,400
HOLIDAY - 7,825
13TH MONTH - 49,876
TRANSPO - 780
RENTAL - 38,220
ELECTRIC BILL - 4,441.55
WATER BILL - 2,006.18
SUPOT - 2,529
PLASTIC - 2,914
GBAG - 992.75
OFFICE SUPPLIES - 1,525
KITCHEN WARES - 1,026
DISWASHING - 995
DETERGENT - 2,376.90
SERVICE WATER - 1,650
DISCOUNT - 854
RELIEVER - 3,480
GARBAGE FEE - 1,200</t>
        </r>
      </text>
    </comment>
    <comment ref="BU257" authorId="3" shapeId="0" xr:uid="{A42DB8F0-D3F0-4040-8966-362B51EF4368}">
      <text>
        <r>
          <rPr>
            <b/>
            <sz val="28"/>
            <rFont val="Arial Black"/>
            <family val="2"/>
          </rPr>
          <t>LPG-21,950.67
B-MIX-15,996.33
OIL-19,085.56
SAUCE-3,466.67
SALARY-39,966
RENTAL-18,000
TRANSPO-250
OFFICE SUPPLIES-102
KITCHENWARES-3,060
MISCELLANEOUS-522
TL ALLOWANCE-1,200
SUPOT/PLASTIC-3,651
SPOILAGE-42.73
BENEFITS-1,820
PROV. XMAS PARTY-7,126.95
13TH MONTH-3,685.83
TAXES/PERMIT-2,400
LIGHT-4,164.26
WATER BILL-140
TRAVEL ALLOWANCE-2,000</t>
        </r>
      </text>
    </comment>
    <comment ref="BU258" authorId="4" shapeId="0" xr:uid="{9F084B09-0028-4982-99EA-5251B379B8BB}">
      <text>
        <r>
          <rPr>
            <b/>
            <sz val="22"/>
            <rFont val="Tahoma"/>
            <family val="2"/>
          </rPr>
          <t>Admin:</t>
        </r>
        <r>
          <rPr>
            <sz val="22"/>
            <rFont val="Tahoma"/>
            <family val="2"/>
          </rPr>
          <t xml:space="preserve">
HOLIDAY-4,944
13TH MONTH PAY-8,000
SSS-9,925
TRANSPO-350
COMMU.-80
ELECTRIC BILL-6,477
WATER BILL-1,000
SUPOT-4,620
PLASTIC-420
ROLLBAG-2,220
G-BAG-650
LABOR/MATERIALS-450
OFFICE SUPPLIES-327
KITCHENWARE-6,075(EXHUAST FAN)
DISHWASHING-1,237.90
SERVICE WATER-955S
SENIOR DIS.-68.80
OTHERS-5,882.88</t>
        </r>
      </text>
    </comment>
    <comment ref="BU260" authorId="0" shapeId="0" xr:uid="{34DF4AD1-60F1-4263-833A-CEB21A681694}">
      <text>
        <r>
          <rPr>
            <b/>
            <sz val="24"/>
            <rFont val="Calibri"/>
            <family val="2"/>
            <scheme val="minor"/>
          </rPr>
          <t>LPG- 17,583
BREADING- 11,137
OIL- 18, 361
SAUCE- 4,320
TL ALLOWANCE- 2,200
SALARY- 55,300
OT- 1,562
HOLIDAY- 6,350
13TH MON. -5, 458
SSS- 9,323
PHILHEALTH- 2,682
HDMF- 1,501
RENTAL- 25,000
ELECTRIC BILL- 6,307
TAXES- 5,788.33
PLASTIC/R.BAG/- 6,110
LABOR MATERIALS- 1,492
DEPOSIT CHARGE- 1,980
ADMIN COST- 17, 688.77</t>
        </r>
      </text>
    </comment>
    <comment ref="BU261" authorId="4" shapeId="0" xr:uid="{555AAE06-2938-4157-BE71-A265C2FB5E4B}">
      <text>
        <r>
          <rPr>
            <sz val="22"/>
            <rFont val="Tahoma"/>
            <family val="2"/>
          </rPr>
          <t xml:space="preserve">RENTAL-27,000
SALARY-66,555
LPG-15,320
BREADING- 18,750
OIL- 19,910
SAUCE- 9,380
OVERTIME- 4839.38
T.L ALLOW-1,900
HOLIDAY- 12,528
13TH MONTH- 3,625
TRANSPO-1,130
COMMUNICATION-100
E-BILL- 8,025
WATER BILL- 1,786
SUPOT- 4,050
OFFICE SUPPLIES-1,980.85
KITCHENWARES- 691
DISHWASHING-1,210
DETERGENT-631
SERVICE WATER-75
BUNDLE OF JOY-6,041.40
MONTHLY VISIT-2,000
X-MAS PARTY -16,500
</t>
        </r>
      </text>
    </comment>
    <comment ref="BU262" authorId="4" shapeId="0" xr:uid="{D7403543-86AD-489E-B6D4-7D15D125086A}">
      <text>
        <r>
          <rPr>
            <b/>
            <sz val="22"/>
            <rFont val="Tahoma"/>
            <family val="2"/>
          </rPr>
          <t>Admin:</t>
        </r>
        <r>
          <rPr>
            <sz val="22"/>
            <rFont val="Tahoma"/>
            <family val="2"/>
          </rPr>
          <t xml:space="preserve">
HOLIDAY-3,606
SSS-6,340
TRANSPO-2,050
ELECTRIC BILL-8,047.03
SUPOT-4,936
PLASTIC-3,880
ROLLBAG-2,730
G-BAG-1,295
LABOR/MATERIALS-380
OFFICE SUPPLIES-489
KITCHENWARE-840
DISHWASHING-700
DETERGENT-461
SERVICE WATER-820
OTHERS-8,760(OFFICE SALARY/TRAINEE ALLOWANCE)</t>
        </r>
      </text>
    </comment>
    <comment ref="BU263" authorId="4" shapeId="0" xr:uid="{2D5012B4-EA1F-4B0B-B803-B9136D834636}">
      <text>
        <r>
          <rPr>
            <b/>
            <sz val="24"/>
            <rFont val="Times New Roman"/>
            <family val="1"/>
          </rPr>
          <t>Admin:</t>
        </r>
        <r>
          <rPr>
            <sz val="24"/>
            <rFont val="Times New Roman"/>
            <family val="1"/>
          </rPr>
          <t xml:space="preserve">
LPG : 22,158
Breading :16,200
Oil :28,050
Sauce:2,975
Salary :23,970
Over Time :26,647
Holiday :3,633
13 Month Pay :30,000
Provision Xmas Party :17,424
Transportation :2,495
Communication :1,600
Rental Building :25,000
Electric Bill :7,891
Water Bill :2,200
MISC. EXPENSES
Supot :8,544
Plastic :692
Office Supplies :206
Kitchen Wares :1,066.25
Lemon :1,150
Sili :500
Dishwashing :589
Detergent : 496.50
Senior Discount :15
Toyo :1,202
</t>
        </r>
        <r>
          <rPr>
            <sz val="9"/>
            <rFont val="Times New Roman"/>
            <family val="1"/>
          </rPr>
          <t xml:space="preserve">
</t>
        </r>
      </text>
    </comment>
    <comment ref="BU264" authorId="0" shapeId="0" xr:uid="{42E6DEFF-7098-44E7-AC21-6C6456CDF9AC}">
      <text>
        <r>
          <rPr>
            <b/>
            <sz val="26"/>
            <rFont val="Calibri"/>
            <family val="2"/>
          </rPr>
          <t xml:space="preserve">SALARY                                                          55,242.74 
OVERTIME                                                      8,497.39 
HOLIDAY                                                          1,700.00 
TRANSPO.                                                        1,031.00 
RENTAL                                                            53,000.00 
ELECTRIC BILL                                                  7,940.00 
SUPOT                                                                7,901.75 
CHILLER REPAIR                                                  800.00 
SOLAR INSTALLATION                                     2,500.00 
" OFFICE SUPPLIES "                                       1,211.00 
"KITCHEN WARES"                                             325.75 
DETERGENT                                                             499.00 
SERVICE WATER                                                   415.00 
ADMIN OFFICE SALARY                                 1,820.75 
ADMIN ELECTRIC BILL                                        695.00 
MEALS                                                                      350.00 
DEP CHARGE                                                        1,535.00 
CCTV                                                                       2,892.00 
DONATION                                                            150.00 
OFFICE SUPPLY GRO                                        1,032.00 
NON SALES                                                        59,082.00 
TOTAL                                                               208,620.38 </t>
        </r>
        <r>
          <rPr>
            <b/>
            <sz val="9"/>
            <rFont val="Calibri"/>
            <family val="2"/>
          </rPr>
          <t xml:space="preserve">
</t>
        </r>
      </text>
    </comment>
    <comment ref="BU265" authorId="6" shapeId="0" xr:uid="{09BD4178-F402-4C1B-9E5A-4410D4E7839E}">
      <text>
        <r>
          <rPr>
            <b/>
            <sz val="24"/>
            <rFont val="Calibri"/>
            <family val="2"/>
            <scheme val="minor"/>
          </rPr>
          <t>SALARY - 59,950
RENTAL - 15,000
13TH MONTH - 10,758.75
OVERTIME - 8,937.50
ELECTRIC BILL - 7,186.06</t>
        </r>
      </text>
    </comment>
    <comment ref="BU268" authorId="0" shapeId="0" xr:uid="{BBF4A5AE-2548-47A1-A4EF-85B1B4B52C44}">
      <text>
        <r>
          <rPr>
            <sz val="24"/>
            <rFont val="Calibri"/>
            <family val="2"/>
            <scheme val="minor"/>
          </rPr>
          <t>LPG- 17,987
BREADING- 12,728
OIL- 15,652
GRAVY- 5,130
SALARY- 53,737.40
HOLIDAY- 7,100
TL ALLOWANCE- 1,800
13TH MON. -6,500
PAG-IBIG- 1,OO8
SSS- 3,157
PHILHEALTH- 1,260
TRANSFO- 520
RENTAL- 20,000
LIGHT- 9,036
WATER- 1,021.50
TAXES/BIR- 5,632.15
SUPOT/ROLLBAG/TBAG/- 5,488.50
COMMUNICATION- 1,430
DETERGENT- 745
PATIS SUKA- 1,125
OTHERS- 4,364
ADMIN COST- 6,019.58</t>
        </r>
      </text>
    </comment>
    <comment ref="BU269" authorId="3" shapeId="0" xr:uid="{C284671D-BFF6-480A-85F2-FF8FCCB52A7B}">
      <text>
        <r>
          <rPr>
            <b/>
            <sz val="24"/>
            <rFont val="Calibri"/>
            <family val="2"/>
            <scheme val="minor"/>
          </rPr>
          <t xml:space="preserve">SALARY-55,290
LPG-20,015
13TH MONTH-3,780
RENTAL-25,000
HOLIDAY-5,496
</t>
        </r>
      </text>
    </comment>
    <comment ref="BG270" authorId="0" shapeId="0" xr:uid="{3EADEFBD-449E-4ED3-9DFE-F80A5631A7EE}">
      <text>
        <r>
          <rPr>
            <b/>
            <sz val="28"/>
            <rFont val="Calibri"/>
            <family val="2"/>
            <scheme val="minor"/>
          </rPr>
          <t>1 DAY CLOSED(CHRISTMAS PARTY)
DEC 14, 2025</t>
        </r>
      </text>
    </comment>
    <comment ref="BU270" authorId="0" shapeId="0" xr:uid="{6FBCDF79-3B2E-4D78-9C1F-FA27EF5C0DF0}">
      <text>
        <r>
          <rPr>
            <b/>
            <sz val="28"/>
            <rFont val="Calibri"/>
            <family val="2"/>
          </rPr>
          <t xml:space="preserve">SALARY                                                              34,830.00 
TL ALLOWANCE                                                 2,400.00 
INCENTIVES                                                            300.00 
OVERTIME                                                        10,352.82 
HOLIDAY                                                             3,847.50 
TRANSPO                                                                810.00 
COMMU                                                                  600.00 
RENTAL                                                              15,000.00 
ELECTRIC                                                              8,000.00 
WATER                                                                 4,146.00 
SUPOT                                                                16,248.00 
LABOR/MATERIALS                                         3,150.00 
KITCHENWARES                                                    100.00 
DETERGENT                                                            878.00 
CHARGE PADALA                                                 500.00 
OTHERS                                                             16,891.00
(GARBAGE DISPOSAL)
(RELIEVER SALARY DINNING)
(STOCK ROOM RENOVATION)
TOTAL                                                              118,053.32 
NON-SALES                                                      67,413.00 
GRAND TOTAL                                              185,466.32 
</t>
        </r>
      </text>
    </comment>
    <comment ref="BG271" authorId="0" shapeId="0" xr:uid="{1FFD8AE5-6F9E-46FD-A203-78D3278C135D}">
      <text>
        <r>
          <rPr>
            <b/>
            <sz val="28"/>
            <rFont val="Calibri"/>
            <family val="2"/>
          </rPr>
          <t>CLOSED DAYS
# OF DAYS:
DATE: DECEMBER 7 &amp; 25, 2025</t>
        </r>
      </text>
    </comment>
    <comment ref="BU271" authorId="0" shapeId="0" xr:uid="{69484E97-5462-4ED4-ACFE-FC3BA60C9A0D}">
      <text>
        <r>
          <rPr>
            <b/>
            <sz val="28"/>
            <rFont val="Calibri"/>
            <family val="2"/>
          </rPr>
          <t xml:space="preserve">SALARY:                                                         39,875.00
OVERTIME:                                                   12,016.88
HOLIDAY PAY:                                             4,393.00
13TH MONTH PAY:                                    22,346.50                                                      
TRANSPORTATION:                                   1,845.00
RENTAL:                                                         20,000.00
ELECTRIC BILL:                                             4,717.00                                                   
SUPOT:                                                           16,814.00
LABOR AND MATERIALS:                         210.00
STORE SUPPLIES:                                        919.00
KITCHENWARES:                                         733.00                                                                                                 
DETERGENT:                                                 1,486.00
SERVICE WATER:                                         1,650.00                                       
SUBTOTAL:                                                   127,710.88
NON SALES:
LPG:                                                               22,467.00
BREADING MIX:                                        20,250.00
OIL:                                                                18,200.00
SAUCE:                                                         6,330.00
SUBTOTAL:                                                 67,247.00
GRAND TOTAL:                                         194,957.75
</t>
        </r>
      </text>
    </comment>
    <comment ref="BU272" authorId="0" shapeId="0" xr:uid="{94B77DA9-6A77-4EC0-9490-3CD78CAC4700}">
      <text>
        <r>
          <rPr>
            <b/>
            <sz val="28"/>
            <rFont val="Calibri"/>
            <family val="2"/>
            <scheme val="minor"/>
          </rPr>
          <t>LPG- 19,112
BREADING- 20,930
OIL- 21,364
SAUCE- 9,633
SALARY- 51,195
OT- 2,682.26                                                                                                                             HOLIDAY- 2,392.50
13TH MONTH-3,651.20
SSS-2,580
TRANSPO- 1,300
RENTAL- 30,000
ELEC.BILL- 7,302.84
WATER BILL- 1,563.15
BIR- 3,500
S/P/R/GBAG- 14,874                                                       LABOR/MAT.- 5,972
OFF.SUP.- 279
KITH.WARE- 370.50
DISHWASHING- 253
DETERGENT- 329.25
SERVICE WATER- 750
BCRUMBS - 198
ADMIN 13TH- 899.54
ADMIN SALARY- 3,404.85</t>
        </r>
      </text>
    </comment>
    <comment ref="BU276" authorId="0" shapeId="0" xr:uid="{732CF7BE-A4FA-4587-AA1B-F26F73854E84}">
      <text>
        <r>
          <rPr>
            <b/>
            <sz val="28"/>
            <rFont val="Calibri"/>
            <family val="2"/>
            <scheme val="minor"/>
          </rPr>
          <t>LPG - 11,852
BREADING - 17,907
OIL - 16,800
SAUCE - 5,848
SALARY - 48,191.88
OT - 18,270
HOLIDAY - 5,916
13TH MONTH - 5,200
PROVISION FOR XMASS PARTY - 6,250
SSS - 12,740
TRANSPO.- 1,395
RENTAL - 25,000
E.BILL - 5,909.50
W.BILL - 1,755
SUPOT - 6,417
PLASTIC - 2,144
LABOR/MATERIALS - 3,825
SILI - 1,375
DETERGENT - 1,080
S.WATER - 1,395
BOJ - 5,000</t>
        </r>
      </text>
    </comment>
    <comment ref="BU280" authorId="4" shapeId="0" xr:uid="{067754BD-A0B9-409C-B6FD-88171E7E9711}">
      <text>
        <r>
          <rPr>
            <b/>
            <sz val="22"/>
            <rFont val="Tahoma"/>
            <family val="2"/>
          </rPr>
          <t>Admin:</t>
        </r>
        <r>
          <rPr>
            <sz val="22"/>
            <rFont val="Tahoma"/>
            <family val="2"/>
          </rPr>
          <t xml:space="preserve">
HOLIDAY-3,564
13TH MONTH PAY-8,000
TRANSPO-2,290(THANKS GIVING)
COMMU.-80
ELECTRIC BILL-8,519.28
SUPOT-309
PLASTIC-2,000
ROLLBAG-1,950
G-BAG-650
LABOR/MATERIALS-500
OFFICE SUPPLIES-397
KITCHENWARE-764
DISHWASHING-297
DETERGENT-1,259
SERVICE WATER-500
OTHERS-2,080(CHARGE PALAWAN)</t>
        </r>
      </text>
    </comment>
    <comment ref="BU281" authorId="3" shapeId="0" xr:uid="{06A11801-D88A-4263-B0CF-65F680E5EA44}">
      <text>
        <r>
          <rPr>
            <b/>
            <sz val="16"/>
            <rFont val="Tahoma"/>
            <family val="2"/>
          </rPr>
          <t xml:space="preserve">Acer:
LPG-18,850
BREADING- 18,122
OIL- 18,984
SAUCE- 6,394.35
SALARY- 57,314
OVERTIME- 4,784
RENTAL- 33,000 (malaki ang rental mababa ang sales)
HOLIDAY- 5,424 (marami ang holiday)
SSS- 4,934
PROVISION XMAS PARTY- 10,000
ELEC BILL- 3,852
SUPOT- 7,286
13TH MONTH- 4,842
</t>
        </r>
      </text>
    </comment>
    <comment ref="BU283" authorId="0" shapeId="0" xr:uid="{0EE206E1-37D3-407C-AB24-B388998DB217}">
      <text>
        <r>
          <rPr>
            <b/>
            <sz val="9"/>
            <rFont val="Tahoma"/>
            <family val="2"/>
          </rPr>
          <t>User:</t>
        </r>
        <r>
          <rPr>
            <sz val="9"/>
            <rFont val="Tahoma"/>
            <family val="2"/>
          </rPr>
          <t xml:space="preserve">
</t>
        </r>
        <r>
          <rPr>
            <sz val="26"/>
            <rFont val="Tahoma"/>
            <family val="2"/>
          </rPr>
          <t xml:space="preserve">
LPG= 15,372
BREADING= 13,125
OIL= 14,950
GRAVY= 1,792
SALARY= 38,400
OVERTIME= 6,903.75
HOLIDAY= 4,368
13TH= 3,185
BENEFITS= 2,207
PROVISION X-MASS=8,000
TRNASPO =900
RENTAL= 7,000
ELECTRIC =4,888.46
WATER BILL= 270
TAX= 875
SUPOT= 5,471
LABOR= 165
OFFICE SUPP= 295
KITCHEN WARE=603
DISHWASHING=682
SERVICE WATER= 515
CHARGE PADALA= 1,620
OIC ALLOWANCE=2,500
VENUE FOR PARTY= 2,000
TRANSPO= 1050
THANKS GAVING PARTY= 1466
</t>
        </r>
      </text>
    </comment>
    <comment ref="BU284" authorId="0" shapeId="0" xr:uid="{FEA39F93-34AC-49E1-A676-E33AB4743603}">
      <text>
        <r>
          <rPr>
            <b/>
            <sz val="28"/>
            <rFont val="Calibri"/>
            <family val="2"/>
            <scheme val="minor"/>
          </rPr>
          <t>LPG- 25100
BREADING- 21624
OIL- 20840
SAUCE/GRAVY- 6156
SALARY- 43820
OVERTIME- 5093
TL ALLOW- 4350
HOLIDAY- 3300
13TH MONTH- 20701
XMAS PARTY- 4000
TRANSPO- 2220
COMMU- 215
RENTAL- 30000
EBILL- 2985.64
WATERBILL- 370
SUPOT- 4632
PLASTIC- 5460
GBAG- 252
MATERIALS- 255
OFFICE SUPPLY- 379
KITCHENWARES- 811
DISHWASHING- 300
DETERGENT- 1118
SERVICE WATER- 585
SERVICE CHARGE- 2480
OTHERS- 5000</t>
        </r>
      </text>
    </comment>
    <comment ref="BU285" authorId="3" shapeId="0" xr:uid="{494E0ADB-9EA3-4C66-A6D4-1E0F4AE5718B}">
      <text>
        <r>
          <rPr>
            <b/>
            <sz val="28"/>
            <rFont val="Tahoma"/>
            <family val="2"/>
          </rPr>
          <t>LPG - 20,670
BREADING - 13,416
OIL - 18,500
SAUCE - 6,720
SALARY - 54,480
13TH MONTH - 34,727
BENEFITS - 1,400
TRANSPO - 330
RENTAL - 20,000
ELECTRIC BILL - 3,972
WATER BILL - 1,295
SUPOT - 7,071
ROLLBAG - 644.50
GBAG - 600.75
LABOR/MATERIALS - 750
OFFICE SUPPLIES - 2,626.25
KITCHEN WARES - 13,463.50
DISWASHING - 503.50
DETERGENT - 342.04
SERVICE WATER - 1,770
DISCOUNT - 56
SERVICE CHARGE - 200
GARBAGE FEE - 1,460</t>
        </r>
      </text>
    </comment>
    <comment ref="BU286" authorId="3" shapeId="0" xr:uid="{DD43273D-C3D0-4472-B3BF-AF76D3613906}">
      <text>
        <r>
          <rPr>
            <b/>
            <sz val="28"/>
            <rFont val="Tahoma"/>
            <family val="2"/>
          </rPr>
          <t>LPG - 18,692.50
BREADING - 13,416
OIL - 13,500
SAUCE - 7,200
SALARY - 42,142.50
OVERTIME - 7,132.50
HOLIDAY - 2,443
13TH MONTH - 3,495.21
BENEFITS - 6,340
XMAS PARTY - 4,000
TRANSPO - 598
RENTAL - 20,000
ELECTRIC BILL - 3,418.44
WATER BILL - 575.40
BIR/TAXES - 700
SUPOT - 985
PLASTIC - 2,186
OFFICE SUPPLIES - 336
KITCHEN WARES - 152
DISWASHING - 625
DETERGENT - 242.25
SERVICE WATER - 1,890
DISCOUNT - 218
OTHERS - 576
TRAINEE ALLOWANCE - 2,600
ADMIN COST - 21,032.75</t>
        </r>
      </text>
    </comment>
    <comment ref="BU289" authorId="5" shapeId="0" xr:uid="{46A35465-1ACE-4A00-8A32-4EC03E6C664F}">
      <text>
        <r>
          <rPr>
            <b/>
            <sz val="24"/>
            <rFont val="Calibri"/>
            <family val="2"/>
          </rPr>
          <t>LPG-17,840
BMIX-16,049
OIL-14,432
GRAVY-7,279
SALARY -53,600
HOLIDAY -3,700
OT-1,375
TL ALLOWANCE -1,150
13TH MONTH-9,054
BENEFITS -3,600
TRANSPO-2,210
RENTAL-31,500
KURYENTE -6,430
TUBIG-984
BIR-2,696
SUPOT/PLASTIC-5,497
MISC-8,387
KITCHENWARES-1,181
ADMIN-13,596
WIFI/LOAD-550</t>
        </r>
      </text>
    </comment>
    <comment ref="BU290" authorId="3" shapeId="0" xr:uid="{595CF6B6-C5F8-40AC-8C78-983C2847AEDB}">
      <text>
        <r>
          <rPr>
            <b/>
            <sz val="28"/>
            <rFont val="Calibri"/>
            <family val="2"/>
          </rPr>
          <t xml:space="preserve">
SALARY:                                             37,189.69                    
OVERTIME:                                       4,621.88
HOLIDAY:                                          1,740         
13TH MONTH:                                 3,770        
BENEFITS:                                         1,000             
TRANSPO:                                         410                                                                        
E-BILL:                                                5,780.16                                                               
SUPOT:                                               4,981
LABOR/MATERIALS:                       1,000                                 
OFFICE SUPPLIES:                            1,212               
KITCHEN WARES:                            81                          
DISHWASHING:                               500                  
DETERGENT:                                     540          
SERVICE WATER:                             442         
HEALTH CARE MEDICINE:             188      
SENIOR DISCOUNT:                        49.60
SS MEALS:                                         160
DESEL TO DISTRIBUTE SUPPLIES: 100
BOJ:                                                     3,997.7
PROVISION XMAS PARTY:             13,536
SPIN MOP:                                          730
TOTAL:                                           820,029.03
NON SALES:                                  69775
GRAND TOTAL:                            151,804.03</t>
        </r>
      </text>
    </comment>
    <comment ref="BU293" authorId="0" shapeId="0" xr:uid="{08E5A7FA-4075-4D0D-994B-1898DBCFBB99}">
      <text>
        <r>
          <rPr>
            <sz val="24"/>
            <rFont val="Times New Roman"/>
            <family val="1"/>
          </rPr>
          <t xml:space="preserve">FLOUR- 6,475.00 
STARCH- 1,750.00 
SALARY- 48,826.00 
ADMIN COST- 6,321.88 
OVERTIME- 9,221.47 
HOLIDAY- 4,226.00 (holiday pay for regular and special holiday)
"13TH 
MONTH"- 4,603.75 
SSS- 7,325.00 
HDMF- 2,000.00 
TRANSPO.- 2,130.00 
COMMU.- 2,246.00 (wifi payment)
RENTAL- 20,000.00 
ELECTRIC BILL- 5,771.00 
WATER BILL- 2,013.00 
SUPOT- 3,740.00 
PLASTIC- 2,175.00 
LABOR/ MATERIALS- 24,284.75 (replacement of freezer)
"OFFICE
SUPPLIES"- 1,156.00 
SERVICE WATER- 2,525.00 
Allowance- 2,300.00 
</t>
        </r>
      </text>
    </comment>
    <comment ref="BU294" authorId="4" shapeId="0" xr:uid="{2CE192F0-1378-4FA6-815F-4806131B04BC}">
      <text>
        <r>
          <rPr>
            <b/>
            <sz val="22"/>
            <rFont val="Tahoma"/>
            <family val="2"/>
          </rPr>
          <t>Admin:</t>
        </r>
        <r>
          <rPr>
            <sz val="9"/>
            <rFont val="Tahoma"/>
            <family val="2"/>
          </rPr>
          <t xml:space="preserve">
</t>
        </r>
        <r>
          <rPr>
            <sz val="22"/>
            <rFont val="Calibri Light"/>
            <family val="2"/>
            <scheme val="major"/>
          </rPr>
          <t>HOLIDAY-3,132
13TH MONTH PAY-4,100
TRANSPORT-1,935
COMMU.-150
ELECTRIC BILL-1,012
TAXES-2,000
SUPOT-2,147
PLASTIC-3,943
ROLLBAG-2,320
GBAG-255
OFFICE SUPPLIES-1,599
KITCHENWARE-155
DISHWASHING-1,331.25
DETERGENT-424
SERVICE WATER-320
SENIOR DIS.-330
SERVICE CHARGE-600
OTHERS-10,000(PROVISION OF CHRISTMAS PARTY)</t>
        </r>
      </text>
    </comment>
    <comment ref="BU295" authorId="3" shapeId="0" xr:uid="{56734CAE-9A6C-4798-815A-AD6B8840E4E8}">
      <text>
        <r>
          <rPr>
            <b/>
            <sz val="28"/>
            <rFont val="Tahoma"/>
            <family val="2"/>
          </rPr>
          <t>LPG - 14,932
BREADING - 15,093
OIL - 17,020
SAUCE - 6,080
SALARY - 64,515
OVERTIME - 3,899.95
HOLIDAY - 8,536.50
13TH MONTH - 51,028
XMAS PARTY - 6,000
TRANSPO - 660
COMMUNICATION - 799
RENTAL - 20,000
ELECTRIC BILL - 6,974.30
WATER BILL - 1,797
BIR/TAXES - 1,022
SUPOT - 2,500
PLASTIC - 4,386
OFFICE SUPPLIES - 224
KITCHEN WARES - 262
DISWASHING - 567
DETERGENT - 188.50
SERVICE WATER - 1,560
DISCOUNT - 154
OTHERS - 500</t>
        </r>
      </text>
    </comment>
    <comment ref="BU296" authorId="0" shapeId="0" xr:uid="{B9CBBD44-7A37-401C-8B0B-5355EDA3CEEF}">
      <text>
        <r>
          <rPr>
            <b/>
            <sz val="24"/>
            <rFont val="Calibri"/>
            <family val="2"/>
            <scheme val="minor"/>
          </rPr>
          <t>SALARY: 48,974.50
O.T: 5,605.50
13TH MONTH: 3,054
RENTAL; 7,000
ELECTRIC BILL: 8,933
HOLIDAY PAY: 4,580</t>
        </r>
      </text>
    </comment>
    <comment ref="BU297" authorId="0" shapeId="0" xr:uid="{7E0652BA-0C5B-4171-8879-3A9FED4F4918}">
      <text>
        <r>
          <rPr>
            <sz val="28"/>
            <rFont val="Tahoma"/>
            <family val="2"/>
          </rPr>
          <t xml:space="preserve">HOLIDAY-10,005.00
13THMONTH-3,672.92
SSS-3,740.00
PHIL.HEALTH-1,042.79
HDMF-692.34
TRANSPO-100.00
ELECTRIC BILL-8,977.74
WATER BILL-897.18
SUPOT-3,915.00
PLASTIC-1,405.00
ROLLBAG-794.00
G-BAG-666.00
LABOR/MATERIALS-525.00
OFFICE SUP-35.00
7,196.20
DISHWASHING-1,500.00
DETERGENT-548.85
SERVICE WATER-900.00
SENIOR DISC-116.09
DISPOSABLE GLOVES-800.00
BASURA-400.00
TISSUE-130.00
TRAINEE ALLOWANCE-5,400
HAND TOWEL-42.00
CHRISTMASS DECORS-500.00
ALCOHOL 83.90
</t>
        </r>
      </text>
    </comment>
    <comment ref="BG298" authorId="0" shapeId="0" xr:uid="{8E1095B7-EE13-4CC0-A7C1-87EDC78DA148}">
      <text>
        <r>
          <rPr>
            <b/>
            <sz val="28"/>
            <rFont val="Calibri"/>
            <family val="2"/>
          </rPr>
          <t>2 DAYS CLOSED</t>
        </r>
      </text>
    </comment>
    <comment ref="BU298" authorId="0" shapeId="0" xr:uid="{A8493A91-240D-4A49-91E1-EE4D7BC185C3}">
      <text>
        <r>
          <rPr>
            <b/>
            <sz val="28"/>
            <rFont val="Calibri"/>
            <family val="2"/>
          </rPr>
          <t>SALARY                                                                                             45,200.67     
OT                                                                                                       17,454.38
HOLIDAY                                                                                             2,653.50
13TH MONTH                                                                                    3,770.00
SSS                                                                                                        1,950.00
PHIL HEALTH                                                                                      1,065.00
TRANSPO                                                                                               610.00 
RENTAL                                                                                             11,400.00
ELECTRIC BILL                                                                                    
WATER BILL                                                                                           334.56    
BIR/TAXES       (OFFICIAL RECEIPT,SERVICE FEE)                  7,500.00                                                             
SUPOT                                                                                                 4,290.00 
TISSUE                                                                                                     240.00                                                                  
GARBAGE TIP                                                                                    1,000.00
KITCHEN WARES                                                                                    58.50
DISHWASHING                                                                                 1,212.20
SERVICE WATER                                                                               2,460.00
SENIOR DISC.                                                                                        132.00
OFFICE SUPPLIES                                                                                 230.00
ADMIN OFFICE SALARY                                                                9,900.00
ADMIN ELECTRIC BILL                                                                    8,336.40
ADMIN RENTAL                                                                                   680.00   
MEALS                                                                                                 1,440.00
OIC ALLOWANCE                                                                                540.00    
LABOR/MATERIALS                                                                            832.00
OTHERS                                                                                                   371.00
REGULATORY FEE                                                                               750.00
NSCK THANKS GIVING PARTY                                                    7,440.00
BUNDLE OF JOY                                                                               4,150.00      
TOTAL:                                                                                            136,000.21                                                 
NON SALES:                                                                                    59,030.00  
GRANDTOTAL:                                                                             195,030.21</t>
        </r>
      </text>
    </comment>
    <comment ref="BU299" authorId="0" shapeId="0" xr:uid="{62102AC0-ED05-47B1-9B49-A61B2EABF7AE}">
      <text>
        <r>
          <rPr>
            <b/>
            <sz val="26"/>
            <rFont val="Calibri"/>
            <family val="2"/>
          </rPr>
          <t>SALARY                                                    44,175.00 
OVERTIME                                                8,340.63 
HOLIDAY                                                   3,910.00 
TRANSPO.                                                3,145.00 
RENTAL                                                    27,310.13 
ELECTRIC BILL                                           5,962.00 
WATER BILL                                              1,049.00 
SUPOT                                                         5,529.84 
CANOPU REPAIR                                    9,760.00 
"KITCHEN WARES"                                 756.50 
TISSUE                                                             77.10 
DETERGENT                                                 542.26 
SERVICE WATER                                              90.00 
ADMIN OFFICE SALARY                         1,820.75 
ADMIN ELECTRIC BILL                             1,616.00 
MEALS                                                             275.00 
DEP CHARGE                                                 415.00 
NONSALES                                               63,416.89 
TOTAL                                                         178,191.10</t>
        </r>
        <r>
          <rPr>
            <b/>
            <sz val="9"/>
            <rFont val="Calibri"/>
            <family val="2"/>
          </rPr>
          <t xml:space="preserve"> 
</t>
        </r>
      </text>
    </comment>
    <comment ref="BU304" authorId="6" shapeId="0" xr:uid="{6496BE86-1968-4E3D-B7B5-C2268636B007}">
      <text>
        <r>
          <rPr>
            <b/>
            <sz val="24"/>
            <rFont val="Calibri"/>
            <family val="2"/>
            <scheme val="minor"/>
          </rPr>
          <t>SALARY - 43,450
13TH MONTH - 27,670.75
RENTAL - 15,000
SUPOT - 5,235
PROVISION - 5,000</t>
        </r>
      </text>
    </comment>
    <comment ref="BU306" authorId="3" shapeId="0" xr:uid="{BD2696EE-DA12-46B9-AF3D-8F153EA0EF08}">
      <text>
        <r>
          <rPr>
            <b/>
            <sz val="28"/>
            <rFont val="Calibri"/>
            <family val="2"/>
          </rPr>
          <t xml:space="preserve">SALARY                                                       68,627.5                                           
OVERTIME PAY                                         3,862.5    
CREW INCENTIVE                                      1,800                                                 
PROV. FOR 13TH MONTH                      5,718.96
PROV FOR XMAS PARTY                        3,000
RENTAL                                                        15,000
TRANSPORTATION                                   380
COMMUNICATION                                    700
LIGHT                                                             7,507
WATER                                                          6,743
SUPOT                                                            9,377   
LABOR/ MATERIALS                                 3,910         
-GAS MAINTAINANCE
-PEST CONTROL
-MAINTAINANCE SNACK
STORE SUPPLIES                                         100                              
KITCHENWARES                                         947
DISHWASHING                                           1,035      
DETERGENT                                                  1,791.25
SENIOR DISCOUNT                                    710
SERVICE WATER                                          260
NON SALES                                                   66,063                                      
TOTAL=                                                           197,532.21                              </t>
        </r>
      </text>
    </comment>
    <comment ref="BU307" authorId="0" shapeId="0" xr:uid="{CB4DF270-306B-44E5-BB5C-210C7462796A}">
      <text>
        <r>
          <rPr>
            <b/>
            <sz val="28"/>
            <rFont val="Calibri"/>
            <family val="2"/>
          </rPr>
          <t xml:space="preserve">SALARY                                                                53,764.00 
HOLIDAY                                                                3,435.20 
13TH MONTH                                                       4,350.00 
BENEFITS                                                                3,060.00 
TRANSPO                                                                   500.00 
COMMU                                                                 4,080.00 
RENTAL                                                                22,000.00 
ELECTRIC                                                                 5,166.09 
SUPOT                                                                     7,713.00 
LABOR/MATERIALS                                           1,200.00
(LABOR RE-PAINT)
FARE THANKSGIVING                                        3,000.00
(PAKYAW VAN)
DISHWASHING                                                        660.00 
SERVICE WATER                                                      180.00 
SENIOR DISCOUNT                                                 110.00 
BUNDLE OF JOY                                                   4,000.00 
BOOK KEEPER                                                       3,000.00 
SICK LEAVE                                                            2,260.00 
GARBAGE COLLECTOR                                          620.00 
TOTAL                                                                 119,098.29 
NON-SALES                                                        58,710.00 
GRAND TOTAL                                                 177,808.29 
</t>
        </r>
      </text>
    </comment>
    <comment ref="BU309" authorId="6" shapeId="0" xr:uid="{538CECC7-B9FB-4528-9039-5A618FFB4EB9}">
      <text>
        <r>
          <rPr>
            <b/>
            <sz val="24"/>
            <rFont val="Calibri"/>
            <family val="2"/>
            <scheme val="minor"/>
          </rPr>
          <t>SALARY - 40,380
RENTAL - 20,000
OVERTIME - 11,032.50
ELECTRIC BILL - 8,347.33
PLASTIC - 5,570</t>
        </r>
      </text>
    </comment>
    <comment ref="BU311" authorId="3" shapeId="0" xr:uid="{C6432245-DB66-47F7-BA96-C788AF60F2EF}">
      <text>
        <r>
          <rPr>
            <sz val="28"/>
            <rFont val="Tahoma"/>
            <family val="2"/>
          </rPr>
          <t>SALARY - 49,155.00
OVERTIME - 9,354.00
HOLIDAY - 5,220.00
13TH MONTH -  4,408.00
BENEFITS -6,050.00
TL ALLOWANCES - 3,000.00
SUPOT - 9,565.00
BUNDLE OF JOY - 4,000.00</t>
        </r>
        <r>
          <rPr>
            <sz val="9"/>
            <rFont val="Tahoma"/>
            <family val="2"/>
          </rPr>
          <t xml:space="preserve">
</t>
        </r>
      </text>
    </comment>
    <comment ref="BU315" authorId="0" shapeId="0" xr:uid="{634E212F-8C91-44E3-B2BB-8232A86AF48E}">
      <text>
        <r>
          <rPr>
            <b/>
            <sz val="24"/>
            <rFont val="Calibri"/>
            <family val="2"/>
            <scheme val="minor"/>
          </rPr>
          <t>SALARY: 46,618.50
O.T: 5,438.72
RENTAL; 35,000
13TH MONTH: 3,017
ELECTRIC BILL: 7,312.18
WATER BILL: 686</t>
        </r>
      </text>
    </comment>
    <comment ref="BU316" authorId="0" shapeId="0" xr:uid="{D1C33CB4-564D-409A-A057-0341AADF934E}">
      <text>
        <r>
          <rPr>
            <b/>
            <sz val="26"/>
            <rFont val="Tahoma"/>
            <family val="2"/>
          </rPr>
          <t>User:</t>
        </r>
        <r>
          <rPr>
            <sz val="26"/>
            <rFont val="Tahoma"/>
            <family val="2"/>
          </rPr>
          <t xml:space="preserve">
LPG= 15,352
BREADING=15,280
OIL= 13,320
SAUCE= 4,450
SALARY= 58,988.95
13TH= 1,988.75
SSS= 850
PROVISION= 3,000
TRANSPO= 190
COMMU= 200
RENTAL= 22,000
LIGHT=7,687.07
WATER= 1,499.32
TAX= 10,000
SUPOT= 8,024
LABOR= 1,070
OFFICE SUPP= 336
KITCHEN WARE= 157
DISHWAHING/DTRG= 766
SERVICE WATER= 1,060
D-STRAW= 195
TISSUE= 90
WATER LAB TEST= 450
</t>
        </r>
      </text>
    </comment>
    <comment ref="BU317" authorId="0" shapeId="0" xr:uid="{EF52CE0B-66CE-43C7-8AFC-EDE129869719}">
      <text>
        <r>
          <rPr>
            <b/>
            <sz val="28"/>
            <rFont val="Calibri"/>
            <family val="2"/>
            <scheme val="minor"/>
          </rPr>
          <t xml:space="preserve">LPG- 18018
BREADING- 18640
OIL- 18360
SAUCE/GRAVY- 5564
SALARY- 53510
OVERTIME- 10798.89
HOLIDAY- 6655.5
13TH MONTH- 6350
PROVISION XMAS PARTY- 6250
SSS- 5460
TRANSPO- 2390
COMMU- 1399
RENTAL- 13000
EBILL- 5243.10
WBILL- 572
SUPOT- 2910
PLASTIC- 1593
ROLLBAG- 6500
OFFICE SUPPLY- 492
KITCHENWARES- 1127
SILI- 400
DISHWASHING- 705
DETERGENT- 515
SERVICE WATER- 625
OTHERS- 6300
</t>
        </r>
      </text>
    </comment>
    <comment ref="BU318" authorId="0" shapeId="0" xr:uid="{626CF824-3651-4AE1-817A-B6596CB34524}">
      <text>
        <r>
          <rPr>
            <b/>
            <sz val="28"/>
            <rFont val="Tahoma"/>
            <family val="2"/>
          </rPr>
          <t xml:space="preserve">COMMUNICATION=1,418
HOLIDAY=4,318
13TH MONTH=23,751.67
SSS=1,214.50
HDMF=284
TRANSPO=704
E-BILL=5,344
W-BILL=1,185
BIR/TAXES=1,000
SUPOT/PLASTIC=8,739
O-SUPPLIES=588
SILI=1,200
D-WASHING=304
DETERGENT=704
S-WATER=710
</t>
        </r>
      </text>
    </comment>
    <comment ref="BU322" authorId="0" shapeId="0" xr:uid="{34CE04AF-2683-403D-8BB8-F3240F599EF7}">
      <text>
        <r>
          <rPr>
            <b/>
            <sz val="22"/>
            <rFont val="Tahoma"/>
            <family val="2"/>
          </rPr>
          <t>User:</t>
        </r>
        <r>
          <rPr>
            <sz val="22"/>
            <rFont val="Tahoma"/>
            <family val="2"/>
          </rPr>
          <t xml:space="preserve">
LPG-17,692
BREADING-16,8775
OIL-20,020
SAAUCE-4,720
SALARY-29,565
OT-10,276.88
HOLIDAY PAY-4,212
13TH MONTH PAY-2,463.75
COMMU-2,090.41
RENTAL-10,000
E.BILL-9,819.99
WATER BILL-230
SUPOT /PLASTIC /ROLLBAG-10,006
OFFICE SUPPLY-273
KITCHEN WARES-1,514
SILI-50
DISH WASHING /DETERGENT-
3,030
SER VICE WATER-905
CHARGE DEEPOSIT-1,070
TL ALLOWANCE-2,300
INCENTIVES-480
B.O-159.50</t>
        </r>
      </text>
    </comment>
    <comment ref="BU324" authorId="0" shapeId="0" xr:uid="{E1BC9260-7177-4D90-B316-BAA4A6FE21BF}">
      <text>
        <r>
          <rPr>
            <b/>
            <sz val="28"/>
            <rFont val="Calibri"/>
            <family val="2"/>
            <scheme val="minor"/>
          </rPr>
          <t xml:space="preserve">LPG - 14278
BREADING - 17,010
OIL - 14,000
SAUCE - 5,462.50
SALARY - 44,795
TL ALLOW.- 1,850
HOLIDAY - 2,850
13TH MONTH - 29,404.41
SSS - 2,040
BOJ - 4,000
TRANSPO.- 1,080
RENTAL - 40,000
E.BILL - 4,291.24
SUPOT - 2,549
PLASTIC - 2,149
LABOR/MATERIALS - 3,060
</t>
        </r>
      </text>
    </comment>
    <comment ref="BU325" authorId="0" shapeId="0" xr:uid="{2AF75703-F52A-46E0-AB5D-12A7291A75F5}">
      <text>
        <r>
          <rPr>
            <sz val="28"/>
            <rFont val="Tahoma"/>
            <family val="2"/>
          </rPr>
          <t xml:space="preserve">HOLIDAY=5,079
13TH MONTH=29,200
SSS=1,1160
X-MAS PARTY=11,400
TRANSPO=2,290
COMMUNICATION=2,599
E-BILL=14,800
W-BILL=2,501
BIR/TAXES=2,500
SUPOT/PLASTIC=7,075
DETERGENT=905
</t>
        </r>
      </text>
    </comment>
    <comment ref="BU327" authorId="3" shapeId="0" xr:uid="{A71F5473-727A-4A65-A341-184CC802CC9C}">
      <text>
        <r>
          <rPr>
            <b/>
            <sz val="24"/>
            <rFont val="Calibri"/>
            <family val="2"/>
            <scheme val="minor"/>
          </rPr>
          <t>SALARY-43,127.46
OT-8,021
LPG-19,212.50
RENTAL-30,000
EB-11,122.81</t>
        </r>
      </text>
    </comment>
    <comment ref="BU328" authorId="0" shapeId="0" xr:uid="{36102BCB-F8CD-43F5-801F-7FFB9B0694C0}">
      <text>
        <r>
          <rPr>
            <b/>
            <sz val="26"/>
            <rFont val="Tahoma"/>
            <family val="2"/>
          </rPr>
          <t>User:</t>
        </r>
        <r>
          <rPr>
            <sz val="26"/>
            <rFont val="Tahoma"/>
            <family val="2"/>
          </rPr>
          <t xml:space="preserve">
LPG= 23,028
BREADING= 15,280
OIL= 16,280
SAUCE= 4,000
SALARY= 63,948.76
13TH=3,619.57
BENEFITS= 4,730
PROVISION= 4,000
COMMU= 200
RENTAL= 10,000
LIGHT= 7,408.59
WATER= 1,852.33
BIR= 10,000
SUPOT= 6,548
LABOR= 250
KITCHEN WARE= 322
LEMON= 40
DISHWASHING/DTRG= 862
SERVICEWATER= 475
D-STRW= 160
TRAINEE ALL= 1,400
</t>
        </r>
      </text>
    </comment>
    <comment ref="BU329" authorId="4" shapeId="0" xr:uid="{9624A0A7-97E2-42BE-96C3-6CC67FF09518}">
      <text>
        <r>
          <rPr>
            <b/>
            <sz val="28"/>
            <rFont val="Tahoma"/>
            <family val="2"/>
          </rPr>
          <t xml:space="preserve">SALARY- 78503.75
OT- 9766.25
HOLIDAY- 
13TH MONTH PAY- 33130.76
SSS-
HDMF- 
PROVISION XMAS PARTY-
RENTAL- 21,000
WATER BILL- 2314
ELECTRIC BILL- 6715.21
TAXES- 1105.26
MIS. EXPENSES- 15738
</t>
        </r>
      </text>
    </comment>
    <comment ref="BU332" authorId="4" shapeId="0" xr:uid="{57DBA8C9-1FC6-40FB-9935-16DFB8C52212}">
      <text>
        <r>
          <rPr>
            <sz val="28"/>
            <rFont val="Calibri"/>
            <family val="2"/>
            <scheme val="minor"/>
          </rPr>
          <t xml:space="preserve">ADMIN COST - 6,019.58
13TH MONTH - 6,669 
SSS- 3,157.20
PHILHEALTH - 1,260
HDMF - 1,008
COMMUNICATION - 
ELECTRIC BILL 6,121.38
WATER BILL - 856.64
BIR /TAXES - 4,433.85
TL ALLOWANCE - 2,400
SUPOT - 8,859
DETERGENT 683
</t>
        </r>
        <r>
          <rPr>
            <sz val="9"/>
            <rFont val="Tahoma"/>
            <family val="2"/>
          </rPr>
          <t xml:space="preserve">
</t>
        </r>
      </text>
    </comment>
    <comment ref="BU333" authorId="10" shapeId="0" xr:uid="{AB357778-466E-4A63-AB4D-A67CD356BE51}">
      <text>
        <r>
          <rPr>
            <b/>
            <sz val="28"/>
            <rFont val="Calibri"/>
            <family val="2"/>
            <scheme val="minor"/>
          </rPr>
          <t>SALARY- 56,890
LPG- 18,773
BREADING- 16,400
OIL- 17,700
SAUCE- 7,360
OVERTIME- 1,288.75
ADMIN- 8,893.36
HOLIDAY- 1,415.50
13TH MONTH- 27,888.89
TRANSPO- 2,650
RENTAL- 24,750
LIGHT BILL- 12,957.94
WATER BILL- 1,462.09
BIR- 1,819.28
SUPOT- 8,789.50
SERVICE WATER- 1,225
CHRISTMAS PARTY- 3,635</t>
        </r>
      </text>
    </comment>
    <comment ref="BU334" authorId="3" shapeId="0" xr:uid="{2F230789-E258-4646-AC84-F1B7D824FBE3}">
      <text>
        <r>
          <rPr>
            <b/>
            <sz val="28"/>
            <rFont val="Tahoma"/>
            <family val="2"/>
          </rPr>
          <t>LPG - 17,000
BREADING - 10,056
OIL - 15,400
SAUCE - 7,040
SALARY - 39,551.25
OVERTIME - 11,078.50
HOLIDAY - 3,811.50
13TH MONTH - 41,688.73
BENEFITS - 2,167.70
TRANSPO - 820
COMMUNICATION - 1,315
RENTAL - 15,000
ELECTRIC BILL - 5,612
WATER BILL - 1,500
BIR/TAXES - 1,250
SUPOT - 2,505
PLASTIC - 2,949
LABOR/MATERIALS - 3,930
OFFICE SUPPLIES - 910
KITCHEN WARES - 534
DISWASHING - 1,100
DETERGENT - 235
SERVICE WATER - 875
TL ALLOWANCE - 1,700
SERVICE CHARGE - 8
TRAINEE ALLOWANCE - 6,600
OTHERS - 1,067
XMAS PARTY - 10,000</t>
        </r>
      </text>
    </comment>
    <comment ref="BU336" authorId="3" shapeId="0" xr:uid="{32FA6791-3CD7-476B-8D9C-00F0547CAF58}">
      <text>
        <r>
          <rPr>
            <b/>
            <sz val="9"/>
            <rFont val="Tahoma"/>
            <family val="2"/>
          </rPr>
          <t>Acer:</t>
        </r>
        <r>
          <rPr>
            <sz val="9"/>
            <rFont val="Tahoma"/>
            <family val="2"/>
          </rPr>
          <t xml:space="preserve">
</t>
        </r>
        <r>
          <rPr>
            <b/>
            <sz val="16"/>
            <rFont val="Tahoma"/>
            <family val="2"/>
          </rPr>
          <t>LPG- 21,160
BREADING- 18,748
OIL- 22,577
SAUCE- 5,490
SALARY- 44,805
OVERTIME- 1,767
RENTAL- 30,000 (malaki ang rental, mababa ang sales)
PROVISION XMASS PARTY- 10,000
ELEC BILL- 4,801
SUPOT- 7,230
SERVICE WATER- 3,322 (gina sabaw ang meniral water at naga pa igib san panghugas sa mga plato)
PALAWAN CHARGE- 2,335
13TH MONTH- 5,294</t>
        </r>
      </text>
    </comment>
    <comment ref="BU337" authorId="10" shapeId="0" xr:uid="{D729EDB3-7A6D-4F2A-B2B1-75921B197977}">
      <text>
        <r>
          <rPr>
            <b/>
            <sz val="28"/>
            <rFont val="Calibri"/>
            <family val="2"/>
            <scheme val="minor"/>
          </rPr>
          <t>SALARY- 53,005
LPG- 21,649
BREADING- 8,200
OIL- 15,410
SAUCE- 6,112.85
OVERTIME- 727.50
ADMIN- 8,893.36
HOLIDAY- 1,600.50
13TH MONTH- 23,888.89
TRANSPO- 1,190
RENTAL- 32,100
SUPOT- 6,638
ROLLBAG- 1,300
DISHWASHING- 2,313.25
SERVICE WATER- 1,170
SENIOR DISC- 971.88
CHRISTMAS PARTY- 3,635</t>
        </r>
      </text>
    </comment>
    <comment ref="BU338" authorId="12" shapeId="0" xr:uid="{4908F9A7-E4B3-4E88-9748-72EAB23BF8D7}">
      <text>
        <r>
          <rPr>
            <b/>
            <sz val="24"/>
            <rFont val="Tahoma"/>
            <family val="2"/>
          </rPr>
          <t xml:space="preserve">SALARY: 57,855
HOLIDAY: 6,525
BENEFITS: 9,660
BIR/TAXES: 8,178.69
RENTAL: 20,000
SUPOT: 7,408
ELECTRIC BILL: 6,620.65
</t>
        </r>
      </text>
    </comment>
    <comment ref="BU339" authorId="0" shapeId="0" xr:uid="{03442444-9870-4CB2-8A81-276B080DC1E6}">
      <text>
        <r>
          <rPr>
            <sz val="24"/>
            <rFont val="Calibri"/>
            <family val="2"/>
            <scheme val="minor"/>
          </rPr>
          <t xml:space="preserve">LPG- 17,987.50
BREADING- 12,728
OIL-20,992
GRAVY- 4,320
SALARY- 57,350
HOLIDAY- 3,440
OVERTIME4,750
TL ALLOWANCE- 1,200
13TH MON. -5,804.76
PAG-IBIG-271.43
SSS- 1,425.36
PHILHEALTH-343.75
TRANSFO- 2,400
RENTAL- 16,000
LIGHT- 7,422.17
WATER- 464
TAXES/BIR- 4,026.45
SUPOT/ROLLBAG/TBAG/-4,697
DETERGENT- 2,611
PATIS SUKA- 1,644
REPLINISHMENT-2,247.27
ADMIN COST- 7,949.73
</t>
        </r>
      </text>
    </comment>
    <comment ref="BG340" authorId="0" shapeId="0" xr:uid="{C89F7266-184E-4604-90AF-5B68133C8388}">
      <text>
        <r>
          <rPr>
            <b/>
            <sz val="28"/>
            <rFont val="Calibri"/>
            <family val="2"/>
          </rPr>
          <t>CLOSED DAYS
# OF DAYS:
DATE: DECEMBER 8 &amp; 25, 2025</t>
        </r>
      </text>
    </comment>
    <comment ref="BU340" authorId="0" shapeId="0" xr:uid="{D6D6793B-BA3D-48F6-8A9F-DA444C17B500}">
      <text>
        <r>
          <rPr>
            <b/>
            <sz val="28"/>
            <rFont val="Calibri"/>
            <family val="2"/>
          </rPr>
          <t xml:space="preserve">SALARY:                                                         23,636.00
OVERTIME:                                                   13,865.64
HOLIDAY PAY:                                             870.00
13TH MONTH PAY:                                    2,573.00
BENEFITS:                                                      1,000.00
TRANSPORTATION:                                   60.00
RENTAL:                                                         11,000.00
ELECTRIC BILL:                                             8,872.46                                                   
SUPOT:                                                           5,259.00
LABOR AND MATERIALS:                         500.00
STORE SUPPLIES:                                        404.00
KITCHENWARES:                                         195.00                                                         
DISHWASHIING:                                          200.00
DETERGENT:                                                 408.00
SERVICE WATER:                                         600.00  
HEALTH CARE /MEDICINE                         315.00
PROVISSION FOR CHRISTMAS PARTY
                                                                         17,533.40
MEALS                                                            221.00
SUBTOTAL:                                                   87,513.08
NON SALES:
LPG:                                                               20,115.00
BREADING MIX:                                        18,000.00
OIL:                                                                18,000.00
SAUCE:                                                         1,720.00
SUBTOTAL:                                                 57,835.00
GRAND TOTAL:                                         145,348.48
</t>
        </r>
      </text>
    </comment>
    <comment ref="BU341" authorId="0" shapeId="0" xr:uid="{34B66605-66BC-4F8C-91E6-3C100F4AD058}">
      <text>
        <r>
          <rPr>
            <b/>
            <sz val="24"/>
            <rFont val="Times New Roman"/>
            <family val="1"/>
          </rPr>
          <t xml:space="preserve">FLOUR- 6,475.00 
STARCH- 1,262.00 
SALARY -51,876.00 
ADMIN COST- 8,649.88 
OVERTIME- 6,079.39 
HOLIDAY- 4,206.50 
"13TH 
MONTH"- 4,358.75 
SSS- 7,175.00 
HDMF- 2,000.00 
RENTAL- 30,000.00 
ELECTRIC BILL- 8,610.00 
WATER BILL- 2,566.00 
SUPOT- 2,885.00 
PLASTIC- 2,355.00 
SERVICE WATER- 1,200.00 
MISC.- 2,943.29 
Allowance- 2,200.00 
</t>
        </r>
      </text>
    </comment>
    <comment ref="BU342" authorId="10" shapeId="0" xr:uid="{81F6F0F9-A0BA-4833-8277-092F4CD6F66F}">
      <text>
        <r>
          <rPr>
            <b/>
            <sz val="28"/>
            <rFont val="Calibri"/>
            <family val="2"/>
            <scheme val="minor"/>
          </rPr>
          <t>SALARY- 50,400
LPG- 14,513.50
BREADING- 16,400
OIL- 14,260
SAUCE- 6,577.95
OVERTIME- 2,776.25
ADMIN- 8,893.36
HOLIDAY- 1,365.50
13TH MONTH- 26,888.89
TRANSPO- 550
RENTAL- 33,000
SUPOT- 3,175
PLASTIC- 8,374.80
CHRISTMAS DÉCOR- 433
SERVICE WATER- 900
DETERGENT- 817.30</t>
        </r>
      </text>
    </comment>
    <comment ref="BU343" authorId="3" shapeId="0" xr:uid="{DEC4CAB6-6EB3-4968-90C1-2CB9B1A94EA4}">
      <text>
        <r>
          <rPr>
            <b/>
            <sz val="28"/>
            <rFont val="Tahoma"/>
            <family val="2"/>
          </rPr>
          <t>LPG - 21,738
BREADING - 13,416
OIL - 17,090
SAUCE - 6,080
SALARY - 42,470
OVERTIME - 6,047.63
HOLIDAY - 2,051.50
13TH MONTH - 39,943
RENTAL - 15,000
ELECTRIC BILL - 3,449.33
WATER BILL - 1,797
PLASTIC - 5,045
ROLLBAG - 148
LABOR/MATERIALS - 710
OFFICE SUPPLIES - 528
KITCHEN WARES - 850.75
DISWASHING - 448
DETERGENT - 281.10
SERVICE WATER - 700
DISCOUNT - 224
OTHERS - 88.75</t>
        </r>
      </text>
    </comment>
    <comment ref="BU344" authorId="4" shapeId="0" xr:uid="{A551FAD7-0BE5-4D35-AC0B-9CDC61DAE3CF}">
      <text>
        <r>
          <rPr>
            <b/>
            <sz val="28"/>
            <rFont val="Tahoma"/>
            <family val="2"/>
          </rPr>
          <t xml:space="preserve">SALARY- 80648
OVERTIME- 4885
13MONTH- 50000
RENTAL- 15000
ELECTRIC BILL- 5263WATER BILL- 2631
TAXES- 8798
MIS. EXPENSES- 9916
</t>
        </r>
      </text>
    </comment>
    <comment ref="BU345" authorId="3" shapeId="0" xr:uid="{08DD69A4-E418-41B0-A63A-417C0DB94A94}">
      <text>
        <r>
          <rPr>
            <b/>
            <sz val="28"/>
            <rFont val="Arial Black"/>
            <family val="2"/>
          </rPr>
          <t>LPG-15,370
B-MIX-15,280
OIL-19,255
SAUCE-4,550
SALARY-38,748.75
OVERTIME-7,402.50
RENTAL-12,000
HOLIDAY-4,368
13TH MONTH-3,290
BENEFITS-2,207
PROV. XMAS PARTY-9,466
TRANSPO-320
LIGHT-5,859
BIR/TAXES-1,105
SUPOT/PLASTIC-7,291
KITCHENWARES-243
DISHWASHING-153
DETERGENT-433
SERVICE WATER-660
CHARGE PADALA-930
TL ALLOWANCE-1,350</t>
        </r>
      </text>
    </comment>
    <comment ref="BU347" authorId="0" shapeId="0" xr:uid="{8D37C837-D64A-4E1E-AD3E-8A854E3CBEF9}">
      <text>
        <r>
          <rPr>
            <b/>
            <sz val="9"/>
            <rFont val="Tahoma"/>
            <family val="2"/>
          </rPr>
          <t>User:</t>
        </r>
        <r>
          <rPr>
            <sz val="9"/>
            <rFont val="Tahoma"/>
            <family val="2"/>
          </rPr>
          <t xml:space="preserve">
</t>
        </r>
        <r>
          <rPr>
            <b/>
            <sz val="24"/>
            <rFont val="Tahoma"/>
            <family val="2"/>
          </rPr>
          <t>LPG - 22,302
BREADING-17,600
OIL-15,400
SAUCE-7,630
SALARY-51,850.25
OVERTIME-749.38
TL ALLO-755
HOLIDAY-11,818.38
13TH MONTH-53,617.44
WATER BILL-1,220
BIR/TAXES-2,500
TRANSPO-520
RENTAL-15,000
ELECTRIC-8,392
SUPOT-1,470
PLASTIC-2,390
ROLL BAG-420
G BAG-220
LABOR-140
OFFICE SUPPLY-875.25
KITCHEN-2,160.80
DETREGENT-
DISHWASHING-864.10
SERVICE WATER-750
SENIOR-236
OTHERS-581.50</t>
        </r>
      </text>
    </comment>
    <comment ref="BU348" authorId="4" shapeId="0" xr:uid="{76BD8764-9351-45C9-B644-032F8DEDB53C}">
      <text>
        <r>
          <rPr>
            <sz val="9"/>
            <rFont val="Tahoma"/>
            <family val="2"/>
          </rPr>
          <t xml:space="preserve">
</t>
        </r>
        <r>
          <rPr>
            <sz val="28"/>
            <rFont val="Calibri"/>
            <family val="2"/>
            <scheme val="minor"/>
          </rPr>
          <t xml:space="preserve">HOLIDAY  - 3,796.20
TL ALLOWANCE -1200 
ADMIN SUPPLIES - 1,830.50
ELECTRIC BILL - - 11,417.20
WATER BILL -1,375
BIR TAXES - 3,087
SUPOT/ROLL, T BAG  - 13,271
13TH MONTH - 7,207.10
DETERGENT - 2,300
MAINTENANCE / LABOR 
ADMIN COST -7,949
TRANSPO SUPERVISOR
TRANSPO - 900
COMMUNICTION -700
MAINTENANCE LABOR - 22,124.35
</t>
        </r>
        <r>
          <rPr>
            <sz val="9"/>
            <rFont val="Tahoma"/>
            <family val="2"/>
          </rPr>
          <t xml:space="preserve">
</t>
        </r>
      </text>
    </comment>
    <comment ref="BU350" authorId="3" shapeId="0" xr:uid="{CECC793B-6584-4E2D-A52F-955ADCBB04ED}">
      <text>
        <r>
          <rPr>
            <b/>
            <sz val="28"/>
            <rFont val="Tahoma"/>
            <family val="2"/>
          </rPr>
          <t>LPG - 14,490
BREADING - 11,739
OIL - 10,685
SAUCE - 8,000
SALARY - 42,357
OVERTIME - 3,800.63
HOLIDAY - 2,573.50
13TH MONTH - 3,529.79
BENEFITS - 4,370
XMAS PARTY - 4,000
RENTAL - 75,840
ELECTRIC BILL - 11,116.20
WATER BILL - 2,755.80
BIR/TAXES - 700
SUPOT - 1,641
PLASTIC - 1,015
GBAG - 290
LABOR/MATERIALS - 180
OFFICE SUPPLIES - 316.50
KITCHEN WARES - 429
DISWASHING - 535
SERVICE WATER - 2,220
DISCOUNT - 190
ADMIN COST - 21,032.75</t>
        </r>
      </text>
    </comment>
    <comment ref="BU351" authorId="3" shapeId="0" xr:uid="{E5F7DCE0-432F-45C4-9EE0-DD1059DD9232}">
      <text>
        <r>
          <rPr>
            <b/>
            <sz val="22"/>
            <rFont val="Tahoma"/>
            <family val="2"/>
          </rPr>
          <t>Acer:</t>
        </r>
        <r>
          <rPr>
            <sz val="22"/>
            <rFont val="Tahoma"/>
            <family val="2"/>
          </rPr>
          <t xml:space="preserve">
LPG=15,172
BMX=20,625
OIL=19,800
SAUCE=5,600
SALARY=46,334
OT=4,369.66
HOLIDAY=1,156.50
13TH.MO=3,770
SSS=6,340
PHL HEALTH=2,106
TRANSPO=2,800
RENTAL=6K
ELECTRIC BILL=8,555.89
WATER BILL=450
BIR/TAXES=1,800
ADMIN COST=8552
SUPOT=9,465
</t>
        </r>
      </text>
    </comment>
    <comment ref="BU355" authorId="3" shapeId="0" xr:uid="{2C629747-2988-43DF-A1F8-2124A168D7E0}">
      <text>
        <r>
          <rPr>
            <b/>
            <sz val="28"/>
            <rFont val="Tahoma"/>
            <family val="2"/>
          </rPr>
          <t>LPG - 13,780
BREADING - 15,093
OIL - 19,910
SAUCE - 8,000
SALARY - 47,725
OVERTIME - 1,711.88
HOLIDAY - 2,697.50
13TH MONTH - 40,360
BENEFITS - 1,400
TRANSPO - 200
RENTAL - 15,000
ELECTRIC BILL - 9,806.85
WATER BILL - 1,260
SUPOT - 6,720
PLASTIC - 10,336.25
ROLLBAG  - 1,300
LABOR/MATERIALS - 555
OFFICE SUPPLIES - 1,504
KITCHEN WARES - 1,453
DISWASHING - 1,284.25
DETERGENT - 733.75
SERVICE WATER - 2,465
DISCOUNT - 48
SERVICE CHARGE - 120
GARBAGE FEE - 400</t>
        </r>
      </text>
    </comment>
    <comment ref="BU358" authorId="0" shapeId="0" xr:uid="{31F08CE0-903D-4926-AF6F-4EC2469106C3}">
      <text>
        <r>
          <rPr>
            <sz val="28"/>
            <rFont val="Tahoma"/>
            <family val="2"/>
          </rPr>
          <t>HOLIDAY-2,667.60
13THMONTH-4,595.63
SSS-8,141.00
PHIL.HEALTH-2,668.60
ADMIN-1,601.00
TRANSPO-40.00
ELECTRIC BILL-10,061.84
WATER BILL-446.99
TAXES-1,972.48
SUPOT-103.50
PLASTIC-1,265.00
ROLLBAG-2,006.25
G-BAG-91.00
KITCHEN WARES-451.50
DISHWASHING-344.00
DETERGENT-138.25
SENIOR DISC-163.28
DEPOSIT CHARGE-238.00
GARBAGE FEE-200.00
PROF FEE-800.00
CHRISTMAS GIVE AWAYS-1,326.68
PF-575.00
ADMIN COST-2,054.22</t>
        </r>
        <r>
          <rPr>
            <sz val="9"/>
            <rFont val="Tahoma"/>
            <family val="2"/>
          </rPr>
          <t xml:space="preserve">
</t>
        </r>
      </text>
    </comment>
    <comment ref="BU359" authorId="0" shapeId="0" xr:uid="{47B2D13B-EF2F-4B36-BE42-461D380D1629}">
      <text>
        <r>
          <rPr>
            <b/>
            <sz val="28"/>
            <rFont val="Calibri"/>
            <family val="2"/>
          </rPr>
          <t xml:space="preserve">SALARY                                                               53,764.00 
HOLIDAY                                                               3,435.20 
13TH MONTH                                                      4,350.00 
BENEFITS                                                               2,610.00 
TRANSPO                                                                  550.00 
COMMU                                                                4,080.00 
RENTAL                                                                  8,000.00 
ELECTRIC                                                                5,208.42 
BIR/TAXES                                                                892.86
(EXPANDED WITHOLDING TAX)
SUPOT                                                                    6,924.00 
LABOR/MATERIALS                                           1,200.00
(LABOR RE-PAINT)
DISHWASHING                                                        660.00 
BUNDLE OF JOY                                                  5,000.00 
BOOK KEEPER                                                      3,000.00 
GARBAGE COLLECTOR                                          496.00 
TOTAL                                                               100,170.48 
NON-SALES                                                       52,492.00 
GRAND TOTAL                                               152,662.48 
</t>
        </r>
      </text>
    </comment>
    <comment ref="BU360" authorId="3" shapeId="0" xr:uid="{B668AAF3-8251-40F4-97D0-909481829E19}">
      <text>
        <r>
          <rPr>
            <b/>
            <sz val="22"/>
            <rFont val="Calibri"/>
            <family val="2"/>
            <scheme val="minor"/>
          </rPr>
          <t>Acer:</t>
        </r>
        <r>
          <rPr>
            <sz val="22"/>
            <rFont val="Calibri"/>
            <family val="2"/>
            <scheme val="minor"/>
          </rPr>
          <t xml:space="preserve">
LPG--21,647
B-MIX-17,550
OIL-16,800
SAUCE-5,553.40
SALARY-61,820
OVERTIME-15,930
HOLIDAY-3,672
13TH MONTH-5,860
RENTAL-25,000
ELECTRIC-10,100
WATER BILL-550
BIR-2,000
SUPOT-4,400
PLASTIC-1,115
G-BAG-560
K-WARE-1,293.80
SILI- 550
D-WASHING-650
DETERGENT-468.55
S-WATER-700
BUNDLE OF JOY-5,000
</t>
        </r>
      </text>
    </comment>
    <comment ref="BU362" authorId="0" shapeId="0" xr:uid="{863F29D8-13F3-46C1-A5BD-B2F655051346}">
      <text>
        <r>
          <rPr>
            <b/>
            <sz val="22"/>
            <rFont val="Tahoma"/>
            <family val="2"/>
          </rPr>
          <t>User:</t>
        </r>
        <r>
          <rPr>
            <sz val="22"/>
            <rFont val="Tahoma"/>
            <family val="2"/>
          </rPr>
          <t xml:space="preserve">
LPG-15,372
BREADING-14,205
OIL-17,160
SAUCE-5,500
SALARY-36,285
TL ALLOWANCE-740
OT-8,139.39
HOLIDAY PAY-4,054
13TH MONTH PAY-3,023.75
SSS-1,510
PHILHEALTH-515
HDMF-407
PROV.CHRISTMAS PARTY-9,138
TRANSPO-735
COMMU-900
E.BILL-4,235
WATER BILL-357
TAXES-1,800
SUPOT/PLASTIC/GBAG-8,240
OFFICE SUPPLY-398
KITCHEN WARES-902
DDISSHWASHING/DETERGENT-588
SERVICE WATER-460
CHARGE PADALA-930
OTHERS-1,339</t>
        </r>
      </text>
    </comment>
    <comment ref="BU363" authorId="0" shapeId="0" xr:uid="{36725C18-E866-4284-B5FC-7ABE610D8C4E}">
      <text>
        <r>
          <rPr>
            <sz val="26"/>
            <rFont val="Times New Roman"/>
            <family val="1"/>
          </rPr>
          <t xml:space="preserve">FLOUR 5,700.00 
STARCH1,250.00 
SALARY54,375.00 
OVERTIME15,756.12 
HOLIDAY4,785.00 
"13TH 
MONTH"38,810.29 
SSS2,120.00 
"PHIL
HEALTH"1,000.00 
"PROVISION
XMAS PARTY"6,000.00 
RENTAL18,000.00 
ELECTRIC BILL9,243.00 
WATER BILL1,480.00 
SUPOT8,090.00 
PLASTIC9,955.00 
G-BAG5,250.00 
"KITCHEN
WARES"2,049.75 
DISHWASHING2,323.00 
</t>
        </r>
      </text>
    </comment>
    <comment ref="BU364" authorId="6" shapeId="0" xr:uid="{B1F448BF-39F0-4582-9302-ACCB80C4BE66}">
      <text>
        <r>
          <rPr>
            <b/>
            <sz val="24"/>
            <rFont val="Calibri"/>
            <family val="2"/>
            <scheme val="minor"/>
          </rPr>
          <t>SALARY - 52,125
13TH MONTH - 27,746.25
RENTAL - 19,500
OVERTIME - 12,500
ELECTRIC BILL - 7,136.53</t>
        </r>
      </text>
    </comment>
    <comment ref="BU365" authorId="3" shapeId="0" xr:uid="{91493ABB-E30A-477A-AB3F-A5E397342DAD}">
      <text>
        <r>
          <rPr>
            <b/>
            <sz val="28"/>
            <rFont val="Tahoma"/>
            <family val="2"/>
          </rPr>
          <t>LPG - 14,492
BREADING - 15,093
OIL - 12,830
SAUCE - 9,600
SALARY - 36,990
OVERTIME - 2,314.88
TL ALLOWANCE - 1,700
HOLIDAY - 3,487
13TH MONTH - 37,848
XMAS PARTY - 7,800
TRANSPO - 159
RENTAL - 20,000
ELECTRIC BILL - 4,294.66
WATER BILL - 698.72
BIR/TAXES - 1,850
SUPOT - 1,762
PLASTIC - 2,685
GBAG - 170
LABOR/MATERIALS - 2,498
OFFICE SUPPLIES - 480.40
KITCHEN WARES - 499
DISWASHING - 426
DETERGENT - 325
SERVICE WATER - 1,860
DISCOUNT - 1,448
SERVICE CHARGE - 112
RELIEVER - 7,552</t>
        </r>
      </text>
    </comment>
    <comment ref="BU366" authorId="10" shapeId="0" xr:uid="{73F6656C-9929-4133-A3EB-621B8FF8B6DC}">
      <text>
        <r>
          <rPr>
            <b/>
            <sz val="28"/>
            <rFont val="Calibri"/>
            <family val="2"/>
            <scheme val="minor"/>
          </rPr>
          <t>SALARY-62,700
LPG- 21,489.50
 BREADING- 16,400
OIL- 18,040
SAUCE- 7,784.50
OVERTIME- 774.38
HOLIDAY PAY- 2,541.50
ADMIN- 4,459.06
13TH MONTH- 37,888.89
TRANSPO- 1,700
RENTAL- 30,000
LIGHT BILL- 12,596
WATER BILL- 1,300
BIR- 2,054.28
SUPOT- 9,407
GARBAGE FEE- 1,510
CHRISTMAS PARTY- 3,767
WIFI- 1548
OFFICE SUPPLIES- 1,558
CHRISTMAS DECOR- 472
VITAMINS- 535
ALC. CAL.- 363
SERVICE WATER-700
SENIOR DISCOUNT-594</t>
        </r>
      </text>
    </comment>
    <comment ref="BU368" authorId="3" shapeId="0" xr:uid="{DB20F8EA-4275-4698-9BFB-63A8FFC2E197}">
      <text>
        <r>
          <rPr>
            <b/>
            <sz val="24"/>
            <rFont val="Calibri"/>
            <family val="2"/>
            <scheme val="minor"/>
          </rPr>
          <t>SALARY-59,950
OT-6,625
13TH MONTH-25,519
EB-5,050
RENTAL-15,000
OIL-17,400</t>
        </r>
      </text>
    </comment>
    <comment ref="BU370" authorId="3" shapeId="0" xr:uid="{D3F72635-745F-4380-9514-91A95B518B48}">
      <text>
        <r>
          <rPr>
            <b/>
            <sz val="9"/>
            <rFont val="Tahoma"/>
            <family val="2"/>
          </rPr>
          <t>Acer:</t>
        </r>
        <r>
          <rPr>
            <sz val="9"/>
            <rFont val="Tahoma"/>
            <family val="2"/>
          </rPr>
          <t xml:space="preserve">
</t>
        </r>
        <r>
          <rPr>
            <sz val="16"/>
            <rFont val="Tahoma"/>
            <family val="2"/>
          </rPr>
          <t>LPG</t>
        </r>
        <r>
          <rPr>
            <b/>
            <sz val="16"/>
            <rFont val="Tahoma"/>
            <family val="2"/>
          </rPr>
          <t xml:space="preserve">- 15,810
BREADING- 16,100
OIL- 17,509
SAUCE- 5,475
SALARY- 53,680
OVERTIME- 3,948
RENTAL- 20,000
13TH MONTH- 8,089
SSS- 4,934
PROVISION XMASS PARTY- 8,000
ELEC BILL- 3,862
SUPOT- 7,366
</t>
        </r>
      </text>
    </comment>
    <comment ref="BU371" authorId="3" shapeId="0" xr:uid="{F8789E65-8614-4BCB-BFCA-BDEA5C3706FF}">
      <text>
        <r>
          <rPr>
            <b/>
            <sz val="28"/>
            <rFont val="Tahoma"/>
            <family val="2"/>
          </rPr>
          <t>LPG - 20,370
BREADING - 15,093
OIL - 14,180
SAUCE - 7,104
SALARY - 44,820
OVERTIME - 3,423.80
TL ALLOWANCE - 1,050
HOLIDAY - 2,573
13TH MONTH - 44,600
BENEFITS - 1,400
TRANSPO - 840
COMMUNICATION - 400
RENTAL - 30,000
ELECTRIC BILL - 3,344
WATER BILL - 845
SUPOT - 2,450
PLASTIC - 3,020
ROLLBAG - 105
LABOR/MATERIALS - 300
OFFICE SUPPLIES - 220
KITCHEN WARES - 15
DISWASHING - 409
DETERGENT - 545
SERVICE WATER - 2,835
DISCOUNT - 336
OTHERS - 925</t>
        </r>
      </text>
    </comment>
    <comment ref="BU373" authorId="0" shapeId="0" xr:uid="{CCF6D8F3-9BD6-4592-A8DD-FC7EE10995D7}">
      <text>
        <r>
          <rPr>
            <b/>
            <sz val="26"/>
            <rFont val="Tahoma"/>
            <family val="2"/>
          </rPr>
          <t>User:</t>
        </r>
        <r>
          <rPr>
            <sz val="26"/>
            <rFont val="Tahoma"/>
            <family val="2"/>
          </rPr>
          <t xml:space="preserve">
LPG-19,015
BREADING-16,875
OIL-20,020
SAUCE-6560
SALARY-38,880
OVERTIME-2,567
HOLIDAY-2255
13TH MONTH-3611.25
BENEFITS-3490
XMAS PARTY-11,000
RENTAL- 20,000
ELECT BILL-8500
MISC-16,406</t>
        </r>
      </text>
    </comment>
    <comment ref="BU375" authorId="3" shapeId="0" xr:uid="{EE8AEF4D-7667-4664-B0C2-4850A62BE388}">
      <text>
        <r>
          <rPr>
            <b/>
            <sz val="28"/>
            <rFont val="Tahoma"/>
            <family val="2"/>
          </rPr>
          <t>LPG - 7,246
BREADING - 8,385
OIL - 9,990
SAUCE - 5,760
SALARY - 39,545
OVERTIME - 12,561.78
HOLIDAY - 5,037.84
TRANSPO - 130
COMMUNICATION - 763
RENTAL - 16,000
WATER BILL - 459
PLASTIC - 416
OFFICE SUPPLIES - 125
KITCHEN WARES - 80
DISWASHING - 187
DETERGENT - 113
SERVICE WATER - 2,215
DISCOUNT - 502
OTHERS - 600
GARBAGE FEE - 300</t>
        </r>
      </text>
    </comment>
    <comment ref="BU376" authorId="3" shapeId="0" xr:uid="{790B981D-9F2B-40DD-96FA-2DDCAB06584B}">
      <text>
        <r>
          <rPr>
            <b/>
            <sz val="28"/>
            <rFont val="Calibri"/>
            <family val="2"/>
          </rPr>
          <t xml:space="preserve">
SALARY:                                            24,412         
OVERTIME:                                      16,492.97
HOLIDAY:                                         1,935.42                                    
13TH MONTH:                                 3,677            
BENEFITS:                                         4,078.50              
TRANSPO:                                         3,705             
COMMUNICATION:                        1,307                 
RENTAL:                                            25,000        
E-BILL:                                                8,380.20                   
WATER BILL:                                    1,551.76               
BIR/TAXES:                                       1,515                      
SUPOT:                                               6,975                        
LABOR/MATERIALS:                       1,800      
OFFICE SUPPLIES:                             1,632.50           
KITCHEN WARES:                             4,129.95             
DISHWASHING:                                300          
DETERGENT:                                      501
SERVICE WATER:                              500   
GARBAGE TIP:                                    300
GENERAL MEETING:                        1,000 
PROVISION XMAS PARTY:              2,100   
BOJ:                                                      3,088           
TOTAL:                                                114,381.8                   
NON SALES:                                      50,842        
GRAND TOTAL:                                165,223.80</t>
        </r>
      </text>
    </comment>
    <comment ref="BU377" authorId="3" shapeId="0" xr:uid="{22D5794B-158F-4AC6-A52F-A2E61EFF9BA3}">
      <text>
        <r>
          <rPr>
            <b/>
            <sz val="28"/>
            <rFont val="Calibri"/>
            <family val="2"/>
          </rPr>
          <t xml:space="preserve">
SALARY:                                        28,997.16                           
OVERTIME:                                  12,885.01
HOLIDAY:                                     870                 
13TH MONTH:                            2,863.75  
TRANSPO:                                    463                             
RENTAL:                                        18,000  
E-BILL:                                            7,599.94
WATER BILL:                                2,000                                                                                 
SUPOT:                                           2,138
LABOR/MATERIALS:                  380                                                           
OFFICE SUPPLIES:                        452                 
KITCHEN WARES:                        243                     
DISHWASHING:                           343                          
DETERGENT:                                 175           
SERVICE WATER:                         850           
HEALTH CARE MEDICINE:         53         
GARBAGE TIP:                              150 
TRAINEE ALLOWANCE:              4,000
MEALS:                                           600                                   
TOTAL:                                       87,060.76
NON SALES:                              58,369
TOTAL:                                        145,429.76</t>
        </r>
        <r>
          <rPr>
            <sz val="9"/>
            <rFont val="Tahoma"/>
            <family val="2"/>
          </rPr>
          <t xml:space="preserve">
</t>
        </r>
      </text>
    </comment>
    <comment ref="BU379" authorId="3" shapeId="0" xr:uid="{A61C203E-C9E2-4807-AFC4-BF930F86C459}">
      <text>
        <r>
          <rPr>
            <b/>
            <sz val="24"/>
            <rFont val="Calibri"/>
            <family val="2"/>
            <scheme val="minor"/>
          </rPr>
          <t xml:space="preserve">SALARY-45,500
LPG-15,372
RENTAL-12,600
EB-5,830
13TH MONTH-24,028.25
PLASTIC-8,040
</t>
        </r>
      </text>
    </comment>
    <comment ref="BU380" authorId="0" shapeId="0" xr:uid="{A3F3EF71-9170-497A-AD2F-13B63CECBD97}">
      <text>
        <r>
          <rPr>
            <sz val="24"/>
            <rFont val="Calibri"/>
            <family val="2"/>
            <scheme val="minor"/>
          </rPr>
          <t>LPG- 14,749.50
BREADING- 14,466.96
OIL-17,056
GRAVY- 4,094.15
SALARY- 28,640.91
13TH MON. -6,875
PAG-IBIG-600
SSS- 7,840
PHILHEALTH-2,600
TRANSPO- 1,740
RENTAL- 22,000
LIGHT- 5,803.02
WATER- 654.70
TAXES/BIR- 11,442
DETERGENT- 2,096.75
LABOR MATERIALS-1,104
ADMIN COST-17,970.43</t>
        </r>
        <r>
          <rPr>
            <sz val="9"/>
            <rFont val="Tahoma"/>
            <family val="2"/>
          </rPr>
          <t xml:space="preserve"> 
</t>
        </r>
      </text>
    </comment>
    <comment ref="BU384" authorId="0" shapeId="0" xr:uid="{1A96F006-9852-42F0-9015-003EB3DB3BCF}">
      <text>
        <r>
          <rPr>
            <b/>
            <sz val="24"/>
            <rFont val="Times New Roman"/>
            <family val="1"/>
          </rPr>
          <t xml:space="preserve">FLOUR5,550.00 
STARCH1,125.00 
GRAVY7,360.00 
ADMIN COSTS4,650.00 
SALARY47,576.25 
OVERTIME6,222.51 
HOLIDAY 2,704.00
"13TH 
MONTH"4,186.67 
SSS4,733.33 
HDMF1,333.33 
"PROVISION
XMAS PARTY"11,666.67 
RENTAL40,000.00 
ELECTRIC BILL6,246.16 
WATER BILL1,461.70 
SUPOT3,155.00 
PLASTIC3,590.00 
"KITCHEN
WARES"1,568.25 
SERVICE WATER1,325.00 
Allowance1,100.00 
</t>
        </r>
      </text>
    </comment>
    <comment ref="BU390" authorId="3" shapeId="0" xr:uid="{D190555B-B8D1-40D0-84AF-D15A0CA6C9CE}">
      <text>
        <r>
          <rPr>
            <b/>
            <sz val="28"/>
            <rFont val="Tahoma"/>
            <family val="2"/>
          </rPr>
          <t>LPG - 18,573.84
BREADING - 11,739
OIL - 12,750
SAUCE - 4,480
SALARY - 46,980
OVERTIME - 9,353.10
TL ALLOWANCE - 1,200
HOLIDAY - 3,302
BENEFITS - 4,230
TRANSPO - 2,000
COMMUNICATION - 300
RENTAL - 20,000
ELETRIC BILL - 4,440.05
WATER BILL - 1,680
SUPOT - 485
PLASTIC - 1,301
LABOR/MATERIALS - 2,955
OFFICE SUPPLIES - 153
KITCHEN WARES - 281
DISWASHING - 1,000
SERVICE WATER - 1,000
XMAS PARTY - 3,808.80
OTHERS - 7,112.50
GARBAGE FEE - 1,000</t>
        </r>
      </text>
    </comment>
    <comment ref="BU391" authorId="0" shapeId="0" xr:uid="{16AC3ECE-C274-4F39-AEFC-F7D7F7471083}">
      <text>
        <r>
          <rPr>
            <sz val="9"/>
            <rFont val="Tahoma"/>
            <family val="2"/>
          </rPr>
          <t xml:space="preserve">
</t>
        </r>
        <r>
          <rPr>
            <sz val="28"/>
            <rFont val="Tahoma"/>
            <family val="2"/>
          </rPr>
          <t>13MONTH-5,050.00
SSS-5,050.00
PHIL-HEALTH-1,250.00
TRANSPO-410.00
COMMU-3,718.00
ELECTRIC BILL-7,000.62
WATER BILL-274.10
TAXES-2,000.00
SUPOT-3,150.00
PLASTIC-1,955.00
ROLLBAG-1,456.00
G-BAG-902.00
LABOR/MATERIALS-308.00
OFFICE SUP-590.00
KITCHEN WARES-1,186.50
LEMON-526.50
SILI-47.50
DISHWASHING-196.00
DETERGENT-181.50
SERVICE WATER-1,660.00
SENIOR DISC-121.77
DEPOSIT CHARGE-2,645.00</t>
        </r>
        <r>
          <rPr>
            <sz val="9"/>
            <rFont val="Tahoma"/>
            <family val="2"/>
          </rPr>
          <t xml:space="preserve">
</t>
        </r>
      </text>
    </comment>
    <comment ref="BG392" authorId="0" shapeId="0" xr:uid="{9AA7DCBA-3E0E-4DAE-8F04-939C3A82C72E}">
      <text>
        <r>
          <rPr>
            <b/>
            <sz val="28"/>
            <rFont val="Calibri"/>
            <family val="2"/>
            <scheme val="minor"/>
          </rPr>
          <t>1 DAY CLOSED(CHRISTMAS PARTY)
DEC 20, 2025</t>
        </r>
      </text>
    </comment>
    <comment ref="BU392" authorId="0" shapeId="0" xr:uid="{8ACAF15A-AE88-4F54-8957-ED9CEEA72A84}">
      <text>
        <r>
          <rPr>
            <b/>
            <sz val="28"/>
            <rFont val="Calibri"/>
            <family val="2"/>
          </rPr>
          <t xml:space="preserve">SALARY                                                               36,960.00 
OVERTIME                                                            6,825.00 
HOLIDAY                                                               4,284.00 
13TH MONTH                                                      5,680.00 
BENEFITS                                                               2,500.00 
XMAS PARTY PROV.                                       13,539.50
(BUNDLE OF JOY 5,000)
(PARTY EXPENSES 17,079 / 2 MONTHS)
TRANSPO                                                                    80.00 
COMMU                                                                   205.00 
RENTAL                                                               15,500.00 
ELECTRIC                                                               4,655.86 
WATER                                                                   1,367.46 
BIR/TAXES                                                             1,750.00
(WITHOLDING AND RETAINERS)
SUPOT                                                                     6,903.00 
LABOR/MATERIALS                                               550.00
(EXHAUST FAN REPAIR)
OFFICE SUPPLIES                                                     167.00 
KITCHENWARES                                                      445.75 
DISHWASHING                                                        335.00 
DETERGENT                                                              480.00 
SERVICE WATER                                                      740.00 
SENIOR DISCOUNT                                                   24.00 
SERVICE CHARGE                                                    850.00 
SUPERVISOR SALARY                                        6,250.00 
TRANSPO ALLOW                                              2,000.00 
OTHERS                                                                     765.00 
GARBAGE FEE                                                          200.00 
TOTAL                                                                113,056.57 
NON-SALES                                                        55,945.00 
GRAND TOTAL                                                169,001.57 
</t>
        </r>
      </text>
    </comment>
    <comment ref="BG393" authorId="0" shapeId="0" xr:uid="{290B432E-3434-418F-8146-99A3F210F7CE}">
      <text>
        <r>
          <rPr>
            <b/>
            <sz val="28"/>
            <rFont val="Calibri"/>
            <family val="2"/>
          </rPr>
          <t>DAYS CLOSED
# OF DAYS: 2 DAYS
DATE: DECEMBER 21 &amp; 25, 2025</t>
        </r>
      </text>
    </comment>
    <comment ref="BU393" authorId="0" shapeId="0" xr:uid="{C7E05BBE-5257-4D7D-9492-1E98FA92B450}">
      <text>
        <r>
          <rPr>
            <b/>
            <sz val="28"/>
            <rFont val="Calibri"/>
            <family val="2"/>
          </rPr>
          <t>SALARY:                                           46,468.13
OVERTIME:                                     19,330.32
HOLIDAY PAY:                                 3,175.50
13TH MONTH PAY:                        3,842.50
BENEFITS:                                          3,015.00
PROVISION FOR CHRISTMAS PARTY: 
                                                            11,590.00
TRANSPORTATION:                       5,002.00
COMMU:                                               137.00
RENTAL:                                           12,000.00
ELECTRIC BILL:                                  7,604.17
WATER BILL:                                      1,222.87
BIR/TAXES:                                        1,870.00
SUPOT:                                               1,460.00
STORE SUPPLIES:                               110.00
KITCHENWARES:                                331.00
DISHWASHING:                                  445.00
DETERGENT:                                         536.00
SERVICE WATER:                             2,100.00
SENIOR/PWD DISCOUNT:                 12.40
GARBAGE TIP:                                        95.00
ADMIN SALARY:                              9,900.00
ADMIN ELECTRIC BILL:                      420.00
ADMIN WATER BILL:                         680.00
BHOUSE RENTAL GOOD FOR 3 PERSON ONLY FOR THE MONTH OF DECEMBER 2025:
                                                              3,000.00
OTHERS:                                             1,089.00
SUBTOTAL:                                   136,235.89
NON SALES:
LPG:                                                  25,372.00
BREADING MIX:                           20,250.00
OIL:                                                    16,460.00
SUBTOTAL:                                     62,082.00
GRAND TOTAL:                           198,317.89</t>
        </r>
      </text>
    </comment>
    <comment ref="BU394" authorId="0" shapeId="0" xr:uid="{DED45C06-D8E2-42DB-A1E4-9E8964403DE5}">
      <text>
        <r>
          <rPr>
            <b/>
            <sz val="28"/>
            <rFont val="Tahoma"/>
            <family val="2"/>
          </rPr>
          <t>JUSTIFICATION
LPG-11,514
BREADING-13,370
OIL-14,040
SAUCE-2,850
SALARY-46,481.39
HOLIDAY-1,215
SSS-2,730
13 MONTH-2,884.17
PROVISION-5,000
TRANSPO-760
COMMUNICATION-200
RENTAL-10,000
LIGHT-3,768.43
WATER-427.50
TAXES-10,000
MISC EXPENSE- 9,081
TOTAAL= 135,921.49</t>
        </r>
      </text>
    </comment>
    <comment ref="BU396" authorId="0" shapeId="0" xr:uid="{3CF7E005-26A8-459E-AE59-A370E8000372}">
      <text>
        <r>
          <rPr>
            <b/>
            <sz val="20"/>
            <rFont val="Tahoma"/>
            <family val="2"/>
          </rPr>
          <t>User:</t>
        </r>
        <r>
          <rPr>
            <sz val="20"/>
            <rFont val="Tahoma"/>
            <family val="2"/>
          </rPr>
          <t xml:space="preserve">
LPG-19,215
BREADING-16,875
OIL-17,160
SAUCE-5,320
SALARY-43,630
OT-8,820
HOLIDAY-4,284
13TH MONTH-3,570
PROVISION OF CHRISTMAS PARTY/BUNDLE OF JOY-14,539
SSS-2,550
PHILHEALTH-1,800
HDMF-1,400
TRANSPO/TRAVEL ALLOW-2,300
RENTAL-21,000
E.BILL-8,324.98
TAXES-1,500
SUPOT/PLASTIC/GBAG-4,609
LABOR MATERIALS-5,000(FIFTH ALLOCATION FOR EXTENSION )
OFFICE SUPPLY-429
KITCHEN WAARES -90
DETERGENT-979
SERVICE WATER-225
OTHERS-1,000
CHARGE PADALA-500
</t>
        </r>
      </text>
    </comment>
    <comment ref="BU397" authorId="4" shapeId="0" xr:uid="{0452B1CE-6133-4017-BACC-E522D9BDBAC7}">
      <text>
        <r>
          <rPr>
            <b/>
            <sz val="28"/>
            <rFont val="Tahoma"/>
            <family val="2"/>
          </rPr>
          <t>SALARY- 49920
OVERTIME- 5375
13TH MONTH- 8597.58
RENTAL- 25000
ELECTRIC BILL- 7736.50
WATER BILL- 607
MISC. EXPENSES-23255</t>
        </r>
      </text>
    </comment>
    <comment ref="BU398" authorId="2" shapeId="0" xr:uid="{B53371EC-144F-43B0-8236-3BFC7C652FE0}">
      <text>
        <r>
          <rPr>
            <b/>
            <sz val="24"/>
            <rFont val="Calibri"/>
            <family val="2"/>
            <scheme val="minor"/>
          </rPr>
          <t>SALARARY - 30,804
RENTAL - 35,000
OT - 13,873.13
EB - 5,996.60
WB - 1,065.60</t>
        </r>
        <r>
          <rPr>
            <sz val="9"/>
            <rFont val="Tahoma"/>
            <family val="2"/>
          </rPr>
          <t xml:space="preserve">
</t>
        </r>
      </text>
    </comment>
    <comment ref="BU401" authorId="1" shapeId="0" xr:uid="{B7F933B4-6043-4E53-A9BE-350AC98D76EE}">
      <text>
        <r>
          <rPr>
            <sz val="24"/>
            <rFont val="Calibri"/>
            <family val="2"/>
            <scheme val="minor"/>
          </rPr>
          <t>13TH MONTH PAY - 4,416.67
BENEFITS - 5,508.00
COMMUNICATION - 1,410.00
ELECTRIC BILL - 8,423.82
WATERBILL - 1,299.06
TAX/BIR - 4,618.17
ADMIN COST - 14,379.55
MISCELLANEOUS - 7,439.75</t>
        </r>
      </text>
    </comment>
    <comment ref="BU402" authorId="3" shapeId="0" xr:uid="{286FC896-556F-4504-A057-DB2BFF3E6454}">
      <text>
        <r>
          <rPr>
            <b/>
            <sz val="28"/>
            <rFont val="Tahoma"/>
            <family val="2"/>
          </rPr>
          <t>LPG - 14,056.76
BREADING - 11,739
OIL - 10,135
SAUCE - 8,800
SALARY - 41,935
OVERTIME - 10,350
HOLIDAY - 2,289
13TH MONTH - 3,479.58
BENEFITS - 8,150
XMAS PARTY - 4,000
TRANSPO - 30
RENTAL - 60,000
ELECTRIC BILL - 4,861.45
WATER BILL - 1,452.93
BIR/TAXES - 2,200
SUPOT - 1,990.50
PLASTIC - 2,780
OFFICE SUPPLIES - 239
KITCHEN WARES - 249
DISWASHING - 300
DETERGENT - 250.75
SERVICE WATER - 1,560
DISCOUNT - 729
OTHERS - 435
TRIANEE ALLOWANCE - 2,600
ADMIN COST - 21,032.75</t>
        </r>
      </text>
    </comment>
    <comment ref="BU403" authorId="5" shapeId="0" xr:uid="{F2387C4D-0033-46E9-BAEC-0108AACBB2A9}">
      <text>
        <r>
          <rPr>
            <b/>
            <sz val="24"/>
            <rFont val="Calibri"/>
            <family val="2"/>
          </rPr>
          <t>LPG-14,392
BMIX-12,110
OIL-10,960
GRAVY-5,890
SALARY -53,548
HOLIDAY -3,850
OT-5,686
TL ALLOWANCE -1,200
13TH MONTH-5,807
BENEFITS -2,040
TRANSPO-2,809
RENTAL-36,000
KURYENTE -5,348
TUBIG-435
SUPOT/PLASTIC-4,769
MISC-5,640
KITCHENWARES-1,310
ADMIN-3,299</t>
        </r>
      </text>
    </comment>
    <comment ref="BU405" authorId="11" shapeId="0" xr:uid="{F91BB50C-B0B9-4A83-8B7B-FC9E89B7B442}">
      <text>
        <r>
          <rPr>
            <b/>
            <sz val="24"/>
            <rFont val="Calibri"/>
            <family val="2"/>
            <scheme val="minor"/>
          </rPr>
          <t>SALARY: 35,629
13TH MONTH: 40,880
RENTAL: 13,550
OVERTIME: 9,996
SUPOT: 4,759</t>
        </r>
      </text>
    </comment>
    <comment ref="BU407" authorId="3" shapeId="0" xr:uid="{666914DA-E61E-47A8-B156-55483B38FBD8}">
      <text>
        <r>
          <rPr>
            <b/>
            <sz val="22"/>
            <rFont val="Tahoma"/>
            <family val="2"/>
          </rPr>
          <t>Acer:</t>
        </r>
        <r>
          <rPr>
            <sz val="22"/>
            <rFont val="Tahoma"/>
            <family val="2"/>
          </rPr>
          <t xml:space="preserve">
LPG=15,072
BMX=13,125
OIL=13,200
SALARY=49,207
OT=6,960
HOLIDAY-=1,165
13TH. MO=6,370
SSS=4,755
PHL HEALTH=1,579.50
TRANSPO=2,800
RENTAL=26K
E-BILL=10,430.76
WATER BILL=762.35
BIR/TAXES=2,800
RICE COOKER=5,010
SUPOT=15,079
ADMIN COST=8,552.06
</t>
        </r>
      </text>
    </comment>
    <comment ref="BU408" authorId="5" shapeId="0" xr:uid="{0BF429DA-4FD3-4FB0-B815-417BF37F9D81}">
      <text>
        <r>
          <rPr>
            <b/>
            <sz val="24"/>
            <rFont val="Calibri"/>
            <family val="2"/>
          </rPr>
          <t>LPG-17,990
BMIX-12,728
OIL-15,419
GRAVY-6,018
SALARY -42,050
HOLIDAY -2,400
OT-2,437
TL ALLOWANCE -1,150
13TH MONTH-3,638
BENEFITS -2,040
TRANSPO-1,693
RENTAL-15,000
KURYENTE -3,862
TUBIG-285
BIR-2,545
SUPOT/PLASTIC-3,666
MISC-4,216
ADMIN-3,399
WIFI/LOAD-550
NOTE: NAGPALIT UG COUNTER TARP -MISC</t>
        </r>
      </text>
    </comment>
    <comment ref="BU410" authorId="0" shapeId="0" xr:uid="{987511FF-B2CC-4FB9-863C-BFFC72B61B0D}">
      <text>
        <r>
          <rPr>
            <b/>
            <sz val="24"/>
            <rFont val="Calibri"/>
            <family val="2"/>
            <scheme val="minor"/>
          </rPr>
          <t>SALARY: 45,400
13TH MONTH: 32,616
RENTAL: 10,000
O.T: 4,737.50
ELECTRIC BILL: 4,561.33
WATER BILL: 50</t>
        </r>
      </text>
    </comment>
    <comment ref="BG411" authorId="0" shapeId="0" xr:uid="{A98D35C0-7386-4C0A-83CE-70DC2476AE9E}">
      <text>
        <r>
          <rPr>
            <b/>
            <sz val="28"/>
            <rFont val="Calibri"/>
            <family val="2"/>
          </rPr>
          <t>2 DAYS CLOSED</t>
        </r>
      </text>
    </comment>
    <comment ref="BU411" authorId="0" shapeId="0" xr:uid="{BC4DE64A-37B6-4DA3-B3BF-69BFEDE30A8B}">
      <text>
        <r>
          <rPr>
            <b/>
            <sz val="28"/>
            <rFont val="Calibri"/>
            <family val="2"/>
          </rPr>
          <t xml:space="preserve">SALARY                                                                                             
OT                                                                                                       
HOLIDAY                                                                                             
13TH MONTH                                                                                    
SSS                                                                                                        
PHIL HEALTH                                                                                      
TRANSPO                                                                                               
RENTAL                                                                                             
ELECTRIC BILL                                                                                    
WATER BILL                                                                                           
BIR/TAXES                                                                                        
SUPOT                                                                                                 
LABOR/MATERIALS                                                                        
GARBAGE TIP                                                                                    
OFFICE SUPPLIES                                                                                 
KITCHEN WARES                                                                                 
DISHWASHING                                                                                 
SERVICE WATER                                                                               
OFFICE SUPPLIES                                                                                 
ADMIN OFFICE SALARY                                                                
ADMIN ELECTRIC BILL                                                                        
ADMIN RENTAL                                                                                   
OIC ALLOWANCE                                                                                
COMMU.                                                                                               
OTHERS                                                                                               
REGULATOR                                                                                      
TOTAL:                                                                                          
NON SALES:                                                                                    
GRANDTOTAL:                                                                             </t>
        </r>
      </text>
    </comment>
    <comment ref="BU413" authorId="3" shapeId="0" xr:uid="{F1DDBB9B-AA98-42B4-B766-811643559A15}">
      <text>
        <r>
          <rPr>
            <b/>
            <sz val="28"/>
            <rFont val="Tahoma"/>
            <family val="2"/>
          </rPr>
          <t>LPG - 14,505.38
BREADING - 10,062
OIL - 9,930
SAUCE - 5,120
SALARY - 35,235
OVERTIME - 6,027.30
TL ALLOWANCE - 14,200
HOLIDAY - 2,479.50
TRANSPO - 2,550
RENTAL - 18,000
ELECTRIC BILL - 3,025.19
WATER BILL - 1,856.90
SUPOT - 960
PLASTIC - 2,716.30
GBAG - 140
LABOR/MATERIALS - 200
OFFICE SUPPLIES - 245
KITCHEN WARES - 375
DISWASHING - 420
DETERGENT - 36
SERVICE WATER - 595
DISCOUNT - 187
BIR/TAXES - 3,000
XMAS PARTY - 5,760.90</t>
        </r>
      </text>
    </comment>
    <comment ref="BU414" authorId="13" shapeId="0" xr:uid="{DD11FB8C-1B25-4035-B289-082B529AA2C7}">
      <text>
        <r>
          <rPr>
            <b/>
            <sz val="28"/>
            <rFont val="Calibri"/>
            <family val="2"/>
            <scheme val="minor"/>
          </rPr>
          <t>LPG-17,110
BREADING-14,870
OIL-14,648
SAUCE/GRAVY-3,420
SALARY-39,585
OVERTIME-9,008.86
HOLIDAY-4,263
13MONTHPAY-4,573.85
PROVISION FOR X-MAS-4,500
SSS-3,330
PHILHEALTH-1,120.29
TRANSPORTATION-1,240
COMMUNICATION-402
RENTAL-15,000
EBILL-5,460
BIR/TAXES-4,500
SUPOT-5,050
PLASTIC-3,825
ROLLBAG-2,475
G-BAG-85
LABOR/MATERIALS -2,800
OFF. SUPPLIES -115.38
KITC.WARES-940
DISHWASHING-810
DETERGENT-88
SERVICE WATER-40
SERVICE CHARGE-2,610
ADMIN COST-6,076.92
OTHERS-4,000</t>
        </r>
      </text>
    </comment>
    <comment ref="BU415" authorId="4" shapeId="0" xr:uid="{07A90725-B5C0-4064-83D6-A6FC527BF738}">
      <text>
        <r>
          <rPr>
            <b/>
            <sz val="28"/>
            <rFont val="Tahoma"/>
            <family val="2"/>
          </rPr>
          <t xml:space="preserve">SALARY- 55120
OVERTIME- 2424.50
HOLIDAY- 3224
HDMF- 1667
RENTAL- 20000
ELECTRIC BILL- 7926
WATER BILL- 1646
MISC. EXPENSES- 29609
</t>
        </r>
      </text>
    </comment>
    <comment ref="BU416" authorId="4" shapeId="0" xr:uid="{D6D2D2C8-BA66-4C47-A66E-2CE0E0421420}">
      <text>
        <r>
          <rPr>
            <b/>
            <sz val="22"/>
            <rFont val="Tahoma"/>
            <family val="2"/>
          </rPr>
          <t>Admin:</t>
        </r>
        <r>
          <rPr>
            <sz val="22"/>
            <rFont val="Tahoma"/>
            <family val="2"/>
          </rPr>
          <t xml:space="preserve">
HOLIDAY-810
13TH MONTH PAY-2,730
SSS-1,700
PROV.XMAS PARTY-5,000
TRANSPO-310
COMMU.-200
ELECTRIC BILL-3,765.50
WATER BILL-707.94
TAXES-8,000
SUPOT-4,022
PLASTIC-2,480
V1-925
ROLLBAG-1,650
GBAG-350
LABOR/MATERIALS-95
OFFICE SUPPLIES-1,520
KITCHENWARES-470
LEMON-50
DISHWASHING-325
DETERGENT-195
CHLORINE/MURIATIC-150
SERVICE WATER-320
TISSUE/ALCOHOL-90
SIOMAI PLATE-30
</t>
        </r>
      </text>
    </comment>
    <comment ref="BU418" authorId="0" shapeId="0" xr:uid="{7D27F6AA-E75E-4F9D-99CD-E19B68EB09F8}">
      <text>
        <r>
          <rPr>
            <b/>
            <sz val="24"/>
            <rFont val="Calibri"/>
            <family val="2"/>
            <scheme val="minor"/>
          </rPr>
          <t>SALARY: 41,712
O.T: 2,232
13TH MONTH PAY: 32,163
RENTAL: 8,652
ELECTRIC BILL: 8,078</t>
        </r>
      </text>
    </comment>
    <comment ref="BU419" authorId="0" shapeId="0" xr:uid="{EE3B6C53-61AC-47A3-B63B-4D51D47932C8}">
      <text>
        <r>
          <rPr>
            <b/>
            <sz val="9"/>
            <rFont val="Tahoma"/>
            <family val="2"/>
          </rPr>
          <t>User:</t>
        </r>
        <r>
          <rPr>
            <sz val="9"/>
            <rFont val="Tahoma"/>
            <family val="2"/>
          </rPr>
          <t xml:space="preserve">
</t>
        </r>
        <r>
          <rPr>
            <b/>
            <sz val="24"/>
            <rFont val="Tahoma"/>
            <family val="2"/>
          </rPr>
          <t>LPG - 11,151
BREADING-11,200
OIL-15,400
SAUCE-6,300
SALARY-48,586
OVERTIME-7,145
TRAINING ALLO-1,087.44
HOLIDAY-2,786
TRANSPO-1,350
RENTAL-30,000
ELECTRIC-16,934.78
SUPOT-2,865
PLASTIC-2,823
ROLL BAG-315
G BAG-88
WATER BILL-
OFFICE SUPPLY-751
KITCHEN-1,647
DETREGENT-863.85
SERVICE WATER-
OTHERS-5,203.59</t>
        </r>
      </text>
    </comment>
    <comment ref="BU420" authorId="6" shapeId="0" xr:uid="{2D4F0054-ED96-416E-B0C1-3D1581022630}">
      <text>
        <r>
          <rPr>
            <b/>
            <sz val="9"/>
            <rFont val="Tahoma"/>
            <family val="2"/>
          </rPr>
          <t>ACER:</t>
        </r>
        <r>
          <rPr>
            <sz val="9"/>
            <rFont val="Tahoma"/>
            <family val="2"/>
          </rPr>
          <t xml:space="preserve">
</t>
        </r>
        <r>
          <rPr>
            <sz val="24"/>
            <rFont val="Tahoma"/>
            <family val="2"/>
          </rPr>
          <t>Holiday- 4,668.30
13th month- 3,377.25
SSS- 5,610
Phil health- 1,,418
HDMF- 851
Electric bill- 5,610
Water bill- 350
BIR/taxes- 2,073.20
Plastic- 2,285
Rollbag- 1,420
G-BAG- 500
Labor/materials- 1,950
Kitchen wares- 729
Dishwashing- 200
Deposit fee- 2,430
Garbage fee- 600
PF- 700
Fire certificate
PF- 475
ADMIN COST- 8,216.89</t>
        </r>
      </text>
    </comment>
    <comment ref="BU421" authorId="0" shapeId="0" xr:uid="{BF9C99D2-33B3-4C8B-BBB8-C6AF64B3ADF7}">
      <text>
        <r>
          <rPr>
            <b/>
            <sz val="26"/>
            <rFont val="Calibri"/>
            <family val="2"/>
          </rPr>
          <t xml:space="preserve">SALARY                                                           39,512.00 
OVERTIME                                                       9,950.63 
HOLIDAY                                                               4,524.00 
"13TH  MONTH"                                              36,868.75 
"PROVI XMAS PARTY"                                   9,330.00 
TRANSPO                                                           .  420.00 
COMMU.                                                                610.00 
RENTAL                                                               10,000.00 
LIGHT                                                                       3,977.60 
WATER                                                                     500.00 
ELECTRIC FAN                                                         825.00 
"OFFICE SUPPLIES"                                               229.00 
DETERGENT                                                               989.00 
SENIOR DISCOUNT                                                 163.00 
TISSUE/GLOVES                                                   1,156.00 
SUPERVISOR ALLOWANCE &amp; SALARY           6,040.00 
FREE MEALS  124.00 
NONSALES                                                              46,442.00 
TOTAL                                                                    171,660.98 </t>
        </r>
        <r>
          <rPr>
            <b/>
            <sz val="9"/>
            <rFont val="Calibri"/>
            <family val="2"/>
          </rPr>
          <t xml:space="preserve">
</t>
        </r>
      </text>
    </comment>
    <comment ref="BU422" authorId="3" shapeId="0" xr:uid="{9AC80F6C-823C-4B2D-86D7-76818D6B3310}">
      <text>
        <r>
          <rPr>
            <b/>
            <sz val="24"/>
            <rFont val="Tahoma"/>
            <family val="2"/>
          </rPr>
          <t xml:space="preserve">
B.O= 227.55
OTHERS=270.00
-TRAPO , SILHIG , MAYA PAYMENT , BATTERY
SERVICE WATER = 150.00
DETERGENT= 339.50
DISHWASHING = 754.00
KITCHEN WARE = 555.00
-- STAINLESS STRAINER , TONG , FOAM , STEELWOOL
OFFICE SUPPLY= 115.00
-- CORRESTION TAPE , BALLPEN  ,  PHOTOCOPY
LABOR &amp; MATERIALS = 300.00
-- LABOR WELDING 
GRABAGE BAG= 240.00
PLASTIC= 1835.00
</t>
        </r>
      </text>
    </comment>
    <comment ref="BU423" authorId="3" shapeId="0" xr:uid="{0CB3EE97-90AB-418C-BFE2-E69A2EB89847}">
      <text>
        <r>
          <rPr>
            <b/>
            <sz val="28"/>
            <rFont val="Arial Black"/>
            <family val="2"/>
          </rPr>
          <t>LPG-15,372
B-MIX-15,000
OIL-20,210
SAUCE-3,956
SALARY-50,880
OVERTIME-5,040
RENTAL-25,000
HOLIDAY-8,632
13TH MONTH-3,990
BENEFITS-3,220
PROV. XMAS PARTY-8,000
TRANSPO-2,196
LIGHT-3,812
BIR/TAXES-400
SUPOT/PLASTIC-8,188
LABOR/MATERIALS-4,775
OFFICE SUPPLIES-181
KITCHENWARES-40
DISHWASHING-271
DETERGENT-271
SERVICE WATER-300
CHARGE PADALA-870
B.0-418</t>
        </r>
      </text>
    </comment>
    <comment ref="BU424" authorId="2" shapeId="0" xr:uid="{CFA72310-D9B8-42E7-8AEB-2DCC1A27CECA}">
      <text>
        <r>
          <rPr>
            <b/>
            <sz val="24"/>
            <rFont val="Calibri"/>
            <family val="2"/>
            <scheme val="minor"/>
          </rPr>
          <t>SALARY - 49,912.50
OT - 7,875
RENTAL - 12,300
EB - 6,116.30</t>
        </r>
        <r>
          <rPr>
            <sz val="9"/>
            <rFont val="Tahoma"/>
            <family val="2"/>
          </rPr>
          <t xml:space="preserve">
</t>
        </r>
      </text>
    </comment>
    <comment ref="BU426" authorId="4" shapeId="0" xr:uid="{0798EA7B-3082-4421-AB94-F7D6F180E58A}">
      <text>
        <r>
          <rPr>
            <b/>
            <sz val="22"/>
            <rFont val="Tahoma"/>
            <family val="2"/>
          </rPr>
          <t>Admin:</t>
        </r>
        <r>
          <rPr>
            <sz val="22"/>
            <rFont val="Tahoma"/>
            <family val="2"/>
          </rPr>
          <t xml:space="preserve">
HOLIDAY-3,558
TRANSPO-1,970
TAXES-540
PLASTIC-3,224
ROLLBAG-1,950
G-BAG-650
OFFICE SUPPLIES-516
KITCHENWARE-1,427
DISHWASHING-434
DETERGENT-1,140
SERVICE WATER-2,055
HEALTH/MED-95
OTHERS-7,000(TRAINEE ALLOWANCE)</t>
        </r>
      </text>
    </comment>
    <comment ref="BU427" authorId="0" shapeId="0" xr:uid="{FC220532-B611-4A14-9967-E8650C86425B}">
      <text>
        <r>
          <rPr>
            <b/>
            <sz val="28"/>
            <rFont val="Calibri"/>
            <family val="2"/>
            <scheme val="minor"/>
          </rPr>
          <t xml:space="preserve">LPG - 10,770
BRAEDING - 10899.80
OIL - 9,800
SAUCE - 4,117.55
SALARY - 49,445
OT - 4,126
HOLIDAY - 3,085
13TH MONTH - 32,743.33
SSS - 4,080
BOJ - 4,000
RENTAL - 35,000
E.BILL - 5,852
SUPOT - 1,783
PLASTIC - 1,700
DETERGENT - 1,074.37
S.WATER - 1,150
</t>
        </r>
      </text>
    </comment>
    <comment ref="BU428" authorId="3" shapeId="0" xr:uid="{AD86927F-97BE-458F-8E96-BE6C0E1A197D}">
      <text>
        <r>
          <rPr>
            <b/>
            <sz val="28"/>
            <rFont val="Tahoma"/>
            <family val="2"/>
          </rPr>
          <t xml:space="preserve">
 SERVICE WATER= 210.00
DETERGENT = 314.00
DISHWASHING= 165.00
KITCHENWARES=1,191.00
--GRAVY JAR , STAINLESS STEEL , THONG 
OFFICE SUPPLY= 327.00
--XEROX , CORRECTION TAPE 
GBAG=675.00
ROLLBAG= 60.00
PLASTIC= 2,785.00
SUPPOT= 2,130.00
</t>
        </r>
      </text>
    </comment>
    <comment ref="BU429" authorId="4" shapeId="0" xr:uid="{3CF6FFF8-4C53-4D82-877B-6AF30B498203}">
      <text>
        <r>
          <rPr>
            <sz val="28"/>
            <rFont val="Calibri"/>
            <family val="2"/>
            <scheme val="minor"/>
          </rPr>
          <t xml:space="preserve">TL ALLOWANCE - 1,450
HOLIDAY - 2,691.20
PAG IBIG - 273.43
PHIL HEALTH - 343.75
SSS - 2,435.36
13TH MONTH 5,945
ADMIN SUPPLIES 1,068
ELECTRIC BILL - 8,802
WATER BILL - 339
BIR /TAXES - 2,766.90
SUPOT/ROLL&amp; T BAG - 9,965.75
DETERGENT - 784.75
MAINTENANCE &amp; LABOR - 3,922.39
KITCHEN WARES -1,577
ADMIN COST -7,949.73
OTHERS -3,582
SUPERVISOR TRANSPO - 2,247.27
</t>
        </r>
      </text>
    </comment>
    <comment ref="BU432" authorId="4" shapeId="0" xr:uid="{83933083-9B98-408F-ABB1-C4F13236D011}">
      <text>
        <r>
          <rPr>
            <b/>
            <sz val="22"/>
            <rFont val="Tahoma"/>
            <family val="2"/>
          </rPr>
          <t xml:space="preserve">ADMIN COST/16BRANCHES:8552.06
APARTMENT RENT: 2500
BUCKET:2080
SERVICE WATER:625
SUPOT &amp; PLASTIC:16546
BIR/TAXEX:1750
ELECTRIC BILL:5958
TRANSPO P/WEEK 700:2800
T.L ALLOW:1000
</t>
        </r>
      </text>
    </comment>
    <comment ref="BU433" authorId="8" shapeId="0" xr:uid="{D49C2B67-3D4C-40F0-9967-F8B8882E3CEA}">
      <text>
        <r>
          <rPr>
            <sz val="9"/>
            <rFont val="Tahoma"/>
            <family val="2"/>
          </rPr>
          <t xml:space="preserve">
</t>
        </r>
        <r>
          <rPr>
            <b/>
            <sz val="28"/>
            <rFont val="Calibri"/>
            <family val="2"/>
          </rPr>
          <t xml:space="preserve">SALARY                         35,981.25 
OVERTIME                      5,118.75 
HOLIDAY                         3,601.50 
"13TH 
MONTH"                         3,443.75 
SSS                                    2,280.00 
"PHIL
HEALTH"                            400.00 
"PROVISION
XMAS PARTY"               4,000.00 
TRANSPO.                          892.00 
COMMU.                            310.00 
RENTAL                         15,000.00 
ELECTRIC BILL                6,612.00 
WATER BILL                   1,500.00 
BIR/TAXES                         600.00 
SUPOT                           10,162.00 
LABOR/ MATERIALS   1,772.00 
"KITCHEN
WARES"                              381.00 
SOY SAUCE                         530.00 
DISHWASHNG                  680.00 
DETERGENT                       315.00 
SERVICE WATER              580.00 
SENIOR DISCOUNT            63.00 
GARBAGE FEE                     50.00 
 SUPERVISOR FEE          3,000.00          
TOTAL                        97,272.25 
NON SALES                41,932.50 
GRAND TOTAL       139,204.75 
</t>
        </r>
      </text>
    </comment>
    <comment ref="BU434" authorId="0" shapeId="0" xr:uid="{5798BDBC-7C43-4BE1-9EC6-FB3F30BF6792}">
      <text>
        <r>
          <rPr>
            <b/>
            <sz val="9"/>
            <rFont val="Tahoma"/>
            <family val="2"/>
          </rPr>
          <t>User:</t>
        </r>
        <r>
          <rPr>
            <sz val="9"/>
            <rFont val="Tahoma"/>
            <family val="2"/>
          </rPr>
          <t xml:space="preserve">
L</t>
        </r>
        <r>
          <rPr>
            <b/>
            <sz val="24"/>
            <rFont val="Tahoma"/>
            <family val="2"/>
          </rPr>
          <t xml:space="preserve">PG - 11,151
BREADING-12,800
OIL-14,710
SAUCE-5,026
SALARY-41,050
OVERTIME-
TL ALLO-
HOLIDAY-
13TH MONTH-8,000
TRANSPO-180
commu-
RENTAL-35,000
ELECTRIC-5,327
water bill -
BIR/TAXES-
SUPOT-4,154
PLASTIC-1,950
ROLL BAG-460
G BAG-220
LABOR-
OFFICE SUPPLY-154
KITCHEN-128
DETREGENT-284
DISHWASHING-141
SERVICE WATER-
SENIOR-16
OTHERS-569
BREADCRUBS-130
G-FEE- </t>
        </r>
      </text>
    </comment>
    <comment ref="BU436" authorId="6" shapeId="0" xr:uid="{52DFE0AB-AAD4-4350-9A27-C9CB8F25C4C6}">
      <text>
        <r>
          <rPr>
            <sz val="9"/>
            <rFont val="Tahoma"/>
            <family val="2"/>
          </rPr>
          <t xml:space="preserve">
</t>
        </r>
        <r>
          <rPr>
            <b/>
            <sz val="26"/>
            <rFont val="Tahoma"/>
            <family val="2"/>
          </rPr>
          <t xml:space="preserve">LPG-8,231
BREADING-14,740
OIL-15,866
SAUCE-3,140
SALARY-34,580
CREW OVERTIME-7,623.45
HOLIDAY-1,392
13MONTH-2,356.25
SSS-2,580
TRANSPO-1,390
RENTAL-11,500
ELECTRIC-5,651
WATER-1,625.98
BIR/TAX-8,520
SUPOT-5,708
PLASTIC-1,480
ROLLBAG-1,800
GBAG-385
OFFICE SUPPLIES -157
KETCHEN WARE-536
DISH WASHING -300
DETERGENT -568.90
SERVICE WATER-456
GARBAGE FEE-1,500
SERVICE DEPOSIT-25.20
BREADCRUMBS-116
OTHER-4,100
13MONT ADMIN STAFF-899. 54
ADMIM STAFF SALARY-3,404.85
</t>
        </r>
      </text>
    </comment>
    <comment ref="BU437" authorId="0" shapeId="0" xr:uid="{8AB562A3-4F36-4337-BF9B-E24BD3D7DFCB}">
      <text>
        <r>
          <rPr>
            <b/>
            <sz val="24"/>
            <rFont val="Calibri"/>
            <family val="2"/>
            <scheme val="minor"/>
          </rPr>
          <t>SALARY:  42,240.67
O.T: 5,625
13TH MONTH: 41,540
RENTAL: 16,000
ELECTRIC BILL: 4,720
BIR TAXES: 1,500</t>
        </r>
      </text>
    </comment>
    <comment ref="BU438" authorId="0" shapeId="0" xr:uid="{595A353B-9301-4151-A5A0-095B7C3D149A}">
      <text>
        <r>
          <rPr>
            <b/>
            <sz val="24"/>
            <rFont val="Calibri"/>
            <family val="2"/>
          </rPr>
          <t>======
LPG-10,792.50
BMIX-9,546
OIL-13,120
SAUCE-4,590
SALARY-30,600
O.T-9,342.25
HOLIDAY-2,950
13TH-3,125
SSS-4,426.50
PHILHEALTH-1,219.75
HDMF-3,281.58
RENTAL-35,000
EBILL-19,006.52
WBILL-2,407.58
BIR/TAXES-4,239.37
ADMIN COST-14,379.55
PLASTIC-1,718.50
ROLLBAG-1,358.50
SENIOR DISCOUNT-338</t>
        </r>
      </text>
    </comment>
    <comment ref="BU440" authorId="4" shapeId="0" xr:uid="{62869FE8-A905-4152-A587-14B597133F90}">
      <text>
        <r>
          <rPr>
            <b/>
            <sz val="22"/>
            <rFont val="Tahoma"/>
            <family val="2"/>
          </rPr>
          <t xml:space="preserve">ADMIN COST/16 BRANCHES:8552.06
BUCKET:1560
ELECTRIC FAN :1625
APARTMENT RENT:3000
DISHWASHING:1,222
SUPOT &amp; PLASTIC:6,465
BIR/TAXEX:1900
ELECTRIC BILL:8054
TRANSPO 700 P/ WEEK :2800
T.L ALLOW.:1000
</t>
        </r>
      </text>
    </comment>
    <comment ref="BU441" authorId="5" shapeId="0" xr:uid="{78D37A1D-2DF4-4911-A521-4D3878760823}">
      <text>
        <r>
          <rPr>
            <sz val="9"/>
            <rFont val="Times New Roman"/>
            <family val="1"/>
          </rPr>
          <t xml:space="preserve">
</t>
        </r>
        <r>
          <rPr>
            <b/>
            <sz val="24"/>
            <rFont val="Calibri"/>
            <family val="2"/>
          </rPr>
          <t>LPG-10,794
BMIX-11,137
OIL-16,894
GRAVY-5,610
SALARY -45,000
HOLIDAY -2,550
OT-2,312
TL ALLOWANCE -1,200
13TH MONTH-4,721
TRANSPO-1,645
RENTAL-15,000
KURYENTE -7,251
BIR-3,296
SUPOT/PLASTIC-8,071
MISC-3,444
ADMIN-6,498
WIFI/LOAD-785
OFFICE SUPPLY-1,028</t>
        </r>
      </text>
    </comment>
    <comment ref="BU442" authorId="4" shapeId="0" xr:uid="{7C0BDED6-3901-4B10-8E6E-A940EF438724}">
      <text>
        <r>
          <rPr>
            <b/>
            <sz val="24"/>
            <rFont val="Times New Roman"/>
            <family val="1"/>
          </rPr>
          <t>Admin:</t>
        </r>
        <r>
          <rPr>
            <sz val="24"/>
            <rFont val="Times New Roman"/>
            <family val="1"/>
          </rPr>
          <t xml:space="preserve">
LPG-17,065
BREADING-16,200
OIL-15,000
SAUCE-3,960
SALARY-51,890.51
HOLIDAY-800
13MNTH PAY-4,515.48
SSS-4,530
PROV.XMAS PARTY-4,000
TRANSPO-300
COMMUNICATION-210
RENTAL-15,000
LIGHT-6,180.53
WATER01,599.30
TAXES-7,000
MISC.EXPENSES
SUPOT-2,915
PLASTIC-2,805
V1-990
ROLLBAG-1,000
LABOR/MATERIALS-95
OFFICE SUPPLY-215
KITCHENWARES-10
SILI-70
DISWASHING-197
DETERGENT-54
CHLORINE-23
SERVICE WATER-940
TOOTHPICK-80
OTHERS-9,987.40</t>
        </r>
        <r>
          <rPr>
            <sz val="9"/>
            <rFont val="Times New Roman"/>
            <family val="1"/>
          </rPr>
          <t xml:space="preserve">
</t>
        </r>
      </text>
    </comment>
    <comment ref="BU444" authorId="10" shapeId="0" xr:uid="{CCEA154D-B16C-4593-AFC1-9AD855D54C71}">
      <text>
        <r>
          <rPr>
            <b/>
            <sz val="28"/>
            <rFont val="Calibri"/>
            <family val="2"/>
            <scheme val="minor"/>
          </rPr>
          <t>SALARY- 61,840
LPG- 17,988
BREADING- 13,120
OIL- 11,800
SAUCE- 7,380
OVERTIME- 9,840.13
HOLIDAY- 5,116.50
TRANSPO-1,880
RENTAL- 20,000
LIGHT BILL- 7,176
WATER BILL- 693
SUPOT- 9,208.20
SERVICE WATER- 750
GARBAGE FEE- 1,450
ADMIN- 15,129.53</t>
        </r>
      </text>
    </comment>
    <comment ref="BU445" authorId="0" shapeId="0" xr:uid="{576E28EE-C723-4F77-A7F7-BE9709BC08BE}">
      <text>
        <r>
          <rPr>
            <b/>
            <sz val="28"/>
            <rFont val="Tahoma"/>
            <family val="2"/>
          </rPr>
          <t>JUSTIFICATION
LPG-15,269.50
BREADING-13,370
OIL-17,760
SAUCE-4,800
SALARY-35,355
OT-7,501.88
HOLIDAY-5,179.50
13 MONTH-4,000
SSS-7,199.32
TRANSPO-1,784
COMMUNICATION-80
RENTAL-15,000
LIGHT-10,844.78
MISC EXPENSE- 21,302
TOTAL= 159,455.98</t>
        </r>
      </text>
    </comment>
    <comment ref="BU446" authorId="0" shapeId="0" xr:uid="{5A77F9C8-A554-4606-A09C-A639525BDF73}">
      <text>
        <r>
          <rPr>
            <b/>
            <sz val="9"/>
            <rFont val="Tahoma"/>
            <family val="2"/>
          </rPr>
          <t>User:</t>
        </r>
        <r>
          <rPr>
            <sz val="9"/>
            <rFont val="Tahoma"/>
            <family val="2"/>
          </rPr>
          <t xml:space="preserve">
</t>
        </r>
        <r>
          <rPr>
            <b/>
            <sz val="20"/>
            <rFont val="Tahoma"/>
            <family val="2"/>
          </rPr>
          <t>LPG - 14,868
BREADING-11,200
OIL-13,200
SAUCE-7,120
SALARY-38,706
OVERTIME-8,652.50
TL ALLO-3,500
HOLIDAY-1,239
TRANSPO-1,200
RENTAL-20,000
ELECTRIC-8,963.49
SUPO-2,478
PLASTIC-3,210
ROLL BAG-420
G BAG-159.50
WATER BILL-724
OFFICE SUPPLY-470
KITCHEN-929.75
DETREGENT-724.50
SERVICE WATER-950
OTHERS-5,143.19</t>
        </r>
      </text>
    </comment>
    <comment ref="BU447" authorId="9" shapeId="0" xr:uid="{72C29E87-7E7F-4593-90C8-120D2C2508BB}">
      <text>
        <r>
          <rPr>
            <b/>
            <sz val="28"/>
            <rFont val="Calibri"/>
            <family val="2"/>
          </rPr>
          <t>SALARY                                                          28,246.25
OVERTIME                                                    15,651.00
T.L ALLOWANCE                                           2,500.00
CASH ADVANCE                                            1,000.00
HOLIDAY                                                         4,038.00
PROV.X-MAS PARTY                                     3,000.00
13TH MONTH PAY                                         2,827.00
SSS                                                                    2,000.00
HDMF                                                              400.00
PHILHEALTH                                                   500.00
COMMUNICATION                                       1,299.00
RENTAL                                                           10,000.00
ELECTRIC BILL                                                6,597.00
WATER BILL                                                    405.00
BIR(BOOKKEEPER -0619E TRANS.FEE)      1,270.00
PLASTIC BAGS                                                 4,440.00
LABOR                                                              500.00
OFFICE SUPPLIES                                            288.00
KITCHENWARES                                              955.00
DISHWASHING                                                1,440.00
DETERGENT                                                      463.00
SERVICE WATER                                              775.00
SENIOR DISCOUNT                                          49.60
ADMIN COST                                                   1,500.00
BUNDLE OF JOY                                               3,000.00
TOURISM SOLICITATION                                1,500.00
EMPLOYER UNI.SHARE                                   150.00
GARBAGE FEE                                                   1,500.00
TOTAL :                                                           =96,293.85
NONSALES :                                                   =47,770.07
GRAND TOTAL :                                             =144,064.47</t>
        </r>
      </text>
    </comment>
    <comment ref="BU448" authorId="0" shapeId="0" xr:uid="{6CA4CD3D-DC42-4032-AB26-5AC92380B90B}">
      <text>
        <r>
          <rPr>
            <sz val="24"/>
            <rFont val="Times New Roman"/>
            <family val="1"/>
          </rPr>
          <t xml:space="preserve">SALARY -43744.90
HOLIDAY - 3996
13TH MONTH - 39290.50 ( FROM JANUARY- NOVEMBER 2025)
SSS- 3640  ( MONTHLY EXPENSES)
HDMF -1545 ( MONTHLY EXPENSES)
WIFI - 1399
RENTAL - 16 500 ( MONTHLY EXPENSES)
E-BILL - 4 137.85  ( MONTHLY EXPENSES)
BIR/TAXES - 1 000 ( SALES INVOICE)
SUPOT/PLASTIC - 3333 ( EXPENSES FOR 8X11 FOR PACKING RICE, HANDGLOVES AND PLASTIC FOR GRAVY)
PROVISION XMAS PARTY - 8141
</t>
        </r>
      </text>
    </comment>
    <comment ref="BU451" authorId="13" shapeId="0" xr:uid="{50BDAF9F-63C6-4135-9DD1-CDE96D8D4A94}">
      <text>
        <r>
          <rPr>
            <b/>
            <sz val="28"/>
            <rFont val="Calibri"/>
            <family val="2"/>
            <scheme val="minor"/>
          </rPr>
          <t>LPG-16,888
BREADING-20,845
OIL-19,892
SAUCE/GRAVY-4,252
SALARY-48,465
OVERTIME-3,017.83
HOLIDAY-2,653.50
13MONTHPAY-3,842.50
TRANSPORTATION-2,950
RENTAL-12,000
EBILL-7,968
BIR/TAXES-2,620
SUPOT-5,640
PLASTIC-2,145
ROLLBAG-2,083
G-BAG-770
OFF. SUPPLIES -829
KITC.WARES-341
LEMON-50
SILI-70
DETERGENT-919
SERVICE WATER-625
SERVICE CHARGE-1,135
OTHERS-7,740
13 MONTH STAFF-899.54
ADMIN SALARY-3,404.85
XMAS ALLOCATION-5,000</t>
        </r>
      </text>
    </comment>
    <comment ref="BU452" authorId="0" shapeId="0" xr:uid="{B9EEBD3F-275C-440C-B076-22F425B3D650}">
      <text>
        <r>
          <rPr>
            <sz val="36"/>
            <rFont val="Tahoma"/>
            <family val="2"/>
          </rPr>
          <t xml:space="preserve">13THMONTH-5,685.75
TRANSPO-980.00
ELECTRIC BILL-9,040.00
WATER BILL-4,410.00
SUPOT-3,035.45
OFFICE SUP-39.00
KITCHEN WARES-429.00
DISHWASHING-258.25
DETERGENT-709.60
SERVICE WATER-300.00
</t>
        </r>
        <r>
          <rPr>
            <sz val="28"/>
            <rFont val="Tahoma"/>
            <family val="2"/>
          </rPr>
          <t xml:space="preserve">
</t>
        </r>
      </text>
    </comment>
    <comment ref="BU454" authorId="4" shapeId="0" xr:uid="{3F62E91C-878D-49B4-9A15-F856733A4558}">
      <text>
        <r>
          <rPr>
            <b/>
            <sz val="28"/>
            <rFont val="Tahoma"/>
            <family val="2"/>
          </rPr>
          <t>SALARY- 62060
OVERTIME- 16535
HOLIDAY- 5140
13TH MONTH- 1726.66
RENTAL- 17789
WATER BILL- 339
MISC. EXPENSES- 24491.66</t>
        </r>
      </text>
    </comment>
    <comment ref="BU455" authorId="8" shapeId="0" xr:uid="{F951D472-DB14-4449-B9C6-6B0D08BD9394}">
      <text>
        <r>
          <rPr>
            <sz val="9"/>
            <rFont val="Tahoma"/>
            <family val="2"/>
          </rPr>
          <t xml:space="preserve">
</t>
        </r>
        <r>
          <rPr>
            <b/>
            <sz val="28"/>
            <rFont val="Calibri"/>
            <family val="2"/>
          </rPr>
          <t xml:space="preserve"> SALARY                       57,458.01 
 "13TH 
MONTH"                       3,552.50 
 "PROVISION
XMAS PARTY"           19,000.00 
 TRANSPO.                       849.00 
 COMMU.                         350.00 
 RENTAL                       25,000.00 
 ELECTRIC BILL              6,300.00 
 WATER BILL                     400.00 
 BIR/TAXES                    3,600.00 
  SUPOT                           7,074.00 
 "OFFICE
SUPPLIES"                          778.00 
 "KITCHEN
WARES"                             470.00 
 DISHWASHNG                317.00 
 DETERGENT                     161.00 
 SERVICE WATER             975.00 
 SENIOR DISCOUNT       330.00 
 GARBAGR FEE                520.00 
 BANK CHARGE              110.00 
 TOTAL                      127,244.51 
 NON SALES               39,136.50 
 GRAND TOTAL      166,381.01 
</t>
        </r>
      </text>
    </comment>
    <comment ref="BU457" authorId="3" shapeId="0" xr:uid="{DCB3CF27-0464-4D92-A743-E4F241993A29}">
      <text>
        <r>
          <rPr>
            <b/>
            <sz val="28"/>
            <rFont val="Tahoma"/>
            <family val="2"/>
          </rPr>
          <t>LPG - 17,198
BREADING - 10,062
OIL - 14,080
SAUCE - 6,240
SALARY - 61,695.12
OVERTIME - 1,245.12
HOLIDAY - 5,002.50
13TH MONTH - 52,395.50
RENTAL - 12,000
ELECTRIC BILL - 4,655.80
WATER BILL - 1,016
SUPOT - 3,675
PLASTIC - 1,312
GBAG - 240
KITCHEN WARES - 348
DISWASHING - 1,000
DETERGENT - 639
SERVICE WATER - 2,100
DISCOUNT - 168
XMAS PARTY - 6,096
OTHERS - 123</t>
        </r>
      </text>
    </comment>
    <comment ref="BU458" authorId="10" shapeId="0" xr:uid="{EB065F95-C92B-44E1-B8E0-977EB6B0180F}">
      <text>
        <r>
          <rPr>
            <b/>
            <sz val="28"/>
            <rFont val="Calibri"/>
            <family val="2"/>
            <scheme val="minor"/>
          </rPr>
          <t>SALARY- 61,596
LPG- 14,391.50
BREADING- 16,400
OIL- 15,340
SAUCE- 6,720
OVERTIME- 13,891.50
HOLIDAY- 3,915.80
TRANSPO- 2,040
RENTAL- 8,000
LIGHT BILL- 7,683.87
SUPOT- 8,015
DETERGENT- 1,071.70
SENIOR DISC.- 306
ADMIN- 15,685.09
BOARDING HOUSE- 444.44</t>
        </r>
      </text>
    </comment>
    <comment ref="BU459" authorId="0" shapeId="0" xr:uid="{4B5EFB9E-7B34-4014-A774-45E55F22BFBD}">
      <text>
        <r>
          <rPr>
            <sz val="28"/>
            <rFont val="Tahoma"/>
            <family val="2"/>
          </rPr>
          <t>HOLIDAY-6,268.85
13THMONTH-3,575.00
SSS-4,240.00
PHIL.HEALTH-1,045.87
HDMF-800.00
TRANSPO-20.00
ELECTRIC BILL-6,811.73
WATER BILL-1,687.80
SUPOT-1,815.00
PLASTIC-1,546.00
ROLLBAG-315.00
G-BAG-408.60
LABOR/MATERIALS-45.00
OFFICE SUPPLIES-6,125.00
DISHWASHING-1,000.00
DETERGENT-277.27
SERVICE WATER-600.00
SENIOR DISC-160.74
DISPOSABLE GLOVES-200.00
BASURA-150.00
TL ALLOWANCE-600.00
TISSUE/ALCOHOL-187.50
TODA SOLICITATION-500.00</t>
        </r>
        <r>
          <rPr>
            <sz val="9"/>
            <rFont val="Tahoma"/>
            <family val="2"/>
          </rPr>
          <t xml:space="preserve">
</t>
        </r>
      </text>
    </comment>
    <comment ref="BU460" authorId="0" shapeId="0" xr:uid="{75A32C0A-431E-411D-A89B-83C9B0ED265A}">
      <text>
        <r>
          <rPr>
            <sz val="28"/>
            <rFont val="Tahoma"/>
            <family val="2"/>
          </rPr>
          <t xml:space="preserve">HOLIDAY-3,160.50
13THMONTH-22,486.25
SSS-2,578.00
ADMIN-5,856.25
PROVISION-6,312.50
TRANSPO-300.00
ELECTRIC BILL-2,419.00
WATER BILL-799.63
TAXES-1,062.50
SUPOT-4,182.00
PLASTIC-34.00
G-BAG-395.00
LABOR MATERIAL-100.00
OFFICE-104.00
KITCHEN WARES-615.00
DISHWASHING-1,325.00
DETERGENT-233.00
SERVICE WATER-675.00
SOYSAUCE-410.00
ZONROX-220.00
TISSUE-220.00
HANDWASH-100.00
RICE WRAFER-3,452.79
</t>
        </r>
      </text>
    </comment>
    <comment ref="BU461" authorId="4" shapeId="0" xr:uid="{1763ED2F-C3F5-4748-9601-BD2CB5B742AD}">
      <text>
        <r>
          <rPr>
            <b/>
            <sz val="22"/>
            <rFont val="Tahoma"/>
            <family val="2"/>
          </rPr>
          <t>Admin:</t>
        </r>
        <r>
          <rPr>
            <sz val="22"/>
            <rFont val="Tahoma"/>
            <family val="2"/>
          </rPr>
          <t xml:space="preserve">
HOLIDAY-810
13TH MONTH PAY-2,777.92
SSS-3,640
PHIL HEALTH-800
PROV.XMAS PARTY-5,000
TRANSPO-1,004
COMMU.-200
ELECTRIC BILL-5,945.39
WATER BILL-812.67
TAXES-7,000
SUPOT-3,735
PLASTIC-2,175
V1-370
ROLLBAG-1,674
GBAG-350
OFFICE SUPPLIES-1,101
KITCHENWARES-112
LEMON-40
DISHWASHING-370
DETERGENT-210
CHLORINE/MURIATIC-120
SERVICE WATER-425
STRAW/TOOTHPICK-220
TISSUE/ALCOHOL-165
SIOMAI PLATE-90
OTHERS-280</t>
        </r>
      </text>
    </comment>
    <comment ref="BU462" authorId="4" shapeId="0" xr:uid="{ED7AAB79-DA39-4089-8EA7-C66A603E229C}">
      <text>
        <r>
          <rPr>
            <sz val="28"/>
            <rFont val="Calibri"/>
            <family val="2"/>
            <scheme val="minor"/>
          </rPr>
          <t xml:space="preserve">
ELECTRIC BILL- 4,658
WATER BILL -699.75
BIR /TAXES -3,255.84
13TH MONTH -4,834.10
PAG IBIG - 871.43
SSS - 4,455.36
PHILHEALTH - 
SUPOT/ ROLL/ T BAG -10,225
DETERGENT -1,758.45
KITCHEN WARES -2,171.70
MAINTANANCE /LABOR  - 1,035
COMMUNICATION -950
OTHERS -2,039.15
ADMIN COST -2,649.91
TRANSPO SUPERVISOR-749.09
</t>
        </r>
      </text>
    </comment>
    <comment ref="BU464" authorId="0" shapeId="0" xr:uid="{A1EF10F8-AB2E-4A24-A7F6-6A154108546D}">
      <text>
        <r>
          <rPr>
            <sz val="28"/>
            <rFont val="Tahoma"/>
            <family val="2"/>
          </rPr>
          <t xml:space="preserve">HOLIDAY=3,411
135TH MONTH=36,392
SSS=5,636
COMMUNICATION=420
E-BILL=15,192
W-BILL=2,026
BIR/TAXES=3,000
SUPOT/PLASTIC=7,092
LABOR=300
S-WATER=575
GARBAGE FEE=650
</t>
        </r>
      </text>
    </comment>
    <comment ref="BU465" authorId="4" shapeId="0" xr:uid="{7AB2CCDA-ED96-423A-A50C-C45C399F7752}">
      <text>
        <r>
          <rPr>
            <b/>
            <sz val="22"/>
            <rFont val="Calibri"/>
            <family val="2"/>
          </rPr>
          <t>Admin:</t>
        </r>
        <r>
          <rPr>
            <sz val="22"/>
            <rFont val="Calibri"/>
            <family val="2"/>
          </rPr>
          <t xml:space="preserve">
LPG=15,040.30
BREADING=13,650
OIL=11,560
SAUCE=10,817.50
SALARY=41,880
OVERTIME=7,619.63
HOLIDAY=3,507.30
13TH MONTH=8,859.50
RENTAL=15,000
ELECTRIC=12,123
WATER BILL=8,837
SUPOT=5,201.39
LABOR=545
OFFICE SUPPLY=85
KITCHEN WARE=694
DISHWASHING=274
DETERGENT=715.85
TRASH DESPOSAL=1,220
CHARGE=800
SNACKS=500
OTHERS=20
SENIOR=394
</t>
        </r>
        <r>
          <rPr>
            <sz val="9"/>
            <rFont val="Tahoma"/>
            <family val="2"/>
          </rPr>
          <t xml:space="preserve">
</t>
        </r>
      </text>
    </comment>
    <comment ref="BG466" authorId="0" shapeId="0" xr:uid="{BBA9FB67-BFD5-4792-8A07-411CA325F26F}">
      <text>
        <r>
          <rPr>
            <b/>
            <sz val="28"/>
            <rFont val="Calibri"/>
            <family val="2"/>
          </rPr>
          <t>2 DAYS CLOSED</t>
        </r>
      </text>
    </comment>
    <comment ref="BU466" authorId="0" shapeId="0" xr:uid="{E1D81458-6D8A-44CD-BE40-19EEB50EDF40}">
      <text>
        <r>
          <rPr>
            <b/>
            <sz val="28"/>
            <rFont val="Calibri"/>
            <family val="2"/>
          </rPr>
          <t>SALARY                                                                                             21,107.22           
OT                                                                                                       12,968.00
HOLIDAY                                                                                             1,653.00
13TH MONTH                                                                                    1,703.75
SSS                                                                                                        1,300.00
PHIL HEALTH                                                                                         600.00
TRANSPO                                                                                               270.00
COMMU.                                                                                                119.00  
RENTAL                                                                                                7,600.00
ELECTRIC BILL                                                                                    4,299.61
WATER BILL                                                                                           669.12
BIR/TAXES                                                                                        
0619E RENTAL TAX-                                                                            380.00
BOOKKEEPERS SERVICE FEE-                                                       1,000.00
ONLINE CHARGE-                                                                                  20.00
SUPOT                                                                                                 3,585.00                                                                        
GARBAGE TIP                                                                                       800.00
KITCHEN WARES                                                                                 140.00                                                                                                                                                           
DISHWASHING                                                                                    710.00
SERVICE WATER                                                                                  280.00
SENIOR DISC.                                                                                          34.80
OFFICE SUPPLIES                                                                                 217.00    
ADMIN OFFICE SALARY                                                                7,000.00
ADMIN ELECTRIC BILL                                                                       250.00 
ADMIN RENTAL                                                                                   200.00
OIC ALLOWANCE                                                                                810.00
LABOR/MATERIALS  (NAG AYUS NG BUBUNG AT NAGPALAGAY NG APARADOR )                                               7,487.00                                                                                      
OTHERS                                                                                                   258.00
NSCK THANKS GIVING PARTY                                                    5,500.00
BUNDLE OF JOY                                                                               3,500.00         
REGULATORY FEE                                                                               750.00
TOTAL:                                                                                               85,211.94
NON SALES:                                                                                     46,337.00
GRANDTOTAL:                                                                             131,548.94</t>
        </r>
      </text>
    </comment>
    <comment ref="BU467" authorId="1" shapeId="0" xr:uid="{D31A92A6-9306-4C29-B445-ECEEB51A0D91}">
      <text>
        <r>
          <rPr>
            <sz val="24"/>
            <rFont val="Calibri"/>
            <family val="2"/>
            <scheme val="minor"/>
          </rPr>
          <t>13TH MONTH PAY - 6,888.10
BENEFITS - 1,840.54
ELECTRIC BILL - 6,467.49
WATERBILL - 3,073.00
TAX/BIR - 5,417.47
ADMIN COST - 13,596.00
MISCELLANEOUS - 7,999.05</t>
        </r>
      </text>
    </comment>
    <comment ref="BU468" authorId="0" shapeId="0" xr:uid="{269191DF-7D52-44E5-9877-9F7DB1B25EF8}">
      <text>
        <r>
          <rPr>
            <sz val="24"/>
            <rFont val="Calibri"/>
            <family val="2"/>
            <scheme val="minor"/>
          </rPr>
          <t xml:space="preserve">LPG- 10,792
BREADING- 9,546
OIL-11,808
GRAVY- 3,510
SALARY- 44,100
HOLIDAY- 5,050
TL ALLOWANCE- 500
13TH MON. -4,375
PAG-IBIG-1,401
SSS- 7,851
PHILHEALTH-2,276
DEPOSIT CHARGE-1,260
RENTAL- 25,000
LIGHT- 13,264
WATER- 2,065.40
TAXES/BIR- 5,534.08
ROLLBAG/TBAG/-2,572
SUPOT-2,715
DETERGENT-1,197
ADMIN COST- 1,7608.77
</t>
        </r>
      </text>
    </comment>
    <comment ref="BU470" authorId="0" shapeId="0" xr:uid="{276298A6-82F1-4592-9953-954676EEA858}">
      <text>
        <r>
          <rPr>
            <b/>
            <sz val="24"/>
            <rFont val="Times New Roman"/>
            <family val="1"/>
          </rPr>
          <t xml:space="preserve">SALARY 35,670.00 
OVERTIME 29,657.84 
HOLIDAY8,569.50 
"13TH 
MONTH"22,982.08 
"PROVISION
XMAS PARTY"10,000.00 
RENTAL27,500.00 
ELECTRIC BILL4,670.20 
WATER BILL2,685.88 
BIR/TAXES4,750.00 
SUPOT1,730.00 
PLASTIC2,257.00 
LABOR/ MATERIALS1,800.00 
SERVICE WATER1,470.00 
GARBAGE FEE 1,240.00 </t>
        </r>
        <r>
          <rPr>
            <sz val="24"/>
            <rFont val="Times New Roman"/>
            <family val="1"/>
          </rPr>
          <t xml:space="preserve">
</t>
        </r>
      </text>
    </comment>
    <comment ref="BU471" authorId="8" shapeId="0" xr:uid="{CD2E5EF4-273F-46B5-8BE1-3EC6CB90A9F5}">
      <text>
        <r>
          <rPr>
            <sz val="9"/>
            <rFont val="Tahoma"/>
            <family val="2"/>
          </rPr>
          <t xml:space="preserve">
</t>
        </r>
        <r>
          <rPr>
            <b/>
            <sz val="28"/>
            <rFont val="Calibri"/>
            <family val="2"/>
          </rPr>
          <t xml:space="preserve"> SALARY                                  34,966.88 
 OVERTIME                               5,400.00 
 HOLIDAY                                  1,992.00 
 "13TH 
MONTH"                                   3,353.00 
 "PROVISION
XMAS PARTY"                         4,000.00 
 TRANSPO.                               1,980.00 
 RENTAL                                   12,000.00 
 ELECTRIC BILL                          6,531.00 
 WATER BILL                                225.00 
 BIR/TAXES                                  600.00 
 SUPOT                                     12,192.00 
 LABOR/ MATERIALS             2,534.00 
 "OFFICE
SUPPLIES"                                     395.00 
 "KITCHEN
WARES"                                          80.00 
 DISHWASHNG                           588.00 
 DETERGENT                                330.00 
 SERVICE WATER                       150.00 
 SENIOR DISCOUNT                    11.00 
 VISOR FEE                               3,000.00
 TOTAL                                    90,327.88 
 NON SALES                          51,098.00 
 GRAND TOTAL                 141,425.88 </t>
        </r>
        <r>
          <rPr>
            <sz val="9"/>
            <rFont val="Tahoma"/>
            <family val="2"/>
          </rPr>
          <t xml:space="preserve">
 </t>
        </r>
      </text>
    </comment>
    <comment ref="BU472" authorId="0" shapeId="0" xr:uid="{0ADA96CB-153F-4A3D-9022-EEB53CBEACEF}">
      <text>
        <r>
          <rPr>
            <b/>
            <sz val="9"/>
            <rFont val="Tahoma"/>
            <family val="2"/>
          </rPr>
          <t>User:</t>
        </r>
        <r>
          <rPr>
            <sz val="9"/>
            <rFont val="Tahoma"/>
            <family val="2"/>
          </rPr>
          <t xml:space="preserve">
</t>
        </r>
        <r>
          <rPr>
            <b/>
            <sz val="24"/>
            <rFont val="Tahoma"/>
            <family val="2"/>
          </rPr>
          <t>LPG - 14,768
BREADING-12,800
OIL-10,720
SAUCE-7,551
SALARY-50,046
OVERTIME-817
TL ALLO-1,500
HOLIDAY-1,953
13TH MONTH-8,002
TRANSPO-770
commu-1,650
RENTAL-35,000
ELECTRIC-6,876
water bill -2,425
BIR/TAXES-5,750
SUPOT-1,598
PLASTIC-2,340
ROLL BAG-180
G BAG-220
LABOR-
OFFICE SUPPLY-304.25
KITCHEN-477.65
DETREGENT-463
DISHWASHING-463
SERVICE WATER-1,163
SENIOR-1,647
OTHERS-10,265
BREADCRUBS-587
G-FEE- 500</t>
        </r>
      </text>
    </comment>
    <comment ref="BU473" authorId="3" shapeId="0" xr:uid="{87640BA4-18B8-4DF0-A43E-B603127F8E2F}">
      <text>
        <r>
          <rPr>
            <b/>
            <sz val="28"/>
            <rFont val="Tahoma"/>
            <family val="2"/>
          </rPr>
          <t>LPG - 18,110
BREADING - 11,739
OIL - 14,220
SAUCE - 5,440
SALARY - 38,475
OVERTIME - 4,208.80
TL ALLOWANCE - 1,200
HOLIDAY - 3,680.50
13TH MONTH - 6,737.84
BENEFITS - 6,582
XMAS PARTY - 8,117
TRANSPO - 150
COMMUNICATION - 1,305
RENTAL - 6,300
ELECTRIC BILL - 5,469
WATER BILL - 470
SUPOT - 1,627
PLASTIC - 3,909
GBAG - 208
LABOR/MATERIALS - 2,055
KITCHEN WARES - 2,703
DISWASHING - 1,425
DETERGENT - 211
SERVICE WATER - 2,030
DISCOUNT - 22
RELIEVER - 761
GARBAGE FEE - 1,900</t>
        </r>
      </text>
    </comment>
    <comment ref="BU476" authorId="10" shapeId="0" xr:uid="{6880F653-1535-4128-BAF8-9487E72813B7}">
      <text>
        <r>
          <rPr>
            <b/>
            <sz val="28"/>
            <rFont val="Calibri"/>
            <family val="2"/>
            <scheme val="minor"/>
          </rPr>
          <t>SALARY- 64,775
LPG- 21,485
BREADING- 11,480
OIL- 14,350
SAUCE- 5,801
OVERTIME- 4,087.75
13TH MONTH- 41.888.89
ADMIN- 8,893.36
HOLIDAY-850
TRANSPO-300
COM.- 1,250
RENTAL- 15,000
LIGHT BILL- 12,849.57
SUPOT- 3,991
SERVICE WATER- 1,380
CHRISTMAS PARTY- 3,635
CHRISTMAS DECOR-500</t>
        </r>
      </text>
    </comment>
    <comment ref="BU477" authorId="3" shapeId="0" xr:uid="{75943108-F657-4FC6-86B6-A5B3545857B4}">
      <text>
        <r>
          <rPr>
            <b/>
            <sz val="24"/>
            <rFont val="Tahoma"/>
            <family val="2"/>
          </rPr>
          <t>Acer:</t>
        </r>
        <r>
          <rPr>
            <sz val="24"/>
            <rFont val="Tahoma"/>
            <family val="2"/>
          </rPr>
          <t xml:space="preserve">
LPG=18,920
BMX=13,125
OIL=14,850
SAUCE=4,800
SALARY=30,654
OT=10,513
HOLIDAY=1,027
TRANSPO=2,800
RENTAL=18K
E-BILL=7,727.17
WATER BILL=896
BIR/TAXES=2,250
SUPOT=6,390
FREEZER PAYMENT(3)=23,019
ADMIN COST=32,071
</t>
        </r>
      </text>
    </comment>
    <comment ref="BU479" authorId="4" shapeId="0" xr:uid="{A66D2B71-E760-4259-8A25-173D178D35D0}">
      <text>
        <r>
          <rPr>
            <b/>
            <sz val="22"/>
            <rFont val="Tahoma"/>
            <family val="2"/>
          </rPr>
          <t xml:space="preserve">ADMIN COST/16BRANCHES-8552.06
SUPOT &amp; PLASTIC:13970
bir/taxex:2250
ELECTRIC BILL: 7854.25
TRANSPO 700 P/ WEEK : 2800
T.L ALLOW.:1200
</t>
        </r>
      </text>
    </comment>
    <comment ref="BU480" authorId="0" shapeId="0" xr:uid="{EB765DBB-5B70-42B8-ABC3-362FE4BA0166}">
      <text>
        <r>
          <rPr>
            <b/>
            <sz val="28"/>
            <rFont val="Tahoma"/>
            <family val="2"/>
          </rPr>
          <t>JUSTIFICATION
LPG- 15,844
BREADING-13,370
OIL-9,450
SAUCE-3,450
SALARY-35,309
OT-6,700
13 MONTH-24,738
SSS-1,060
PROVISION- 7,000
TRANSPO-1,105
RENTAL-2,628
LGHT-5,719
WATER-1,684
MISC EXPENSE- 12,290
TOTAL=140,347</t>
        </r>
      </text>
    </comment>
    <comment ref="BU482" authorId="6" shapeId="0" xr:uid="{5831E7EC-857A-40C8-9492-F4445272B9AB}">
      <text>
        <r>
          <rPr>
            <b/>
            <sz val="9"/>
            <rFont val="Tahoma"/>
            <family val="2"/>
          </rPr>
          <t>ACER:</t>
        </r>
        <r>
          <rPr>
            <sz val="9"/>
            <rFont val="Tahoma"/>
            <family val="2"/>
          </rPr>
          <t xml:space="preserve">
</t>
        </r>
        <r>
          <rPr>
            <sz val="24"/>
            <rFont val="Tahoma"/>
            <family val="2"/>
          </rPr>
          <t>Holiday- 3,847.50
13th month- 3,334.50
SSS- 5,441
Phil health- 1,334.60
HDMF- 401
Transpo- 1,130
Commu- 770
Electric bill- 6,286.22
Water bill- 2,490.82
Supot- 294P
Plastic- 1,510
Rollbag- 783.50
G-BAG- 342.50
Office supplies- 600
Kitchen wares- 690.75
Dishwashing- 1,101
Detergent- 658
Service water- 625
Deposit charge- 1,170
Solicit- 1,000
Print- 270
PF- 475
ADMIN COST- 7,189.78</t>
        </r>
      </text>
    </comment>
    <comment ref="BU483" authorId="3" shapeId="0" xr:uid="{81E93334-A71B-4819-9B55-FFD5CF78D09B}">
      <text>
        <r>
          <rPr>
            <b/>
            <sz val="28"/>
            <rFont val="Tahoma"/>
            <family val="2"/>
          </rPr>
          <t>LPG - 17,225
BREADING - 8,385
OIL - 9,980
SAUCE - 4,800
SALARY - 38,595
OVERTIME - 3,164.20
13TH MONTH - 22,210
BENEFITS - 650
TRANSPO - 880
RENTAL - 15,000
ELECTRIC BILL - 2,563
WATER BILL - 248
SUPOT - 1,600
PLASTIC - 5,550
LABOR/MATERIALS - 770
OFFICE SUPPLIES - 753
KITCHEN WARES - 670
DISWASHING - 1,260
DETERGENT - 592
SERVICE WATER - 1,560
DISCOUNT - 208
GARBAGE FEE - 590</t>
        </r>
      </text>
    </comment>
    <comment ref="BU485" authorId="4" shapeId="0" xr:uid="{B041800C-AC12-4384-A00C-69CF3BBA3938}">
      <text>
        <r>
          <rPr>
            <b/>
            <sz val="24"/>
            <rFont val="Times New Roman"/>
            <family val="1"/>
          </rPr>
          <t>Admin:</t>
        </r>
        <r>
          <rPr>
            <sz val="24"/>
            <rFont val="Times New Roman"/>
            <family val="1"/>
          </rPr>
          <t xml:space="preserve">
BREADING-12,600
OIL-13,500
SAUCE-3,480
SALARY- 52,125.26
HOLIDAY-1,200
13MNTH-3,684.64
SSS-2,870
PROV.XMAS PARTY-5,000
TRANSPO-1,465
RENTAL-20,000
LIGHT-5,090
WATER-200
TAXES-7,000
MISC.EXPENSES
SUPOT-2,475
PLASTIC-1,465
V1-1,830
ROLLBAG-875
LABOR/MATERIALS-320
OFFICE SUPPLY-89
KITCHENWARES-60
DISWASHING-190
DETERGENT-80.70
CHLORINE-128
SERVICE WATER-835
TOOTHPICK-80
TISSSUE/ALCOHOL-87
SIOMAI PLATE-30
CONDIMENTS-69
</t>
        </r>
        <r>
          <rPr>
            <sz val="9"/>
            <rFont val="Times New Roman"/>
            <family val="1"/>
          </rPr>
          <t xml:space="preserve">
</t>
        </r>
      </text>
    </comment>
    <comment ref="BU486" authorId="4" shapeId="0" xr:uid="{EACE59B8-1BFC-405A-BEEC-E5B1DBBF1EB6}">
      <text>
        <r>
          <rPr>
            <b/>
            <sz val="24"/>
            <rFont val="Times New Roman"/>
            <family val="1"/>
          </rPr>
          <t>Admin:</t>
        </r>
        <r>
          <rPr>
            <sz val="24"/>
            <rFont val="Times New Roman"/>
            <family val="1"/>
          </rPr>
          <t xml:space="preserve">
BREADING-12,600
OIL-13,500
SAUCE-3,480
SALARY- 52,125.26
HOLIDAY-1,200
13MNTH-3,684.64
SSS-2,870
PROV.XMAS PARTY-5,000
TRANSPO-1,465
RENTAL-20,000
LIGHT-5,090
WATER-200
TAXES-7,000
MISC.EXPENSES
SUPOT-2,475
PLASTIC-1,465
V1-1,830
ROLLBAG-875
LABOR/MATERIALS-320
OFFICE SUPPLY-89
KITCHENWARES-60
DISWASHING-190
DETERGENT-80.70
CHLORINE-128
SERVICE WATER-835
TOOTHPICK-80
TISSSUE/ALCOHOL-87
SIOMAI PLATE-30
CONDIMENTS-69
</t>
        </r>
        <r>
          <rPr>
            <sz val="9"/>
            <rFont val="Times New Roman"/>
            <family val="1"/>
          </rPr>
          <t xml:space="preserve">
</t>
        </r>
      </text>
    </comment>
    <comment ref="BU487" authorId="3" shapeId="0" xr:uid="{50D3DE74-0661-437E-AAE7-C1736CF3F211}">
      <text>
        <r>
          <rPr>
            <sz val="28"/>
            <rFont val="Tahoma"/>
            <family val="2"/>
          </rPr>
          <t xml:space="preserve">SHARE ADMINT COST= 2050.00
--ENCODERS FEE AND TRANSPO
SERVICE WATER= 150.00
DETERGENT=80.00
DISHWASHING = 154.50
KITCHENWARE=638.80
--LIGHTER , PACKAGING TAPE , ICE CHEST ,  STEELWOOL , SPONGE 
OFFICE SUPPLY=2294.25
-- SCOTCH TAPE , LBC PAYMENT , CHECKBOOK , ELETRICAL TAPE , BALLPEN 
ROLLBAG=1,651.00
GARBAGE BAG=135.00
</t>
        </r>
      </text>
    </comment>
    <comment ref="BU489" authorId="0" shapeId="0" xr:uid="{69030C0D-9564-49A2-8D84-01F6E302A600}">
      <text>
        <r>
          <rPr>
            <b/>
            <sz val="9"/>
            <rFont val="Tahoma"/>
            <family val="2"/>
          </rPr>
          <t>User:</t>
        </r>
        <r>
          <rPr>
            <sz val="9"/>
            <rFont val="Tahoma"/>
            <family val="2"/>
          </rPr>
          <t xml:space="preserve">
</t>
        </r>
        <r>
          <rPr>
            <sz val="26"/>
            <rFont val="Tahoma"/>
            <family val="2"/>
          </rPr>
          <t xml:space="preserve">
LPG= 7,586
BREADING= 13,125
OIL= 14,390
SAUCE= 4,816
SALARY= 24,874.01
OVERTIME= 3,588.75
HOLIDAY= 4,263
ALLOWANCE= 4,400
13TH= 4,050
BENEFITS= 5,240
PROVISION XMASS PARTY=8,000
TRANSPO=5,063
COMMU= 315
RENTAL= 12,644.25
ELECTRIC= 7,777.99
TAX= 605
SUPOT= 5,096
OFFICE SUPP= 175
DISHWASHING= 2,626.95
SERVICE WATER= 725
SENIOR DISCOUNT= 461.60
GAERBAGE COLLECTION =200
ADMIN COST= 2,050
</t>
        </r>
      </text>
    </comment>
    <comment ref="BU490" authorId="3" shapeId="0" xr:uid="{934E97FF-6F57-477B-8D74-326EBBBDDE0C}">
      <text>
        <r>
          <rPr>
            <b/>
            <sz val="16"/>
            <rFont val="Tahoma"/>
            <family val="2"/>
          </rPr>
          <t xml:space="preserve">Acer:
LPG- 11,969
BREADING- 14,500
OIL- 15,553
SAUCE- 1,935
SALARY- 54,375
RENTAL- 10,000
HOLIDAY PAY- 3,485
PROVISION XMASS PARTY- 10,000
13TH MONTH- 43575(nagrealease ng 13th month kaya lumaki ang OPEX)
SUPOT/PLASTIC- 2,975
</t>
        </r>
      </text>
    </comment>
    <comment ref="BU491" authorId="0" shapeId="0" xr:uid="{72E964FC-7FF7-4C1B-AA8E-F601FA95C9AA}">
      <text>
        <r>
          <rPr>
            <b/>
            <sz val="26"/>
            <rFont val="Tahoma"/>
            <family val="2"/>
          </rPr>
          <t>User:
LPG-15,372
BREADING-11,250
OIL-12,870
SAUCE-5752
SALARY-43,866
TRANSPO-440
RENTAL-9405
ELECTRIC BILL-7889.33
WATER BILL-643
MISC-16,663</t>
        </r>
      </text>
    </comment>
    <comment ref="BU493" authorId="3" shapeId="0" xr:uid="{00BE3B8F-CFEF-40FF-8A40-B60356AB31FF}">
      <text>
        <r>
          <rPr>
            <b/>
            <sz val="28"/>
            <rFont val="Calibri"/>
            <family val="2"/>
          </rPr>
          <t xml:space="preserve">
SALARY:                                   49,300                 
OVERTIME:                             7,703.13              
TL ALLOWANCE:                     3000                     
TRANSPO:                                 1,900                     
COMMU.                                   600                            
RENTAL:                                    10,000                              
E-BILL:                                        4,105                         
SUPOT:                                       12,312
LABOR/MATERIALS:               10,400              
OFFICE SUPPLIES:                    1,595                   
KITCHEN WARES:                    835
LEMON:                                      275          
DISHWASHING:                      1,640                
DETERGENT:                            2,850                  
SERVICE WATER:                    5,280
SERVICE CHARGE SUPPLIES   3,000
BOJ:                                                 6,000            
TOTAL:                                     140,795.95                                   
NON SALES:                            51,156
GRAND TOTAL:                      191,951.95</t>
        </r>
      </text>
    </comment>
    <comment ref="BU494" authorId="5" shapeId="0" xr:uid="{96AA72AA-2A80-4F61-90A0-4F6267032C8D}">
      <text>
        <r>
          <rPr>
            <b/>
            <sz val="24"/>
            <rFont val="Calibri"/>
            <family val="2"/>
          </rPr>
          <t>LPG-10,694
BMIX-11,137
OIL-15,677
GRAVY-3,735
SALARY -42,800
HOLIDAY -3,050
OT-2,937
TL ALLOWANCE -1,050
13TH MONTH-3,638
BENEFITS -1,790
TRANSPO-1,550
RENTAL-20,000
KURYENTE -7,940
TUBIG-706
SUPOT/PLASTIC-2,296
MISC-3,228
ADMIN-3,399
WIFI/LOAD-200</t>
        </r>
      </text>
    </comment>
    <comment ref="BU495" authorId="4" shapeId="0" xr:uid="{D391441F-CD24-40B8-B954-027414568A4D}">
      <text>
        <r>
          <rPr>
            <b/>
            <sz val="24"/>
            <rFont val="Times New Roman"/>
            <family val="1"/>
          </rPr>
          <t>Admin:</t>
        </r>
        <r>
          <rPr>
            <sz val="24"/>
            <rFont val="Times New Roman"/>
            <family val="1"/>
          </rPr>
          <t xml:space="preserve">
LPG :12,201
Breading :19,800
Oil :20,650
Sauce :4,025
Salary :43,350
Overtime :4,589.25
Holiday :1,020
13 Month Pay :30,000
Transportation :4,370
Communication :1,500
Rental Building :15,000
Electric Bill :6,497
Water Bill :400
MISC. EXPENSES
Supot :8,650
Plastic :1,710
Rollbag :79
Office Supplies :530
Kitchen :77
Dishwashing :200
Detergent :391
Service Water : 360
Toyo :421
</t>
        </r>
      </text>
    </comment>
    <comment ref="BU496" authorId="3" shapeId="0" xr:uid="{2522CCBD-E19B-4AC3-A6C5-F446EA78C34B}">
      <text>
        <r>
          <rPr>
            <b/>
            <sz val="28"/>
            <rFont val="Tahoma"/>
            <family val="2"/>
          </rPr>
          <t>LPG - 12,524
BREADING - 10,936
OIL - 12,800
SAUCE - 3,360
SALARY - 35,055
OVERTIME - 15,678.25
TL ALLOWANCE - 1,400
HOLIDAY - 2,026.50
13TH MONTH - 25,141.27
BENEFITS - 3,680
XMAS PARTY - 6,000
TRANSPO - 1,000
RENTAL - 35,000
ELECTRIC BILL - 4,614
BIR/TAXES - 1,000
SUPOT - 6,825
PLASTIC - 460
GBAG - 269
LABOR/MATERIALS - 981
OFFICE SUPPLIES - 630.75
KITCHEN WARES - 45
DETERGENT - 496.75
SERVICE WATER - 5,651
DISCOUNT - 670
SERVICE CHARGE - 90</t>
        </r>
      </text>
    </comment>
    <comment ref="BU498" authorId="3" shapeId="0" xr:uid="{1C8827BE-6B59-4BDE-99E7-457FCCA0BFA9}">
      <text>
        <r>
          <rPr>
            <b/>
            <sz val="24"/>
            <rFont val="Calibri"/>
            <family val="2"/>
            <scheme val="minor"/>
          </rPr>
          <t xml:space="preserve">SALARY-56,000
OT-4,625
13TH MONTH-44,922.50
RENTAL-15,000
EB-6,258
</t>
        </r>
      </text>
    </comment>
    <comment ref="BU499" authorId="3" shapeId="0" xr:uid="{D12B251D-6B62-4768-A643-A9006DDD75FB}">
      <text>
        <r>
          <rPr>
            <b/>
            <sz val="28"/>
            <rFont val="Tahoma"/>
            <family val="2"/>
          </rPr>
          <t>LPG - 18,272.71
BREADING - 9,795
OIL - 9,890
SAUCE - 6,240
SALARY - 52,512.50
OVERTIME - 4,132.50
HOLIDAY - 2,988.50
13TH MONTH - 4,356.88
BENEFITS - 5,555
XMAS PARTY - 6,000
TRANSPO - 2,395
RENTAL - 67,550
ELECTRIC BILL - 11,778.94
WATER BILL - 1,998.56
BIR/TAXES - 1,950
PLASTIC - 2,991
GBAG - 140
OFFICE SUPPLIES - 25
KITCHN WARES - 188
DISWASHING - 195
DETERGENT - 171
SERVICE WATER - 1,175
DISCOUNT - 308
OTHERS - 3,105
TRAINEE ALLOWANCE - 1,400
ADMIN COST - 21,032.75</t>
        </r>
      </text>
    </comment>
    <comment ref="BU500" authorId="0" shapeId="0" xr:uid="{08BF6DA4-2D97-42DB-905D-CAD06132D7D4}">
      <text>
        <r>
          <rPr>
            <b/>
            <sz val="9"/>
            <rFont val="Tahoma"/>
            <family val="2"/>
          </rPr>
          <t>User:</t>
        </r>
        <r>
          <rPr>
            <sz val="9"/>
            <rFont val="Tahoma"/>
            <family val="2"/>
          </rPr>
          <t xml:space="preserve">
</t>
        </r>
        <r>
          <rPr>
            <b/>
            <sz val="24"/>
            <rFont val="Tahoma"/>
            <family val="2"/>
          </rPr>
          <t xml:space="preserve">LPG - 11,151
BREADING-11,200
OIL-9,546
SAUCE-4,710
SALARY-48,985
OVERTIME-2,158.75
TRAINEE ALLO-
HOLIDAY-1,183
13TH MONTH-21,888.89
TRANSPO-394
PHILHEALTH-
HDMF-
commu-
RENTAL-26,500
ELECTRIC-6,575.40
water bill -3,495.80
BIR/TAXES-
SUPOT-4,113
PLASTIC-1,360
ROLL BAG-840
G BAG-
LABOR-2,605
OFFICE SUPPLY-1,966
KITCHEN-1,016.75
DETREGENT-547.20
DISHWASHING-16.50
SERVICE WATER-90
SENIOR-166
SERVICE CHARGE-
OTHERS-750
BREADCRUBS-
G-FEE- </t>
        </r>
      </text>
    </comment>
    <comment ref="BU501" authorId="0" shapeId="0" xr:uid="{2901B178-E30F-4B57-B61F-19455AFE2331}">
      <text>
        <r>
          <rPr>
            <b/>
            <sz val="24"/>
            <rFont val="Times New Roman"/>
            <family val="1"/>
          </rPr>
          <t>User:</t>
        </r>
        <r>
          <rPr>
            <sz val="24"/>
            <rFont val="Times New Roman"/>
            <family val="1"/>
          </rPr>
          <t xml:space="preserve">
SALARY - 39037.50
OVERTIME - 6422.81 ( EACH WEEK INCLUDES SCHEDULED 'DAY OFF' 1 EMPLOYEE IS REQUIRED TO EXTEND THEIR WORKING HOURS ALSO 1 OF EMPLOYEE TAKE A LEAVE)
HOLIDAY - 2484.50
ADMIN COST -2302.57 (HR AND SS SALARY, MEAL ALLO AND TRANPO ALLOWANCE)
13MONTH - 3101.46  (MONTHLY EXPENSES)
SSS- 3170 (MONTHLY EXPENSES
PROVISION XMAS PARTY - 3000
RENTAL - 42000 (MONTHLY EXPENSES)
E-BILL - 4840.12 (MONTHLY EXPENSES)
BIR/TAXES - 2700 (RETAINERS FEE FROM AUG 2024 - DECEM 2024)
SUPOT/PLASTIC - 7410 ( EXPENSES FOR 8X11 FOR PACKING RICE, HANDGLOVES AND PLASTIC FOR GRAVY)
SERVICE WATER - 1560 ( MORE ON DINE IN OF STUDENT CUSTOMERS)
</t>
        </r>
      </text>
    </comment>
    <comment ref="BG502" authorId="0" shapeId="0" xr:uid="{722692FC-6449-48DA-BD55-DA846EF50AB0}">
      <text>
        <r>
          <rPr>
            <b/>
            <sz val="28"/>
            <rFont val="Calibri"/>
            <family val="2"/>
            <scheme val="minor"/>
          </rPr>
          <t>1 DAY CLOSED(CHRISTMAS PARTY)
DEC 20, 2025</t>
        </r>
      </text>
    </comment>
    <comment ref="BU502" authorId="0" shapeId="0" xr:uid="{89F51DA2-82A1-4ED8-9212-3D891BFC3CD9}">
      <text>
        <r>
          <rPr>
            <b/>
            <sz val="28"/>
            <rFont val="Calibri"/>
            <family val="2"/>
          </rPr>
          <t xml:space="preserve">SALARY                                                               27,720.00 
OVERTIME                                                            7,822.50 
HOLIDAY                                                               2,478.00 
13TH MONTH                                                      2,835.00 
BENEFITS                                                              3,830.00 
XMAS PARTY PROV.                                       12,539.50
(BUNDLE OF JOY 4000)
(PARTY EXPENSES 17,079/ 2MONTHS)
TRANSPO                                                                  240.00 
COMMU                                                                    205.00 
RENTAL                                                               12,000.00 
ELECTRIC                                                               4,510.23 
WATER                                                                   1,239.78 
BIR/TAXES                                                            1,600.00
(WITHOLDING AND RETAINERS)
SUPOT                                                                    4,519.00 
LABOR/MATERIALS                                              150.00 
OFFICE SUPPLIES                                                       90.00 
KITCHENWARES                                                      435.75 
DISHWASHING                                                        338.00 
DETERGENT                                                              568.00 
SERVICE WATER                                                      150.00 
SENIOR DISCOUNT                                                   16.00 
SERVICE CHARGE                                                   895.00 
SUPERVISOR SALARY                                        6,250.00 
TRANSPO ALLOW                                              2,000.00 
OTHERS                                                                     315.00 
GARBAGE FEE                                                         200.00 
TOTAL                                                                  92,946.76 
NON-SALES                                                        51,458.00 
GRAND TOTAL                                                144,404.76 
</t>
        </r>
      </text>
    </comment>
    <comment ref="BU503" authorId="4" shapeId="0" xr:uid="{B20440D3-081B-4CE5-850F-2DBAAB923732}">
      <text>
        <r>
          <rPr>
            <sz val="28"/>
            <rFont val="Calibri"/>
            <family val="2"/>
            <scheme val="minor"/>
          </rPr>
          <t xml:space="preserve">HOLIDAY - 2,770.20
13TH MONTH- 4,830
PAG IBIG - 271.43
SSS- 1,425.36
PHIL HEALTH- 343.75
TRANSPO -2,900
CHARGE DEPOSIT - 910
ELECTRIC BILL - 5,901.17
WATER BILL - 193.20
SUPOT /ROLL&amp; T BAG - 9,279
KITCHEN WARES - 1635.50
DETERGENT - 577.50
OTHERS- 1,935.50 
ADMIN COST -4,649.91
TRANSPO SUPERVISOR - 749.09
</t>
        </r>
        <r>
          <rPr>
            <sz val="9"/>
            <rFont val="Tahoma"/>
            <family val="2"/>
          </rPr>
          <t xml:space="preserve">
</t>
        </r>
      </text>
    </comment>
    <comment ref="BU504" authorId="4" shapeId="0" xr:uid="{375F2F1B-25C4-4A41-8CB4-541C916DBA08}">
      <text>
        <r>
          <rPr>
            <b/>
            <sz val="22"/>
            <rFont val="Tahoma"/>
            <family val="2"/>
          </rPr>
          <t xml:space="preserve">X.MASS PARTY:5000
SUPOT &amp; PLASTIC:6940
ELECTRIC BILL:6544.07
TRANSPO 1500 EVRY 2DAYS LABAY BASURA 100
13TH MONTH 5000
T.L ALLOW.1400
</t>
        </r>
      </text>
    </comment>
    <comment ref="BU505" authorId="0" shapeId="0" xr:uid="{0E674F6C-40A2-44BF-86C3-AD66D0AAC17C}">
      <text>
        <r>
          <rPr>
            <sz val="24"/>
            <rFont val="Times New Roman"/>
            <family val="1"/>
          </rPr>
          <t xml:space="preserve">SALARY - 43654
HOLIDAY PAY - 4995  
13TH MONTH - 34 712 ( FROM DECEMBER 2024- NOVEMBER 2025)
SSS - 2730
PHIL - 1015 
COMMU - 1399
RENTAL - 12000 (MONTHLY EXPENSES)
E-BILL -  4399 (MONTHLY EXPENSES)
BIR/TAXES - 1000 (RETAINERS FEE)
SUPOT/PLASTIC - 4347  ( EXPENSES FOR 8X11 FOR PACKING RICE, HANDGLOVES AND PLASTIC FOR GRAVY)
PROVISION XMAS PARTY - 8120 
</t>
        </r>
      </text>
    </comment>
    <comment ref="BU506" authorId="0" shapeId="0" xr:uid="{0DD3EA1B-3E4A-448C-A574-615403DFD4CA}">
      <text>
        <r>
          <rPr>
            <b/>
            <sz val="28"/>
            <rFont val="Calibri"/>
            <family val="2"/>
            <scheme val="minor"/>
          </rPr>
          <t>LPG - 14,278
BREADING - 11,800
OIL - 9,265
SAUCE - 3,810
SALARY - 36,975
OT - 6,811.54
TL ALLOW.- 1,150
HOLIDAY - 4,027.17
13TH MONTH - 6,458.85
PROVISION FOR XMASS PARTY - 4,500
SSS - 5,180
TRANSPO. - 1,766
RENTAL - 15,000
E.BILL - 5,410.37
W.BILL - 1,548.35
BIR - 4,200
SUPOT - 3,425
PLASTIC - 1,395
LABOR/MATERIALS - 6,270.50
KITCHEN WARES - 1,329
ADMIN COST - 6,076.92
BOJ - 6,000</t>
        </r>
      </text>
    </comment>
    <comment ref="BU510" authorId="3" shapeId="0" xr:uid="{0663E0EF-D1AA-470F-85F0-ACE13BD207C8}">
      <text>
        <r>
          <rPr>
            <sz val="28"/>
            <rFont val="Tahoma"/>
            <family val="2"/>
          </rPr>
          <t>SALARY - 49,155.00
OVERTIME - 3,914.00
HOLIDAY - 5,046.00
13TH MONTH - 4,096.00
BENEFITS -3,630.00
TRANSPO - 1,230.00
SUPOT - 9,505.00
BUNDLE OF JOY - 4,000.00</t>
        </r>
        <r>
          <rPr>
            <sz val="9"/>
            <rFont val="Tahoma"/>
            <family val="2"/>
          </rPr>
          <t xml:space="preserve">
</t>
        </r>
      </text>
    </comment>
    <comment ref="BU511" authorId="0" shapeId="0" xr:uid="{D856F8A9-1A54-4406-84A0-EBF352BE8CA4}">
      <text>
        <r>
          <rPr>
            <b/>
            <sz val="24"/>
            <rFont val="Times New Roman"/>
            <family val="1"/>
          </rPr>
          <t xml:space="preserve">FLOUR4,580.00 
STARCH1,015.00 
SALARY61,365.53 
"13TH 
MONTH"9,821.42 
COMMU.1,500.00 
RENTAL20,000.00 
ELECTRIC BILl11,374.06 
SUPOT1,655.00 
PLASTIC 2,769.00 
LABOR/ MATERIALS 10,007.00 
SERVICE WATER 1,775.00 
</t>
        </r>
      </text>
    </comment>
    <comment ref="BU512" authorId="3" shapeId="0" xr:uid="{86EA0DE4-2014-4987-B8B1-D255244EEDC0}">
      <text>
        <r>
          <rPr>
            <b/>
            <sz val="28"/>
            <rFont val="Tahoma"/>
            <family val="2"/>
          </rPr>
          <t xml:space="preserve">OTHERS=980.00
-- GENERAL CLEANING MEALS , WATER SAMPLING 
SR. DISCOUNT= 148.80
DSIHWASHING=1392.00
KITCHENWARES=7506.00
--RICE PAPER , RICE COOKER INSTALLMENT , TABLE NAPKIN , SPONGE
OFFICE SUPPLIES= 676.00
--OFFICE FORMS 
LABOR AND MATERIALS= 400.00
--RICE COOKER REPAIR , FUSE
GARBAGE BAG=325.00
PLASTIC = 815.00
SUPPOT=2035.00
</t>
        </r>
      </text>
    </comment>
    <comment ref="BU513" authorId="3" shapeId="0" xr:uid="{1CD411C1-C998-4A09-AB07-A9348BFAF78F}">
      <text>
        <r>
          <rPr>
            <b/>
            <sz val="28"/>
            <rFont val="Calibri"/>
            <family val="2"/>
          </rPr>
          <t xml:space="preserve">SALARY                                                      38,633               
HOLIDAY PAY                                           4,524                                    
OVERTIME PAY                                        5,380.75
13TH MONTH PAY                                  26,766.75 
BENEFITS                                                    2,657   
BIR/ TAXES                                                 2,810             
RENTAL                                                        8,000
TRANSPORTATION                                 597                               
LIGHT                                                           5,482.4
WATER                                                        1,880
SUPOT                                                          6,256.24
STORE SUPPLIES                                        717 
KITCHENWARES                                        814.25           
DISHWASHING                                          284.5                               
DETERGENT                                                 808
SENIOR DISCOUNT                                    1,456                       
SERVICE WATER                                        1,025   
PAALOG                                                        40          
NON SALES                                                  43,585
TOTAL=                                                         151,716.54       </t>
        </r>
        <r>
          <rPr>
            <b/>
            <sz val="28"/>
            <rFont val="Calibri"/>
            <family val="2"/>
            <scheme val="minor"/>
          </rPr>
          <t xml:space="preserve">                         </t>
        </r>
      </text>
    </comment>
    <comment ref="BG514" authorId="0" shapeId="0" xr:uid="{96E7F717-A570-4A89-B005-583D6516B4B7}">
      <text>
        <r>
          <rPr>
            <b/>
            <sz val="28"/>
            <rFont val="Calibri"/>
            <family val="2"/>
          </rPr>
          <t>2 DAYS CLOSED</t>
        </r>
      </text>
    </comment>
    <comment ref="BU514" authorId="0" shapeId="0" xr:uid="{1A901E3F-FF61-4288-9906-DEE3DFEB94D9}">
      <text>
        <r>
          <rPr>
            <b/>
            <sz val="28"/>
            <rFont val="Calibri"/>
            <family val="2"/>
          </rPr>
          <t>SALARY                                                                                             36,105.00                              
OT                                                                                                       11,636.25
HOLIDAY                                                                                             4,392.50
13TH MONTH                                                                                    3,360.00
PROVISION XMAS PARTY                                                            2,000.00                                                                               
TRANSPO                                                                                           2,260.00    
RENTAL                                                                                             14,000.00
ELECTRIC BILL                                                                                    7,271.00
WATER BILL                                                                                           145.40
BIR/TAXES    
MONTHLY RENTAL TAX                                                                 1,520.00                                                                                    
SUPOT                                                                                                 7,003.00                                                                                    
OFFICE SUPPLIES                                                                                   25.00
KITCHEN WARES                                                                                 557.00
DISHWASHING                                                                                    698.00
SERVICE WATER                                                                               1,950.00
OFFICE SUPPLIES                                                                                 
GARBAGE TIP                                                                                    1,800.00
BANK CHARGE                                                                                     500.00
ADMIN ALLOWANCE                                                                     2,000.00                                                              
MEALS                                                                                                     435.00                                                                                    
OTHERS                                                                                               
HOTEL FOR STAFF THANKS GIVING IN CALBAYOG                950.00                                                                           
BUNDLE OF JOY                                                                               3,088.00
TOTAL:                                                                                            101,696.15
NON SALES:                                                                                     55,472.00  
GRANDTOTAL:                                                                             157,168.15</t>
        </r>
      </text>
    </comment>
    <comment ref="BU516" authorId="0" shapeId="0" xr:uid="{895227FC-8D30-4423-B17E-92C6E2E0F40D}">
      <text>
        <r>
          <rPr>
            <b/>
            <sz val="28"/>
            <rFont val="Tahoma"/>
            <family val="2"/>
          </rPr>
          <t>JUSTIFICATION
LPG-7,696
BREADING-11,460
OIL-13,320
SAUCE-3,800
SALARY-37,530
OT-6,303.76
HOLIDAY-4,228.50
13 MONTH-4,000
SSS-7,925
TRANSPO-1,759
COMMUNICATION-80
RENTAL-9,750
LIGHT-8,403.76
WATER-235
MISC EXPENSE-17,309.88
TOTAL= 133,800.90</t>
        </r>
      </text>
    </comment>
    <comment ref="BU517" authorId="3" shapeId="0" xr:uid="{539203F0-AC2C-43AA-BF92-1E99D5086FBE}">
      <text>
        <r>
          <rPr>
            <b/>
            <sz val="28"/>
            <rFont val="Tahoma"/>
            <family val="2"/>
          </rPr>
          <t xml:space="preserve">OTHERS= 2605.00
--9TH PAYMENT FREEZER
SERVICE WATER= 162.00
DETERGENT= 1191.00
KITCHENWARES=1185.00
--GRAVYE JAR
OFFICE SUPPLIES= 277.00
--ALCOHOL , PHOTOCOPY 
GARBAGE  BAG=130.00
ROLLNBAG=35.00
PLASTIC=2615.00
SUPPOT= 1990.00
</t>
        </r>
      </text>
    </comment>
    <comment ref="BU518" authorId="4" shapeId="0" xr:uid="{C1B94D0B-0021-489F-ADDC-AAB2FD5DBCEC}">
      <text>
        <r>
          <rPr>
            <b/>
            <sz val="22"/>
            <rFont val="Tahoma"/>
            <family val="2"/>
          </rPr>
          <t xml:space="preserve">Admin:
</t>
        </r>
        <r>
          <rPr>
            <sz val="22"/>
            <rFont val="Tahoma"/>
            <family val="2"/>
          </rPr>
          <t>HOLIDAY-810
13TH MONTH PAY-2,117.50
SSS-2,730
PHIL HEALTH-1,200
PROV.XMAS PARTY-4,000
TRANSPO-500
COMMU.-200
ELECTRIC BILL-3,376.84
WATER BILL-620
TAXES-7,000
SUPOT-3,051
PLASTIC-920
V1-370
ROLLBAG-1,200
GBAG-350
OFFICE SUPPLIES-1,052
KITCHENWARES-217
LEMON-50
DISHWASHING-325
DETERGENT-195
CHLORINE/MURIATIC-120
SERVICE WATER-525
TISSUE/ALCOHOL-165
SIOMAI PLATE-30
OTHERS-1,400</t>
        </r>
      </text>
    </comment>
    <comment ref="BU519" authorId="3" shapeId="0" xr:uid="{C222EE69-EE1E-4D5A-BE1B-35E7C6C4D87C}">
      <text>
        <r>
          <rPr>
            <b/>
            <sz val="28"/>
            <rFont val="Calibri"/>
            <family val="2"/>
          </rPr>
          <t xml:space="preserve">
SALARY:                                  32,343.50
OVERTIME:                            11,261.89
HOLIDAY:                                2,805             
TRANSPO:                               2,855                          
RENTAL:                                   18,640                      
E-BILL:                                       3,468.18        
WATER BILL:                            408              
SUPOT:                                       5,385                 
LABOR MATERIALS:                900      
OFFICE SUPPLIES:                     33
TISSUE:                                       65            
KITCHEN WARES:                    615                                                       
DETERGENT:                             195
ADMIN SALARY:                       1,820.75
ADMIN E-BILL:                          1,596
GEN. CLEANING MEALS:         400                                                  
DEP. CHARGE:                           2,490 
TOTAL:                                        87,281.32                                                        
NON SALES:                               52,270
GRAND TOTAL:                         139,551.32</t>
        </r>
      </text>
    </comment>
    <comment ref="BU520" authorId="3" shapeId="0" xr:uid="{5E934BD6-B86A-4BCF-AEBB-70E4FBB7C2D1}">
      <text>
        <r>
          <rPr>
            <b/>
            <sz val="28"/>
            <rFont val="Tahoma"/>
            <family val="2"/>
          </rPr>
          <t>LPG - 18,347
BREADING - 11,739
OIL - 11,300
SAUCE - 6,080
SALARY - 36,260
OVERTIME - 1,957.50
HOLIDAY - 1,636.50
13TH MONTH - 3,003.33
BENEFITS - 2,385
XMAS PARTY - 3,000
TRANSPO - 280
RENTAL - 27,560
ELECTRIC BILL - 8,647.98
WATER BILL - 1,766.66
BIR/TAXES - 1,950
SUPOT - 1,823
PLASTIC - 3,090
GBAG - 140
OFFICE SUPPLIES - 56.25
KITCHEN WARES - 926
DISWASHING - 195
DETERGENT - 171
DISCOUNT - 192
ADMIN COST - 21,032.75</t>
        </r>
      </text>
    </comment>
    <comment ref="BU521" authorId="2" shapeId="0" xr:uid="{9E81F2CD-4E1A-4F83-8660-8EF24C098834}">
      <text>
        <r>
          <rPr>
            <b/>
            <sz val="24"/>
            <rFont val="Calibri"/>
            <family val="2"/>
            <scheme val="minor"/>
          </rPr>
          <t>SALARY - 51,199.05
RENTAL - 15,000
EB - 5,325.70
OT - 1,124.55
PLASTIC - 5,520</t>
        </r>
        <r>
          <rPr>
            <sz val="9"/>
            <rFont val="Tahoma"/>
            <family val="2"/>
          </rPr>
          <t xml:space="preserve">
</t>
        </r>
      </text>
    </comment>
    <comment ref="BU522" authorId="3" shapeId="0" xr:uid="{F0D35066-C00B-4BFC-B0FB-6735158DFFF0}">
      <text>
        <r>
          <rPr>
            <b/>
            <sz val="28"/>
            <rFont val="Tahoma"/>
            <family val="2"/>
          </rPr>
          <t>LPG - 14,840.50
BREADING - 11,739
OIL - 12,780
SAUCE - 4,960
SALARY - 38,275
OVERTIME - 7,413.75
HOLIDAY - 1,767
13TH MONTH - 3,189.58
BENEFITS - 3,570
XMAS PARTY - 4,000
TRANSPO - 390
COMMUNICATION - 20
RENTAL - 25,000
ELECTRIC BILL - 4,772
WATER BILL - 1,317.80
BIR/TAXES - 700
SUPOT - 1,425
PLASTIC - 3,940
LABOR/MATERIALS - 250
OFFICE SUPPLIES - 413
KITCHEN WARES - 330.50
DISWASHING - 475
DETERGENT - 176.48
SERVICE WATER - 875
DISCOUNT - 40
OTHERS - 200
ADMIN COST - 21,032.75</t>
        </r>
      </text>
    </comment>
    <comment ref="BU525" authorId="3" shapeId="0" xr:uid="{9038CEF6-F48E-49BC-875B-26339B596CBD}">
      <text>
        <r>
          <rPr>
            <sz val="28"/>
            <rFont val="Tahoma"/>
            <family val="2"/>
          </rPr>
          <t>SALARY - 42,400.00
OVERTIME -3,816.00
13TH MONTH -3,533.00
BENEFITS - 7,260.00
SUPOT - 3,223.00
ADMIN SALARY - 3,000.00
BUNDLE OF JOY - 6,000.00</t>
        </r>
        <r>
          <rPr>
            <sz val="9"/>
            <rFont val="Tahoma"/>
            <family val="2"/>
          </rPr>
          <t xml:space="preserve">
</t>
        </r>
      </text>
    </comment>
    <comment ref="BU526" authorId="0" shapeId="0" xr:uid="{207A6574-9AF7-4820-885B-AFCCD93FD710}">
      <text>
        <r>
          <rPr>
            <b/>
            <sz val="9"/>
            <rFont val="Tahoma"/>
            <family val="2"/>
          </rPr>
          <t>User:</t>
        </r>
        <r>
          <rPr>
            <sz val="9"/>
            <rFont val="Tahoma"/>
            <family val="2"/>
          </rPr>
          <t xml:space="preserve">
</t>
        </r>
        <r>
          <rPr>
            <b/>
            <sz val="24"/>
            <rFont val="Tahoma"/>
            <family val="2"/>
          </rPr>
          <t>LPG - 14,868
BREADING-12,800
OIL-11,000
SAUCE-4,400
SALARY-33,046.38
OVERTIME-1,750.73
TRAINEE ALLO-700
HOLIDAY-9,326.82
13TH MONTH-28,879.78
TRANSPO-1,452
PHILHEALTH-321.76
HDMF-200
commu-899
RENTAL-37,400
ELECTRIC-7,666.25
water bill -906.25
BIR/TAXES-2,500
SUPOT-1,080
PLASTIC-1,967
ROLL BAG-840
G BAG-44
LABOR-
OFFICE SUPPLY-457
KITCHEN-886
DETREGENT-484.95
DISHWASHING-438.60
SERVICE WATER-
SENIOR-206
SERVICE CHARGE-107
OTHERS-787.35
BREADCRUBS-
G-FEE- 500</t>
        </r>
      </text>
    </comment>
    <comment ref="BU527" authorId="3" shapeId="0" xr:uid="{A2C3545D-16EB-4BF6-BAE1-8061F367F392}">
      <text>
        <r>
          <rPr>
            <b/>
            <sz val="26"/>
            <rFont val="Tahoma"/>
            <family val="2"/>
          </rPr>
          <t xml:space="preserve">
OTHERS=6568.00
--DEPOSIT FEE , BUNDLE OF JOY , TARPAULIN , GARBAGE FEE 
SR. DISCOUNT =66.00
HEALTH CARE/ MED.=401.00
SERVICE WATER= 240.00
DETERGENT=1175.00
KITCHEN WARE=925.00
--SILHIG LANOT/TUKOG , SPONE  , TISSUE ,  TOOTHPICK
OFFICE SUPPLIES= 32.00
LABOR AND MATERIALS=910.00
-- LABOR FAUCET REPAIR , ELECTRICAL TAPE 
ROLLBAG=170.00
PLASTIC=1900.00
BULSITA=5490.00
</t>
        </r>
      </text>
    </comment>
    <comment ref="BU530" authorId="0" shapeId="0" xr:uid="{17C85F0D-6F8E-4772-85A6-2719CE05DDF8}">
      <text>
        <r>
          <rPr>
            <b/>
            <sz val="20"/>
            <rFont val="Tahoma"/>
            <family val="2"/>
          </rPr>
          <t>User:</t>
        </r>
        <r>
          <rPr>
            <sz val="20"/>
            <rFont val="Tahoma"/>
            <family val="2"/>
          </rPr>
          <t xml:space="preserve">
LPG-11,529
BREADING-13,125
OIL-15,730
SAUCE-3,140
SALARY-47,265(INCLUDING OT &amp; HOLIDAY PAY
13TH MONTH PAY-3,109.17
SSS-3,270
PHILHEALTH-750
HDMF-600
PROVISION CHRISTMAS PARTY-5,000
TRANSPO-3,141.33
COMMU-350
RENTAL-5,500
E.BILL-5,209
WATER BILL PAYMENT-700
SUPOT/PLASTIC/ROLLBAG-5,530
LABOR/MAATERIALS-778
OFFICE SUPPLIES-806
KITCHEN WARES-3,899
DETERGENT/DISHWASHING-1,655.50
OTHERS-200 (SOLICITATION)
BUNDLE OF JOY-4,000
</t>
        </r>
      </text>
    </comment>
    <comment ref="BU533" authorId="10" shapeId="0" xr:uid="{3892BDC0-A0F0-45DD-A275-ECECE029E68D}">
      <text>
        <r>
          <rPr>
            <b/>
            <sz val="28"/>
            <rFont val="Calibri"/>
            <family val="2"/>
            <scheme val="minor"/>
          </rPr>
          <t>SALARY- 69,530
LPG- 15,397
BREADING- 11,480
OIL- 11,000
SAUCE- 3,840
13TH MONTH- 5,300
SSS- 4,040
PHILHEALTH-1,000
TRANSPO- 1,640
ADMIN- 1,200
CHRISTMAS PARTY-3,000
RENTAL- 8,550
LIGHT BILL- 4,815
WATER BILL- 873.19
BIR- 2,000
SUPOT- 3,390
PLASTIC- 1,475
CHARGE PADALA- 2,610</t>
        </r>
      </text>
    </comment>
    <comment ref="BU534" authorId="0" shapeId="0" xr:uid="{9D014828-A2F8-4A6F-8736-6343430BB6F5}">
      <text>
        <r>
          <rPr>
            <b/>
            <sz val="24"/>
            <rFont val="Calibri"/>
            <family val="2"/>
          </rPr>
          <t>=======
LPG-10,792.50
BMIX-11,197
OIL-15,744
SAUCE-3,268
SALARY-35,419.15
CASH ADVANCE-5,875
T.L ALLOWANCE-1,800
13TH-6,083.33
SSS-5,881
PHILHEALTH-1,951
HDMF-1,201
TRANSPO-270
COMMUNICATION-300
RENTAL-36,000
EBILL- 8,626.80
WBILL-1,189.57
BIR-5,256
PLASTIC-319
ROLLBAG-590
GBAG-190
LABOR-(FREEZER &amp;ADOPTOR)4,274.75
PEST CONTROL-800
OFFICE SUPPLIES-628
KITCHEN WARES-40
DISHWASHING-60
DETERGENT-1,723
SERVICE WATER-375
SENIOR DISCOUNT-526
ADMIN COST-11,231.52</t>
        </r>
      </text>
    </comment>
    <comment ref="BU535" authorId="3" shapeId="0" xr:uid="{DFAF12B2-6D23-4858-8225-CC055C1246F2}">
      <text>
        <r>
          <rPr>
            <sz val="28"/>
            <rFont val="Tahoma"/>
            <family val="2"/>
          </rPr>
          <t>SALARY - 43,065.00
OVERTIME - 6,197.00
HOLIDAY - 2,652.00
13TH MONTH -3,631.00
BENEFITS - 3,630.00
SUPOT -3,210.00
SERVICE WATER - 1,575.00
ELECTRIC BILL - 4,128.00</t>
        </r>
        <r>
          <rPr>
            <sz val="9"/>
            <rFont val="Tahoma"/>
            <family val="2"/>
          </rPr>
          <t xml:space="preserve">
</t>
        </r>
      </text>
    </comment>
    <comment ref="BU536" authorId="0" shapeId="0" xr:uid="{382824D2-D2F5-484C-93A3-F447C2574E2D}">
      <text>
        <r>
          <rPr>
            <b/>
            <sz val="24"/>
            <rFont val="Calibri"/>
            <family val="2"/>
            <scheme val="minor"/>
          </rPr>
          <t>SALARY: 23,938
O.T: 15,741.75
RENTAL: 18,000
13TH MONTH: 3,284.25
RENTAL: 18,000
ELECTRIC BILL: 6,926.72
WATER BILL: 973.75</t>
        </r>
      </text>
    </comment>
    <comment ref="BU537" authorId="0" shapeId="0" xr:uid="{4555A4B3-50B2-43C4-BECB-F94CA74924AF}">
      <text>
        <r>
          <rPr>
            <sz val="28"/>
            <rFont val="Tahoma"/>
            <family val="2"/>
          </rPr>
          <t xml:space="preserve">HOLIDAY=2,976
13TH MONTH=17,724
TRANSPO=1,240
COMMUNICATION=1,506
E-BILL=13,339
W-BILL=645
BOOK KEEPER=1,000
SUPOT/PLASTIC=7,156
SILI=400
DETERGENT=594
S-WATER=475
EMPTY SACKS &amp;GARBAGE COLLECTION=740
</t>
        </r>
        <r>
          <rPr>
            <sz val="9"/>
            <rFont val="Tahoma"/>
            <family val="2"/>
          </rPr>
          <t xml:space="preserve">
</t>
        </r>
      </text>
    </comment>
    <comment ref="BU538" authorId="3" shapeId="0" xr:uid="{DAC4E554-814D-499E-912F-38A71BB1B65F}">
      <text>
        <r>
          <rPr>
            <b/>
            <sz val="28"/>
            <rFont val="Tahoma"/>
            <family val="2"/>
          </rPr>
          <t>LPG - 14,892
BREADING - 10,062
OIL - 7,000
SAUCE - 6,400
SALARY - 39,785
OVERTIME - 10,998.75
HOLIDAY - 2,487.38
13TH MONTH - 38,600
TRANSPO - 600
RENTAL - 15,000
ELECTRIC BILL - 2,676.02
WATER BILL - 293
BIR/TAXES - 1,000
SUPOT - 1,070
PLASTIC - 2,156
GBAG - 106
OFFICE SUPPLIES - 1,045.25
KITCHEN WARES - 705
DISWASHING - 265
DETERGENT - 78
SERVICE WATER - 1,500
OTHERS - 10,500
DISCOUNT - 248</t>
        </r>
      </text>
    </comment>
    <comment ref="BU540" authorId="3" shapeId="0" xr:uid="{4EE1DCC8-4BB9-45DA-92C0-7D34A0E0FABE}">
      <text>
        <r>
          <rPr>
            <b/>
            <sz val="28"/>
            <rFont val="Tahoma"/>
            <family val="2"/>
          </rPr>
          <t>LPG - 6,924.78
BREADING - 10,062
OIL - 8,020
SAUCE - 8,000
SALARY - 43,630
OVERTIME - 6,147.50
HOLIDAY - 2,443
13TH MONTH - 3,117.08
BENEFITS - 7,165
XMAS PARTY - 4,000
TRANSPO - 244
RENTAL - 28,000
ELECTRIC BILL - 4,352.25
WATER BILL - 1,175.35
BIR/TAXES - 700
SUPOT - 1,887
PLASTIC - 1,595
GBAG - 290
OFFICE SUPPLIES - 249.50
KITCHEN WARES - 702
DISWASHING - 483
DETERGENT - 98
SERVICE WATER - 1,530
DISCOUNT - 146
TRAINEE ALLOWANCE - 2,800
ADMIN COST - 21,032.75</t>
        </r>
      </text>
    </comment>
    <comment ref="BU541" authorId="3" shapeId="0" xr:uid="{B9567D8D-B8B1-4DE3-90DC-0E115C70DE59}">
      <text>
        <r>
          <rPr>
            <b/>
            <sz val="26"/>
            <rFont val="Tahoma"/>
            <family val="2"/>
          </rPr>
          <t xml:space="preserve">
OTHERS=1080.00
-- SILHIG LANOT  ,  BPI FEE ,  BATTERY , RENT BARENA , DRUM FOR RICE  
SERVIE WATER = 140.00
DETERGENT= 188.10
DISWASHING=644.45
KITCHEN WARE=63.60
-- SPONG  , STEELWOOL , TOOTHPICK
OFFICE SUPPLIES= 258.00
--RECORDBOOK , NOTEBOOK , PHOTOCOPY , BALLPEN 
LABOR AND MATERIALS= 3879.00
-- RENT BARENA ,  PVC MOLDING , LABOR ELECTRICIAN ,  LABOR SIGNAGE , WIRE  , SWITCH .
GARBAGE BAG = 195.00
PLASTIC=5295.00
</t>
        </r>
      </text>
    </comment>
    <comment ref="BU542" authorId="3" shapeId="0" xr:uid="{2D844A51-9188-4990-8C4F-C37D6C4694B8}">
      <text>
        <r>
          <rPr>
            <b/>
            <sz val="28"/>
            <rFont val="Tahoma"/>
            <family val="2"/>
          </rPr>
          <t>LPG - 10,335
BREADING - 10,062
OIL - 15,660
SAUCE - 8,960
SALARY - 44,820
OVERTIME - 2,023.13
HOLIDAY - 2,158
13TH MONTH - 45,370
BENEFITS - 1,400
TRANSPO - 400
COMMUNICATION - 420
RENTAL - 20,000
ELECTRIC BILL - 8,076.63
WATER BILL - 312
SUPOT - 1,940
PLASTIC - 1,680
LABOR/MATERIALS - 310
OFFICE SUPPLIES - 805
KITCHEN WARES - 839
DISWASHING - 826
DETERGENT - 330
SERVICE WATER - 2,190
GARBAGE FEE - 900</t>
        </r>
      </text>
    </comment>
    <comment ref="BU543" authorId="3" shapeId="0" xr:uid="{BD6C3164-A699-4F45-98F1-4337A41974D7}">
      <text>
        <r>
          <rPr>
            <sz val="28"/>
            <rFont val="Calibri"/>
            <family val="2"/>
            <scheme val="minor"/>
          </rPr>
          <t>=======================================================</t>
        </r>
        <r>
          <rPr>
            <sz val="28"/>
            <rFont val="Tahoma"/>
            <family val="2"/>
          </rPr>
          <t xml:space="preserve">
</t>
        </r>
        <r>
          <rPr>
            <sz val="28"/>
            <rFont val="Calibri"/>
            <family val="2"/>
            <scheme val="minor"/>
          </rPr>
          <t xml:space="preserve">  *LPG EXPENSES=10,7922.50
 * BREADING MIX=9,546.00
 * OIL EXPENSES=10,496.00
 * GRAVY\PATIS\SUKA=2,700.00
 * SALARY\HOLIDAY PAY=49,050.00
 * OVERTIME PAY=4,125.00
 *  TL ALLOWANCE=1,100.00
  * ADMIN OFFICE SUPPLIES=10,792.00
   *13THMONTH PAY=4,721.43
 *  SSS BENIFITS=1,425.36
 *  RENTAL EXPENSES=12,000.00
 *  ELECTRIC BILL EXPENSES=6,912.00
  * WATER  BILL EXPENSES=500.00
   * BIR\TAXES=2,084.29
 *   SUPOT\ROLLBAG\T-BAG=2,479.00
   * COMMUNICATION ALLOW\CCTV LOAD EXPENSES=550.00
   *  DETERGENT\DISHWASHING SOAP=1,155.00
   *  SERVICE WATER=575.00
   *  MAINTENANCE AND LABOR\MATERIALS=909.00
   *  MONTHLY ADMIN COST\OFFICE=7,949.73
   *  OFFICE ADMIN REPLENISHMENT\SS\ST FARE=2,247.27
  =====================================================</t>
        </r>
        <r>
          <rPr>
            <sz val="9"/>
            <rFont val="Tahoma"/>
            <family val="2"/>
          </rPr>
          <t xml:space="preserve">
</t>
        </r>
      </text>
    </comment>
    <comment ref="BU544" authorId="3" shapeId="0" xr:uid="{18D93801-FBA9-4978-9109-18BE25353D85}">
      <text>
        <r>
          <rPr>
            <b/>
            <sz val="16"/>
            <rFont val="Tahoma"/>
            <family val="2"/>
          </rPr>
          <t>Acer:
LPG- 17,142
BREADING-12,002
OIL- 10,032
SAUCE- 3,561
SALARY- 41,245 (5 weeks salary kaya malaki ang OPEX)
OVERTIME- 11,185 (4 crew kaya pag day off ng isa straight duty ang isa kaya naging malaki)
13TH MONTH- 27,320 (nag release din ng 13th month)
SSS- 3,640
ELEC BILL- 3,224</t>
        </r>
      </text>
    </comment>
    <comment ref="BU545" authorId="0" shapeId="0" xr:uid="{D1BF3B3A-068A-411A-B3CD-B97AF3D1D356}">
      <text>
        <r>
          <rPr>
            <b/>
            <sz val="28"/>
            <rFont val="Calibri"/>
            <family val="2"/>
            <scheme val="minor"/>
          </rPr>
          <t xml:space="preserve">LPG- 10688
BREADING- 10790
OIL- 12390
SAUCE/GRAVY- 4930
SALARY- 44880
OT- 4948
TL ALLOW- 1500
HOLIDAY- 5040
13TH MONTH- 44296
XMAS PARTY- 4000
PHIL HEALTH- 1000
PAG-IBIG- 800
TRANSPO- 1234
COMMU- 330
RENTAL- 25000
EBILL- 8139.16
WBILL- 2973.6
SUPOT- 1755
PLASTIC- 1700
ROLLBAG- 675
GBAG- 306
MATERIALS- 795
OFFICE SUPPLY- 281
KITCHENWARES- 538
DISHWASHING- 210
DETERGENT- 1190
SERVICE WATER- 1280
GARBAGE FEE- 200
</t>
        </r>
      </text>
    </comment>
    <comment ref="BU546" authorId="3" shapeId="0" xr:uid="{FEC88A5B-EB68-4AEE-80AC-BDA8CB1A6FCA}">
      <text>
        <r>
          <rPr>
            <b/>
            <sz val="9"/>
            <rFont val="Tahoma"/>
            <family val="2"/>
          </rPr>
          <t>Acer:</t>
        </r>
        <r>
          <rPr>
            <sz val="9"/>
            <rFont val="Tahoma"/>
            <family val="2"/>
          </rPr>
          <t xml:space="preserve">
</t>
        </r>
        <r>
          <rPr>
            <b/>
            <sz val="16"/>
            <rFont val="Tahoma"/>
            <family val="2"/>
          </rPr>
          <t xml:space="preserve">LPG- 13,189
BREADING- 14,752
OIL- 13,680
SAUCE- 2,048
SALARY- 57,710 (5 weeks salary kaya malaki)
HOLIDAY- 4,985 (damo ang holiday)
ELEC BILL- 2,855
SUPOT- 3,855
XMASS PROVISION-10,000
13TH MONTH- 54,780 (lumaki ang OPEX kasi nagpang release sa 13th mont)
</t>
        </r>
      </text>
    </comment>
    <comment ref="BU547" authorId="3" shapeId="0" xr:uid="{5632D24F-26E3-4D4B-B350-819AB809D517}">
      <text>
        <r>
          <rPr>
            <b/>
            <sz val="28"/>
            <rFont val="Tahoma"/>
            <family val="2"/>
          </rPr>
          <t>LPG - 15,046
BREADING - 15,093
OIL - 17,080
SAUCE - 6,400
SALARY - 43,065
OVERTIME - 1,627.50
TL ALLOWANCE - 1,300
HOLIDAY - 5,973.50
13TH MONTH - 37,876.72
TRANSPO - 1,830
RENTAL - 10,000
ELECTRIC BILL - 1,420.65
WATER BILL - 1,000
PLASTIC - 2,790
GBAG - 930
LABOR/MATERIALS - 200
OFFICE SUPPLIES - 1,190
DISWASHING - 1,250
DETERGENT - 822
SERVICE WATER - 1,470
DISCOUNT - 136
GARBAGE FEE - 3,200</t>
        </r>
      </text>
    </comment>
    <comment ref="BU548" authorId="2" shapeId="0" xr:uid="{A20E52E1-27E5-44A2-872D-3640DF13EBC4}">
      <text>
        <r>
          <rPr>
            <b/>
            <sz val="24"/>
            <rFont val="Calibri"/>
            <family val="2"/>
            <scheme val="minor"/>
          </rPr>
          <t>SALARY - 36,512.50
OT - 16,468.75
RENTAL - 18,000
EB - 6,163.20</t>
        </r>
        <r>
          <rPr>
            <sz val="9"/>
            <rFont val="Tahoma"/>
            <family val="2"/>
          </rPr>
          <t xml:space="preserve">
</t>
        </r>
      </text>
    </comment>
    <comment ref="BG549" authorId="0" shapeId="0" xr:uid="{9A3FE31A-138F-4025-8C06-B01DDB818A73}">
      <text>
        <r>
          <rPr>
            <b/>
            <sz val="28"/>
            <rFont val="Calibri"/>
            <family val="2"/>
          </rPr>
          <t>4 DAYS CLOSED</t>
        </r>
      </text>
    </comment>
    <comment ref="BU549" authorId="0" shapeId="0" xr:uid="{4BCC8A8B-590B-4830-BFE8-4F4F3CC37CE5}">
      <text>
        <r>
          <rPr>
            <b/>
            <sz val="28"/>
            <rFont val="Calibri"/>
            <family val="2"/>
          </rPr>
          <t>SALARY                                                                                             42,235.50                                                                                             
OT                                                                                                          7,384.38                                                                                                       
HOLIDAY                                                                                             3,400.00                                                                                               
TRANSPO                                                                                            4,500.00                             
RENTAL                                                                                             21,000.00              
ELECTRIC BILL                                                                                    3,649.00                                                                                                                     
SUPOT                                                                                                 5,072.00        
LABOR/MATERIALS                                                                              16.00                                                                                                                                                      
OFFICE SUPPLIES                                                                                 322.00                
KITCHEN WARES                                                                                 495.00
TISSUE                                                                                                     300.00                                
DISHWASHING                                                                                    293.00                                                                           
SERVICE WATER                                                                                  125.00                                                                                  
ADMIN OFFICE SALARY                                                                1,820.75    
ADMIN ELECTRIC BILL                                                                    1,581.00    
DEPOSET CHARGE                                                                           2,415.00                                                                                               
TOTAL:                                                                                               94,608.63                                                                               
NON SALES:                                                                                     47,170.00
GRANDTOTAL:                                                                             141,778.63</t>
        </r>
      </text>
    </comment>
    <comment ref="BU551" authorId="4" shapeId="0" xr:uid="{F0E3E9AB-287E-47E4-BEB0-41C508A909A2}">
      <text>
        <r>
          <rPr>
            <b/>
            <sz val="22"/>
            <rFont val="Tahoma"/>
            <family val="2"/>
          </rPr>
          <t>Admin:</t>
        </r>
        <r>
          <rPr>
            <sz val="22"/>
            <rFont val="Tahoma"/>
            <family val="2"/>
          </rPr>
          <t xml:space="preserve">
HOLIDAY-4,263
SSS-6,340
TRANSPO-980
COMMU.-80
ELECTRIC BILL-9,358.53
WATER BILL-260
SUPOT-3,345
PLASTIC-2,350
ROLLBAG-1,855
G-BAG-695
OFFICE SUPPLIES-327
KITCHENWARE-1,480
DETERGENT-1,100
SERVICE WATER-575
SENIOR DIS.-245
OTHERS-6,230(office salary)</t>
        </r>
      </text>
    </comment>
    <comment ref="BU552" authorId="0" shapeId="0" xr:uid="{FBBF5DB2-AC2A-475B-83B6-51DA3F27300E}">
      <text>
        <r>
          <rPr>
            <sz val="28"/>
            <rFont val="Tahoma"/>
            <family val="2"/>
          </rPr>
          <t xml:space="preserve">HOILDAY=3,427
13TH MONTHH=14,259.87
TRANSPO=1.229
COMMUNICATION=1,606
E-BILL=5,933
BIR/TAXES=1,900
SUPOT/PLASTIC=4,309
SILI=500
S-WATER=475
LOAOR=600
0-SUPPLIES=830
EMPTY SACKS FOR GARBAGE=480
</t>
        </r>
      </text>
    </comment>
    <comment ref="BU553" authorId="3" shapeId="0" xr:uid="{5C43BCFD-8CDD-4E3B-BD7D-DC8752CD39C2}">
      <text>
        <r>
          <rPr>
            <b/>
            <sz val="24"/>
            <rFont val="Calibri"/>
            <family val="2"/>
            <scheme val="minor"/>
          </rPr>
          <t xml:space="preserve">SALARY-46,500
13TH MONTH-13,476.75
RENTAL-15,000
EB-4,510.45
BREADING-14,520
</t>
        </r>
      </text>
    </comment>
    <comment ref="BU555" authorId="3" shapeId="0" xr:uid="{25C26B32-BF31-4487-BF79-A25801FD2868}">
      <text>
        <r>
          <rPr>
            <b/>
            <sz val="28"/>
            <rFont val="Calibri"/>
            <family val="2"/>
            <scheme val="minor"/>
          </rPr>
          <t xml:space="preserve">SALARY                                                    40,455          
HOLIDAY PAY                                         4,263                               
OVERTIME PAY                                      4,156                                                    
13TH MONTH PAY                               25,967.5                               
RENTAL                                                    15,000                  
TRANSPORTATION                               740
BIR/TAXES                                               3,150                              
LIGHT                                                        8,223
WATER                                                     883.5
SUPOT                                                      5,782.5
LABOR/ MATERIALS                            235       
STORE SUPPLIES                                    528.5
KITCHENWARES                                    228.5
DISHWASHING                                      531
DETERGENT                                            852
SENIOR DISCOUNT                               967
SERVICE WATER                                    375
PAALOG                                                   230
NON SALES                                             43,552.5                                         
TOTAL=                                                   156,120                                     </t>
        </r>
      </text>
    </comment>
    <comment ref="BU556" authorId="3" shapeId="0" xr:uid="{23ED92AB-BE9E-4EC3-B983-5C172E36DDCC}">
      <text>
        <r>
          <rPr>
            <b/>
            <sz val="28"/>
            <rFont val="Tahoma"/>
            <family val="2"/>
          </rPr>
          <t>LPG - 10,869
BREADING - 10,062
OIL - 11,390
SAUCE - 5,280
SALARY - 41,295
OVERTIME - 1,137.68
TL ALLOWANCE - 2,700
HOLIDAY - 2,131.50
13TH MONTH - 44,059.15
XMAS PARTY - 8,000
BENEFITS - 3,300
TRANSPO - 550
COMMUNICATION - 300
RENTAL - 15,000
ELECTRIC BILL - 5,507.43
WATER BILL - 350
BIR/TAXES - 1,000
SUPOT - 3,180
PLASTIC - 1,150
ROLLBAG - 1,030
GBAG - 330
LABOR/MATERIALS - 15,000
OFFICE SUPPLIES - 527.25
KITCHEN WARES - 385
DISWASHING - 442.75
DETERGENT - 233.75
SERVICE WATER - 2,550
DISCOUNT - 14
SERVICE CHARGE - 7</t>
        </r>
      </text>
    </comment>
    <comment ref="BU557" authorId="3" shapeId="0" xr:uid="{B54EE700-89D9-4941-85BE-B1FE16F85739}">
      <text>
        <r>
          <rPr>
            <b/>
            <sz val="28"/>
            <color rgb="FF000000"/>
            <rFont val="Calibri"/>
            <family val="2"/>
            <scheme val="minor"/>
          </rPr>
          <t xml:space="preserve">OTHERS=2924.00
-- BUDGET FOOD FOR CGRISTMAS PARTY
 DISHWASHING=200.00
KITCHENWARE=353.00
-- TOOTHPICK , SPONGE , TONG 
OFFICE SUPPLIES=112.00
--NOTEBOOK, PEN 
PLASTIC=1205.00
SUPPOT=2660.00
</t>
        </r>
      </text>
    </comment>
    <comment ref="BU559" authorId="13" shapeId="0" xr:uid="{7D8960A1-B411-4FF0-A849-589167342BDB}">
      <text>
        <r>
          <rPr>
            <b/>
            <sz val="28"/>
            <rFont val="Calibri"/>
            <family val="2"/>
            <scheme val="minor"/>
          </rPr>
          <t>LPG-17,088
BREADING-14,620
OIL-14,204
SAUCE/GRAVY-4,355
SALARY-31,635
OVERTIME-12,412.51
HOLIDAY-1,261.50
13MONTHPAY-2,392.50
TRANSPORTATION-1,870
RENTAL-13,000
EBILL-8,409.46
WBILL-837.50
BIR/TAXES-3,858
SUPOT-2,400
PLASTIC-1,590
ROLLBAG-2,083
G-BAG-385
LABOR/MATERIALS -175
OFF. SUPPLIES -170
KITC.WARES-299
LEMON-120
SILI-280
DISHWASHING-235
DETERGENT-926
SERVICE WATER-378
GARBAGE FEE-1,000
SERVICE CHARGE-10
OTHERS-4,000
13 MONTH STAFF-899.54
ADMIN SALARY-3,404.85
XMAS ALLOCATION-4,000</t>
        </r>
      </text>
    </comment>
    <comment ref="BU560" authorId="10" shapeId="0" xr:uid="{8045C58C-C96D-4EF2-9B65-7310E1A2685E}">
      <text>
        <r>
          <rPr>
            <b/>
            <sz val="28"/>
            <rFont val="Calibri"/>
            <family val="2"/>
            <scheme val="minor"/>
          </rPr>
          <t>SALARY- 50,380
LPG- 14,452
BREADING-11,480
OIL- 15,340
SAUCE- 6,643.75
OVERTIME- 6,880
HOLIDAY- 1,682.50
TRANSPO- 2,469
RENTAL- 11,525
LIGHT BILL- 10,231.29
WATER BILL- 1,513
SUPOT- 7,885.20
OFFICE- 943.40
SENIOR DISCOUNT- 1,303
ADMIN- 14,801.77
BOARDING HOUSE- 444.44</t>
        </r>
      </text>
    </comment>
    <comment ref="BU561" authorId="0" shapeId="0" xr:uid="{CA89C8D1-3381-4B7A-9D95-FDBCE3E9DA5A}">
      <text>
        <r>
          <rPr>
            <sz val="28"/>
            <rFont val="Tahoma"/>
            <family val="2"/>
          </rPr>
          <t xml:space="preserve">HOLIDAY-1,203.75
13THMONTH-24,299.00
SSS-2,578.00
ADMIN-5,856.25
PROVISION-6,312.50
TRANSPO-180.00
ELECTRIC-3,068.00
WATER BILL-1,150.00
TAXES-1,062.50
SUPOT-380.00
PLASTIC-1,009.00
ROLLBAG-1,125.00
G-BAG-87.00
LABOR/MATERIAL-877.25
OFFICE-123.00
KITCHEN-943.75
DETERGENT-336.00
SERVICE WATER-1,680.00
SENIOR DISC-14.00
ZONROX150.00
TISSUE-262.00
</t>
        </r>
      </text>
    </comment>
    <comment ref="BU562" authorId="3" shapeId="0" xr:uid="{EBBEED94-E412-4BC1-B015-75AEE0145821}">
      <text>
        <r>
          <rPr>
            <b/>
            <sz val="28"/>
            <rFont val="Calibri"/>
            <family val="2"/>
          </rPr>
          <t xml:space="preserve">
SALARY:                                    36,917.87           
OVERTIME:                              9,560.13              
HOLIDAY:                                 3,908                    
TRANSPO:                                1720            
RENTAL:                                   21,000                  
E-BILL:                                      3,199         
SUPOT:                                      3,205                                                        
OFFICE SUPPLIES:                   170  
KITCHEN WARES:                   100
TISSUE:                                      130                
DETRERGENT:                          172                  
ADMIN OFFICE SALARY:         1,820.75
ADMIN E-BILL:                          1,581
GEN. CLEANING MEALS:         225
DEP. CHARGE:                         2,285        
TOTAL:                                    85,996.75                    
NON SALES:                           43,486
GRAND TOTAL:                     129,479.95</t>
        </r>
      </text>
    </comment>
    <comment ref="BU564" authorId="3" shapeId="0" xr:uid="{1C116487-27BE-4CA0-9ABA-94C2AE81638D}">
      <text>
        <r>
          <rPr>
            <b/>
            <sz val="9"/>
            <rFont val="Tahoma"/>
            <family val="2"/>
          </rPr>
          <t>Acer:</t>
        </r>
        <r>
          <rPr>
            <b/>
            <sz val="16"/>
            <rFont val="Tahoma"/>
            <family val="2"/>
          </rPr>
          <t xml:space="preserve">
LPG- 19,201
BREADING- 10,499
OIL- 12,526
SAUCE- 4,484
SALARY- 38,715
OVERTIME- 4,584.87
RENTAL- 25,000
(malaki ang rental mababa ang sales)
HOLIDAY - 8,355 (maraming holiday day)
13th month- 6,235
ELEC BILL- 4,337
WATER BILL- 4,000
SUPOT- 5.565
XMASS PROVISION- 8,000</t>
        </r>
      </text>
    </comment>
    <comment ref="BU565" authorId="5" shapeId="0" xr:uid="{E6E3DDCF-CDDE-4F09-9E15-6C4ADCB55B00}">
      <text>
        <r>
          <rPr>
            <b/>
            <sz val="24"/>
            <rFont val="Calibri"/>
            <family val="2"/>
          </rPr>
          <t xml:space="preserve">
LPG-10,794
BMIX-12,110
OIL-9,776
GRAVY-3,886
SALARY -34,044
TL ALLOWANCE -1,800
13TH MONTH-6,083
BENEFITS -6,426
RENTAL-8,000
TUBIG-500
BIR-3,780
SUPOT/PLASTIC-2,428
MISC-3,976
MAINTENANCE -1,100
ADMIN-6,738
WIFI/LOAD-500
NOTE:DOUBLE 13TH MONTH</t>
        </r>
      </text>
    </comment>
    <comment ref="BU566" authorId="4" shapeId="0" xr:uid="{70D36651-EC19-4F88-A42B-90E8C6371DD9}">
      <text>
        <r>
          <rPr>
            <b/>
            <sz val="24"/>
            <rFont val="Times New Roman"/>
            <family val="1"/>
          </rPr>
          <t>Admin:</t>
        </r>
        <r>
          <rPr>
            <sz val="24"/>
            <rFont val="Times New Roman"/>
            <family val="1"/>
          </rPr>
          <t xml:space="preserve">
G-17,065
BREADING-12,600
OIL-13,500
SAUCE-4,360
SALARY-43,860
OT-2,295
HOLIDAY-6,018
TRANSPO-500
RENTAL-20,000
ELECTRIC BILL-6,653.17
WATER BILL-2,308
TAXES-2,500
MISC.EXPENSES
SUPOT-2,491
PLASTIC-2,310
ROLLBAG-800
OFFICE SUPPLIES-148
KITCHENWARES-172
SILI-150
DETERGENT-312
SERVICE WATER-405
TRAINEE ALLOW.-400</t>
        </r>
        <r>
          <rPr>
            <sz val="9"/>
            <rFont val="Times New Roman"/>
            <family val="1"/>
          </rPr>
          <t xml:space="preserve">
</t>
        </r>
      </text>
    </comment>
    <comment ref="BU567" authorId="0" shapeId="0" xr:uid="{19D39D96-D9C9-4572-8A9B-6265533CD111}">
      <text>
        <r>
          <rPr>
            <b/>
            <sz val="24"/>
            <rFont val="Calibri"/>
            <family val="2"/>
            <scheme val="minor"/>
          </rPr>
          <t>SALARY: 2,705
O.T: 3,312
RENTAL: 15,000
ELECTRIC BILL: 9,079</t>
        </r>
      </text>
    </comment>
    <comment ref="BU568" authorId="0" shapeId="0" xr:uid="{D7CC513A-093C-47EA-BB1B-9FAC2D0990BF}">
      <text>
        <r>
          <rPr>
            <b/>
            <sz val="24"/>
            <rFont val="Times New Roman"/>
            <family val="1"/>
          </rPr>
          <t xml:space="preserve">FLOUR 5,700.00 
STARCH1,250.00 
SALARY41,325.00 
OVERTIME20,294.92 
HOLIDAY3,480.00 
"13TH 
MONTH"31,620.91 
SSs 2,120.00 
"PHIL
HEALTH" 1,000.00 
"PROVISION
XMAS PARTY" 6,000.00 
RENTAL30,000.00 
ELECTRIC BILL4,861.36 
WATER BILL1,285.01 
SUPOT3,000.00 
PLASTIC6,485.00 
G-BAG2,430.00 
"KITCHEN
WARES"1,010.00 
DISHWASHING1,349.00 
SERVICE WATER2,125.00 
OTHERS1,020.00 
</t>
        </r>
      </text>
    </comment>
    <comment ref="BU570" authorId="9" shapeId="0" xr:uid="{A2F3D1E0-85F2-4045-907A-6B243A0FCEE7}">
      <text>
        <r>
          <rPr>
            <b/>
            <sz val="28"/>
            <rFont val="Calibri"/>
            <family val="2"/>
          </rPr>
          <t>SALARY                                                           23,925.00
OVERTIME                                                     18,868.14
HOLIDAY                                                        3,132.00
SSS                                                                   2,418.00
PHILHEALTH                                                   752.00
HDMF                                                              520.00
TRANSFO.                                                       200.00
RENTAL                                                            5,000.00
ELECTRIC BILL                                                 5,349.43
WATER BILL                                                     230.00                                               (REMITTANCE,50PCS BOOKLET RECEIPT ) 250.00  
SUPOT                                                               6,094.2
DISHWASHING                                                360.00
SERVICE WATER                                              330.00
GARBAGE FEE                                                  1,250.00
ADMIN COST                                                    4,000.00
SALES DEPOSIT                                                 400.00
KITCHEN SUPPLIES                                          593.00
OFFICE SUPPLIES                                             723.00
TOTAL :                                                         =74,394.77
NONSALES :                                                 =37,666.76
GRAND TOTAL :                                          =112,061.53</t>
        </r>
      </text>
    </comment>
    <comment ref="BU576" authorId="11" shapeId="0" xr:uid="{70E83C70-0BF8-4D06-99D3-060DC1C0726B}">
      <text>
        <r>
          <rPr>
            <b/>
            <sz val="24"/>
            <rFont val="Calibri"/>
            <family val="2"/>
            <scheme val="minor"/>
          </rPr>
          <t>SALARY: 56,276.05
13TH MONTH: 41,525.00
RENTAL: 12,000
ELECTRIC BILL: 5,355.46
LABOR/MATERIALS: 9,990</t>
        </r>
      </text>
    </comment>
    <comment ref="BU577" authorId="0" shapeId="0" xr:uid="{98C04F23-5CE9-4BE1-A455-930527A8ADFD}">
      <text>
        <r>
          <rPr>
            <b/>
            <sz val="26"/>
            <rFont val="Calibri"/>
            <family val="2"/>
          </rPr>
          <t xml:space="preserve">SALARY                                                    39,931.00 
OVERTIME                                                8,680.00 
TRANSPO.                                                3,400.00 
TRANSPO.                                                3,061.00 
RENTAL                                                    23,000.00 
ELECTRIC BILL                                           6,806.60 
WATER BILL                                               1,470.00 
SUPOT                                                         6,114.00 
SEALANT FOR ROOF                                 700.00 
TISSUE                                                             130.00 
DISHWASHNG                                              255.00 
DETERGENT                                                  506.00 
SERVICE WATER                                           70.00 
GARBAGE TIP                                               300.00 
ADMIN  SALARY                                       1,820.75 
ADMIN ELECTRIC BILL                             1,581.00 
MEALS                                                             150.00 
DEP CHARGE                                                210.00 
CAROLING DONATION                            100.00 
NONSALES                                              41,105.00 
TOTAL                                                     139,390.35 </t>
        </r>
        <r>
          <rPr>
            <b/>
            <sz val="9"/>
            <rFont val="Calibri"/>
            <family val="2"/>
          </rPr>
          <t xml:space="preserve">
</t>
        </r>
      </text>
    </comment>
    <comment ref="BU578" authorId="9" shapeId="0" xr:uid="{02E9CC4F-E7DB-492E-AFA0-B58E93D88E2D}">
      <text>
        <r>
          <rPr>
            <b/>
            <sz val="28"/>
            <rFont val="Calibri"/>
            <family val="2"/>
          </rPr>
          <t>SALARY                                                           31,755.00
OVERTIME                                                     12,234.38
HOLIDAY                                                        3,262.00
SSS                                                                   5,888.00
PHILHEALTH                                                   1,805.00
HDMF                                                              1,320.00
COMMUNICATION                                        799.00
TRANSFO.                                                        1,650.00
RENTAL                                                            9,500.00
ELECTRIC BILL                                                 5,371.95                                              (REMITTANCE,50PCS BOOKLET RECEIPT ) 4,100.00
SUPOT                                                               8,074.2
DISHWASHING                                                1,440.00
DETERGENT                                                      82.00
SERVICE WATER                                              1,520.00
SENIOR DISCOUNT                                          442.86
ADMIN COST                                                    4,000.00
SIL                                                                       2,175.00
CONTRACT OF LEASE RENEWAL MEALS      1,210.00
SALES DEPOSIT                                                 2,070.00
KITCHEN SUPPLIES                                          1,257.00
TOTAL :                                                         =99,956.39
NONSALES :                                                 =42,539.46
GRAND TOTAL:                                            =142,496.35</t>
        </r>
        <r>
          <rPr>
            <b/>
            <sz val="9"/>
            <rFont val="Calibri"/>
            <family val="2"/>
          </rPr>
          <t xml:space="preserve">
</t>
        </r>
      </text>
    </comment>
    <comment ref="BU579" authorId="3" shapeId="0" xr:uid="{330C45F4-AC2F-468C-9C35-60DEABA60343}">
      <text>
        <r>
          <rPr>
            <b/>
            <sz val="22"/>
            <rFont val="Calibri"/>
            <family val="2"/>
            <scheme val="minor"/>
          </rPr>
          <t>Acer:</t>
        </r>
        <r>
          <rPr>
            <sz val="22"/>
            <rFont val="Calibri"/>
            <family val="2"/>
            <scheme val="minor"/>
          </rPr>
          <t xml:space="preserve">
LPG-14,772
B-MIX-11,700
OIL-11,100
SALARY-42,982.80
OVERTIME-4,527
13TH MONTH-3,422.17
SSS-1,110
P-HEATLH-279.5
X-MAS PARTY-5,700
TRANSPO-445
RENTAL-20,000
ELECTRIC-5,106.75
BIR-2,000
SUPOT-5,830
PLASTIC-330
K-WARE-5,135
DETERGENT-409
S-WATER-1,675
FLOWER-450
OTHERS-965</t>
        </r>
      </text>
    </comment>
    <comment ref="BU580" authorId="3" shapeId="0" xr:uid="{AD64BEE6-7E50-4961-B930-85386D75F993}">
      <text>
        <r>
          <rPr>
            <sz val="9"/>
            <rFont val="Tahoma"/>
            <family val="2"/>
          </rPr>
          <t xml:space="preserve">
</t>
        </r>
        <r>
          <rPr>
            <b/>
            <sz val="28"/>
            <rFont val="Calibri"/>
            <family val="2"/>
          </rPr>
          <t xml:space="preserve">
SALARY:                                      25,500               
OVERTIME:                                11,953.13     
TL ALLOWANCE:                       2,100  
13TH MONTH:                           16,000      
TRANSPO:                                   2,860                  
COMMUNICATION:                  800     
RENTAL:                                     10,000                    
E-BILL:                                         5,179.47                          
SUPOT:                                       15,168
LABOR/MATERIALS:               10,200                               
OFFICE SUPPLIES:                     2,390        
KITCHEN WARES:                     1,320        
DISHWASHING:                        2,050           
DETERGENT:                              3,000                
SERVICE WATER:                      6,900
SERVICE CHARGE:                    3,000    
BOJ:                                              3,000           
TOTAL:                                          121,420.6                       
NONSALES:                                  51,238
GRAND TOTAL:                           172,658.60</t>
        </r>
      </text>
    </comment>
    <comment ref="BU581" authorId="0" shapeId="0" xr:uid="{2CFB9230-4601-483C-841B-C90B7939739B}">
      <text>
        <r>
          <rPr>
            <b/>
            <sz val="28"/>
            <rFont val="Calibri"/>
            <family val="2"/>
          </rPr>
          <t xml:space="preserve">SALARY                                                               40,323.00 
OVERTIME                                                            3,360.25 
HOLIDAY                                                               2,791.10 
13TH MONTH                                                      2,610.00 
BENEFITS                                                               3,690.00 
TRANSPO                                                                  500.00 
COMMU                                                                4,080.00 
RENTAL                                                               10,000.00 
ELECTRIC                                                               5,379.00 
SUPOT                                                                    4,414.00 
LABOR/MATERIALS                                          1,200.00
(LABOR RE-PAINT)
KITCHENWARES                                                     400.00 
DISHWASHING                                                       660.00 
SERVICE WATER                                                     375.00 
SENIOR DISCOUNT                                                   40.00 
BUNDLE OF JOY                                                  3,000.00 
BOOK KEEPER                                                      3,000.00 
GARBAGE COLLECTOR                                         620.00 
TOTAL                                                                  86,442.35 
NON-SALES                                                        37,549.00 
GRAND TOTAL                                                123,991.35 
</t>
        </r>
      </text>
    </comment>
    <comment ref="BU582" authorId="4" shapeId="0" xr:uid="{A8168521-DB43-4164-8282-33FB364F28BB}">
      <text>
        <r>
          <rPr>
            <b/>
            <sz val="22"/>
            <rFont val="Calibri"/>
            <family val="2"/>
            <scheme val="minor"/>
          </rPr>
          <t xml:space="preserve">SSS- 4,040
PHIL HEA;LTH - 1000
TRANSPO - 1,190
ELECTRIC BILL - 5,589.96
WATER BILL - 1,225
SUPOT - 2,025
PLASTIC 1,065
OFFICE SUPPLIES 652
DEPOSIT CHARGE - 2630
</t>
        </r>
      </text>
    </comment>
    <comment ref="BU583" authorId="6" shapeId="0" xr:uid="{E9D39484-6159-464D-82A2-BC717173D6A9}">
      <text>
        <r>
          <rPr>
            <b/>
            <sz val="26"/>
            <rFont val="Tahoma"/>
            <family val="2"/>
          </rPr>
          <t xml:space="preserve">LPG-8,231
BREADING-14,740
OIL-15,866
SAUCE-3,140
SALARY-34,580
CREW OVERTIME-7,623.45
HOLIDAY-1,392
13MONTH-2,356.25
SSS-2,580
TRANSPO-1,390
RENTAL-11,500
ELECTRIC-5,651
WATER-1,625.98
BIR/TAX-8,520
SUPOT-5,708
PLASTIC-1,480
ROLLBAG-1,800
GBAG-385
OFFICE SUPPLIES -157
KETCHEN WARE-536
DISH WASHING -300
DETERGENT -568.90
SERVICE WATER-456
GARBAGE FEE-1,500
SERVICE DEPOSIT-25.20
BREADCRUMBS-116
OTHER-4,100
13MONT ADMIN STAFF-899. 54
ADMIM STAFF SALARY-3,404.85
</t>
        </r>
      </text>
    </comment>
    <comment ref="BU585" authorId="3" shapeId="0" xr:uid="{804F3EFF-73D7-4748-BC68-D9D0EA1AFC2F}">
      <text>
        <r>
          <rPr>
            <sz val="28"/>
            <rFont val="Calibri"/>
            <family val="2"/>
            <scheme val="minor"/>
          </rPr>
          <t>===============================================
 * LPG EXPENSES=10,793.00
 * BREADING EXPENSES=12,728.00
 * COOKING OIL EXPENSES=13,120.00
 * GRAVY\PATIS\SUKA EXPENSES=3,510.00
  *SALARY\HOLIDAY PAY=40,750.00
*  OVERTIME PAY EXPENSES=1,375.00
 * TL ALLOWANCE=1,250.00
 *  STORE RENTAL=35,000.00
 *  ELECTRIC BILL=7,416.00
 *  WATER BILL EXPENSES=1,447.38
  * BIR\TAXES=3,205.60
  * SUPOT\ROLLBAG\T-BAG=2,571.00
 *  COMMUNICATION ALLOW\CCTV LOAD=550.00
  * DETERGENT\DISHWASHING\=1,823.00
  * MAINTENANCE AND LABORS=500.00
  * ADMIN\OFFICE EXPENSES=7,949.73
  * ST,SS REPLENISHMENT(ADMIN TRAVEL)=2,247.27
 ==============================================</t>
        </r>
        <r>
          <rPr>
            <sz val="9"/>
            <rFont val="Tahoma"/>
            <family val="2"/>
          </rPr>
          <t xml:space="preserve">
</t>
        </r>
      </text>
    </comment>
    <comment ref="BU588" authorId="0" shapeId="0" xr:uid="{9992D485-89C0-43F3-80DE-924B18BE9FC5}">
      <text>
        <r>
          <rPr>
            <b/>
            <sz val="20"/>
            <rFont val="Tahoma"/>
            <family val="2"/>
          </rPr>
          <t>User:</t>
        </r>
        <r>
          <rPr>
            <sz val="20"/>
            <rFont val="Tahoma"/>
            <family val="2"/>
          </rPr>
          <t xml:space="preserve">
LPG-11,529
BREADING -11,250
OIL-12,870
SAUCE-6,580
SALARY-32,458.74
OT-5,985
HOLIDAY-4,242
13TH MONTH PAY-4,500
TRANSPO-3,350
COMMU-799
RENTAL-9,000
E.BILL-9,640.71
TAXES-450
SUPOT/PLASTIC/ROLLBAG-5,320
OFFICE SUPPLIES-485.75
KITCHENWARES-240
DISHWASHING/DETERGENT-840
SERVICE WATER-300
CHARGE PADAALA-504
POV CHRISTMAS PARTY-8,000(BUNDLE OF JOY/FOOD
GARBAGE FEE -900</t>
        </r>
      </text>
    </comment>
    <comment ref="BU590" authorId="4" shapeId="0" xr:uid="{802045FE-29EC-42D0-BDF6-59A0B1B1FBBE}">
      <text>
        <r>
          <rPr>
            <b/>
            <sz val="28"/>
            <rFont val="Tahoma"/>
            <family val="2"/>
          </rPr>
          <t>LPG- 7001
BREADING- 7500
OIL- 8040
SAUCE- 3100
SALARY- 44800
OVERTIME- 1690
HOLIDAY-2765
13 MONTH PAY-18754
SSS
PHIL. HEALTH
HDMF
PROVISION XMAS PARTTY
TRANSPORTATION-1550
COMMUNICATION-
RENTAL BUILDING-15000
ELECTRIC BILL-7658
WATER BILL-580
TAXES-2042
MISC. EXPENSES- 4625</t>
        </r>
      </text>
    </comment>
    <comment ref="BU591" authorId="4" shapeId="0" xr:uid="{E22C4EFC-740B-44BC-A406-BBCEB24AD3E2}">
      <text>
        <r>
          <rPr>
            <b/>
            <sz val="22"/>
            <rFont val="Tahoma"/>
            <family val="2"/>
          </rPr>
          <t>Admin:</t>
        </r>
        <r>
          <rPr>
            <sz val="9"/>
            <rFont val="Tahoma"/>
            <family val="2"/>
          </rPr>
          <t xml:space="preserve">
</t>
        </r>
        <r>
          <rPr>
            <sz val="22"/>
            <rFont val="Calibri"/>
            <family val="2"/>
            <scheme val="minor"/>
          </rPr>
          <t xml:space="preserve">LPG=11,129
BREADING=13,650
OIL=13,800
SAUCE=4,955
SALARY=62,420
HOLIDAY=4,931
13TH MONTH=19,672
SSS=5,825
PHIL HEALTH=1,000
HDMF=800
TRANSPO=1,860
COMMU=800
RENTAL=11,000
ELECTRIC=6,994
WATER BILL=200
BIR=650
BOLSITA=1,440
PLASTIC=1,910
G-BAG=195
LABOR=300
OFFICE=990
KITCHEN WARE=350
DISHWASHING=408
DETERGENT=530
SERVICE WATER=175
HEALTH CARE=563
SENIOR=28
OTHERS=4,880
</t>
        </r>
      </text>
    </comment>
    <comment ref="BU592" authorId="4" shapeId="0" xr:uid="{FECBFC11-849E-4E50-97FB-F2D733750092}">
      <text>
        <r>
          <rPr>
            <b/>
            <sz val="9"/>
            <rFont val="Times New Roman"/>
            <family val="1"/>
          </rPr>
          <t>Admin:</t>
        </r>
        <r>
          <rPr>
            <sz val="9"/>
            <rFont val="Times New Roman"/>
            <family val="1"/>
          </rPr>
          <t xml:space="preserve">
</t>
        </r>
        <r>
          <rPr>
            <sz val="24"/>
            <rFont val="Times New Roman"/>
            <family val="1"/>
          </rPr>
          <t xml:space="preserve">G: 13,652
Breading : 18,000
Oil : 15,000
Sauce : 2,880
Salary :50,600.26
Haliday :1,200
13 Month Pay :3,751.31
SSS :2,870
Provision Xmas Party :4,000
Transportation :800
Rental Building :15,000
Light :5,962
Water :362
Taxes :6,000
 MISC. EXPENSES
Supot/Bulsita :2,525
Plastic :2,275
Rollbag :931
Labor/Materials :115
Office Supplies :10
Kitchen Wares :120
Dish Washing :146
Detergent :180
Chlorine :130
Service Water :820
Others :1,400
</t>
        </r>
      </text>
    </comment>
    <comment ref="BU593" authorId="0" shapeId="0" xr:uid="{B08F3046-D04E-4996-98C6-1E1293E5CB9E}">
      <text>
        <r>
          <rPr>
            <sz val="28"/>
            <rFont val="Tahoma"/>
            <family val="2"/>
          </rPr>
          <t xml:space="preserve">SSS=1,810
PHILHEALTH=607
TRANSPO=1,860
COMMU=749
E-BILL=6,288
SUPOT/PLASTIC=2,590
CHRISTMAS PARTY=5,000
</t>
        </r>
      </text>
    </comment>
    <comment ref="BU594" authorId="4" shapeId="0" xr:uid="{6174097D-98D7-424B-A803-AA82977C4CBA}">
      <text>
        <r>
          <rPr>
            <b/>
            <sz val="22"/>
            <rFont val="Tahoma"/>
            <family val="2"/>
          </rPr>
          <t>Admin:</t>
        </r>
        <r>
          <rPr>
            <sz val="22"/>
            <rFont val="Tahoma"/>
            <family val="2"/>
          </rPr>
          <t xml:space="preserve">
HOLIDAY-810
13TH MONTH PAY-2,234.17
SSS-1,820
PHIL HEALTH-1,200
PROV.XMAS PARTY-4,000
TRANSPO-300
COMMU.-200
ELECTRIC BILL-6,707.50
WATER BILL-300
TAXES-6,000
SUPOT-4,831
PLASTIC-430
V1-925
ROLLBAG-600
GBAG-750
OFFICE SUPPLIES-1,000
KITCHENWARES-135
LEMON-50
DISHWASHING-325
DETERGENT-195
CHLORINE/MURIATIC-150
SERVICE WATER-425
STRAW/TOOTHPICK-25
TISSUE/ALCOHOL-165
</t>
        </r>
      </text>
    </comment>
    <comment ref="BG595" authorId="0" shapeId="0" xr:uid="{D1D11109-0A37-4C61-8C42-C363460AC9D4}">
      <text>
        <r>
          <rPr>
            <b/>
            <sz val="28"/>
            <rFont val="Calibri"/>
            <family val="2"/>
          </rPr>
          <t>2 DAYS CLOSED</t>
        </r>
      </text>
    </comment>
    <comment ref="BU595" authorId="0" shapeId="0" xr:uid="{F6D3C833-07F7-4189-B9E0-B55F51BE87D9}">
      <text>
        <r>
          <rPr>
            <b/>
            <sz val="28"/>
            <rFont val="Calibri"/>
            <family val="2"/>
          </rPr>
          <t>SALARY                                                                                             23,070.11
OT                                                                                                       10,059.38
HOLIDAY                                                                                             1,653.00
13TH MONTH                                                                                    1,667.50
SSS                                                                                                        1,300.00
PHIL HEALTH                                                                                         600.00
TRANSPO                                                                                                 50.00
RENTAL                                                                                             12,400.00
ELECTRIC BILL                                                                                    4,678.70                                                                     
BIR/TAXES                                                                     
BOOKKEEPERS SERVICE FEE-                                                       1,000.00
ONLINE CHARGE-                                                                                  20.00            
STORE RENTAL TAX                                                                            600.00
SUPOT                                                                                                 3,947.00                                                                      
GARBAGE TIP                                                                                       300.00 
KITCHEN WARES                                                                                 100.00
TISSUE                                                                                                       78.00
DISHWASHING                                                                                    624.00
SERVICE WATER                                                                                  100.00
HEALTHCARE/MEDICINE                                                                  105.00
OFFICE SUPPLIES                                                                                 150.00 
ADMIN OFFICE SALARY                                                                7,000.00
ADMIN ELECTRIC BILL                                                                        250.00    
ADMIN RENTAL                                                                                   200.00
MEALS                                                                                                     360.00
OIC ALLOWANCE                                                                                540.00
MATERIALS                                                                                            229.00
OTHERS                                                                                                   313.00
THANKS GIVING PARTY                                                                5,500.00                                                                             
BUNDLE OF JOY                                                                               3,500.00
WAXPAPER/SAUCE CUP                                                              2,475.00
TOTAL:                                                                                               82,869.69
NON SALES:                                                                                     47,429.00
GRANDTOTAL:                                                                             130,298.69</t>
        </r>
      </text>
    </comment>
    <comment ref="BU596" authorId="0" shapeId="0" xr:uid="{67BD2066-AFAF-416B-B153-438515F0E9A3}">
      <text>
        <r>
          <rPr>
            <b/>
            <sz val="26"/>
            <rFont val="Tahoma"/>
            <family val="2"/>
          </rPr>
          <t>User:</t>
        </r>
        <r>
          <rPr>
            <sz val="26"/>
            <rFont val="Tahoma"/>
            <family val="2"/>
          </rPr>
          <t xml:space="preserve">
LPG=7,486
BREADING= 9,375
OIL= 9,480
SAUCE= 3,702
SALARY=27,861.66
OVERTIME= 3,118.13
HOLIDAY= 4,374
ALLOWANCE= 1,700
13TH= 4,050
BENEFIS= 5,240
CHRISTMASS PARTY=8,000
TRANSPO= 3,270
COMMU= 506
RENTAL= 15,855
ELECTRIC= 7,072.15
WATER= 1,107.67
TAX= 828.95
SUPOT= 5,336
OFFICE SUPP= 2,240.95
KITCHEN WARE= 178
DISHWASHING=1,235
SERVICE WATER= 135
GARBAGE COLLECTION= 200
ADMIN COST= 2,050
</t>
        </r>
      </text>
    </comment>
    <comment ref="BU597" authorId="3" shapeId="0" xr:uid="{2BEBA121-F1E4-4DA4-B520-7E1512E040F0}">
      <text>
        <r>
          <rPr>
            <b/>
            <sz val="28"/>
            <rFont val="Tahoma"/>
            <family val="2"/>
          </rPr>
          <t>LPG - 13,780
BREADING - 10,062
OIL - 11,350
SAUCE - 6,400
SALARY - 57,105
TL ALLOWANCE - 1,200
HOLIDAY - 3,249.50
13TH MONTH - 46,480
BENEFITS - 5,100
TRANSPO - 150
COMMUNICATION - 200
RENTAL - 15,000
ELECTRIC BILL - 4,339.17
WATER BILL - 300
SUPOT - 2,698
PLASTIC - 2,748
ROLLBAG - 94
LABOR/MATERIALS - 42
OFFICE SUPPLIES - 333
KITCHEN WARES - 281
DISWASHING - 487
DETERGENT - 181
SERVICE WATER - 2,205
DISCOUNT - 80
OTHERS - 735</t>
        </r>
      </text>
    </comment>
    <comment ref="BU599" authorId="4" shapeId="0" xr:uid="{5D32F9B2-C16F-41C1-98C5-AAEDC19F4A6D}">
      <text>
        <r>
          <rPr>
            <b/>
            <sz val="28"/>
            <rFont val="Tahoma"/>
            <family val="2"/>
          </rPr>
          <t xml:space="preserve">SALARY- 66102
HOLIDAY- 3732
13TH MONTH- 37082.58
SSS- 2020
PHILHEALTH- 500
HDMF- 400
PROVISION XMAS PARTY- 6000
RENTAL- 10000
ELECTRIC BILL- 5927.23
WATER BILL- 2030.23
TAXES- 1250
MISC. EXPENSES- 5583
</t>
        </r>
      </text>
    </comment>
    <comment ref="BU600" authorId="3" shapeId="0" xr:uid="{84A76B0C-3872-4794-9579-1E810EBA2802}">
      <text>
        <r>
          <rPr>
            <b/>
            <sz val="28"/>
            <rFont val="Calibri"/>
            <family val="2"/>
          </rPr>
          <t xml:space="preserve">SALARY                                                      64,197.5      
CREW INCENTIVE                                    1,800
OVERTIME PAY                                        3,537.5                                                   
PROV. FOR 13TH MONTH                    5,349.75
PROV FOR XMAS PARTY                       3,000
RENTAL                                                       25,000
TRANSPORTATION                                  100
COMMUNICATION                                  700
LIGHT                                                           5,265
WATER                                                         609
SUPOT                                                          175
LABOR/ MATERIALS                                1,700
-GAS MAINTAINANCE 
-REPAIR PRINTER                                   
KITCHENWARES                                        69.75
DISHWASHING                                          592.75
DETERGENT                                                1,047.5
SENIOR DISCOUNT                                   80
SERVICE WATER                                         225
NON SALES                                                 43,126
TOTAL=                                                         156,574.79                            </t>
        </r>
      </text>
    </comment>
    <comment ref="BU601" authorId="0" shapeId="0" xr:uid="{BE0A1BAF-8309-4DAE-9AB6-92643603E9F4}">
      <text>
        <r>
          <rPr>
            <b/>
            <sz val="28"/>
            <rFont val="Tahoma"/>
            <family val="2"/>
          </rPr>
          <t xml:space="preserve">
</t>
        </r>
        <r>
          <rPr>
            <b/>
            <sz val="28"/>
            <rFont val="Calibri"/>
            <family val="2"/>
          </rPr>
          <t>SALARY                             30,816.22 
 OVERTIME                       7,301.89 
13TH MONTH                   3,730.00 
PROV. XMAS PARTY         3,000.00 
TRANSPO.                        200.00 
COMMU.                           300.00 
RENTAL                           10,000.00 
ELECTRIC BILL                5,183.00 
SUPOT                             6,646.00
OFFICE SUPPLIES           30.00 
KITCHEN WARES            463.30 
DISHWASHNG                 52.00 
DETERGENT                    992.35 
SERVICE WATER            750.00 
GARBAGE TIP                 800.00 
PAALOG                          3,000.00 
 MEALS                           500.00 
OTHERS                         761.70 
B.O                                 924.00 
TOTAL- 75,449.76
NONE SALES- 35,924.50
GRAND TOTAL- 111,374.26</t>
        </r>
        <r>
          <rPr>
            <sz val="28"/>
            <rFont val="Calibri"/>
            <family val="2"/>
          </rPr>
          <t xml:space="preserve">
</t>
        </r>
        <r>
          <rPr>
            <sz val="9"/>
            <rFont val="Tahoma"/>
            <family val="2"/>
          </rPr>
          <t xml:space="preserve">    </t>
        </r>
      </text>
    </comment>
    <comment ref="C602" authorId="3" shapeId="0" xr:uid="{0EE76A10-1935-477F-8004-7FE004C0914E}">
      <text>
        <r>
          <rPr>
            <b/>
            <sz val="14"/>
            <rFont val="Tahoma"/>
            <family val="2"/>
          </rPr>
          <t>OPENING DATE: JUNE 18, 2025</t>
        </r>
      </text>
    </comment>
    <comment ref="BU602" authorId="0" shapeId="0" xr:uid="{1D023F51-D0D1-4A24-85DC-EB513C035EB7}">
      <text>
        <r>
          <rPr>
            <sz val="28"/>
            <rFont val="Tahoma"/>
            <family val="2"/>
          </rPr>
          <t xml:space="preserve">HOLIDAY=1,758
13TH MONTH=10,561.29
TRANSPO=1,374
COMMUNICATION=1,606
E-BILL=6,882
W-BILL=1,200
BIR/TAXES=2,250
SUPORT/PLASTIC=3,058.25
SILI=400
D-WASHING=501
DETERGENT=606
S-WATER=500
</t>
        </r>
      </text>
    </comment>
    <comment ref="BU603" authorId="6" shapeId="0" xr:uid="{25EDA841-6395-4620-B3BE-52FEC5E8E416}">
      <text>
        <r>
          <rPr>
            <b/>
            <sz val="9"/>
            <rFont val="Tahoma"/>
            <family val="2"/>
          </rPr>
          <t>ACER:</t>
        </r>
        <r>
          <rPr>
            <sz val="9"/>
            <rFont val="Tahoma"/>
            <family val="2"/>
          </rPr>
          <t xml:space="preserve">
</t>
        </r>
        <r>
          <rPr>
            <sz val="24"/>
            <rFont val="Tahoma"/>
            <family val="2"/>
          </rPr>
          <t>Holiday- 3,377.25
SSS- 4,418
Phil health-- 1,168.20
HDMF- 701
Transpo- 1,240
Electric bill- 5,882.63
Water bill- 1,125
BIR/taxes- 2,591.81
Plastic- 1,687.55
G-BAG- 428.40
Kitchen wares- 1,497.35
Dishwashing- 414.75
Detergent- 500.20
Senior discount- 351
Deposit charge- 699
PF- 700
PF- 475
ADMIN COST- 6,162.67</t>
        </r>
      </text>
    </comment>
    <comment ref="BU607" authorId="0" shapeId="0" xr:uid="{4C406081-EECE-4EEB-8081-14FA2922DC14}">
      <text>
        <r>
          <rPr>
            <b/>
            <sz val="28"/>
            <rFont val="Calibri"/>
            <family val="2"/>
            <scheme val="minor"/>
          </rPr>
          <t>LPG- 9556
BREADING- 9,605
OIL- 7,578
SAUCE- 4,086
SALARY- 38,280
OT- 5,165.63                                                                                                                             HOLIDAY-4,393.5
13TH MONTH-23,321.88
SSS-5,630
TRANSPO- 540
RENTAL-23,000
ELEC.BILL- 4,540
BIR-2,250
S/P/R/GBAG- 2,181                                                     LABOR/MAT.- 301
OFF.SUP.- 65
KITH.WARE- 646.70
DISHWASHING-144
DETERGENT- 290
SERVICE WATER- 475
SERVICE CHARGE- 150
BUNDLE OF JOY- 3,996
TL ALLOWANCE- 1,200
ADMIN FEE-800
GARBAGE FEE - 800</t>
        </r>
      </text>
    </comment>
    <comment ref="BU608" authorId="3" shapeId="0" xr:uid="{4F334124-34B5-4415-B5F9-8B83EED1527F}">
      <text>
        <r>
          <rPr>
            <sz val="28"/>
            <rFont val="Calibri"/>
            <family val="2"/>
            <scheme val="minor"/>
          </rPr>
          <t>=====================================
*  LPG EXPENSES=14,390.50
  *BREADING MIX EXPENSE=9,546.00
  *COOKING OIL=15,290.00
  *GRAVY\PATIS\SUKA=2,970.00
  *STAFF SALARY=48,4500.00
  *HOLIDAY PAY=3,590.00
  *OVRTIME PAY EXPENSE=875.00
  *TEAM LEADER ALLOWANCE=2,100.00
   *13TH MONTH PAY EXPENSES=4,721.43
   *SSS BENIFITS EXPENSES=3,445..00
    *PHILHEALTH BENIFITS=843.75
    *STORE RENTAL=28,000.00
    *ELECTRIC BILL EXPENSES=9,021.94
    *WATER BILL EXPENSS=2,119.00
    *BIR\TAXES=2,686.46
    *SUPOT\ROLLBAG\TBAG EXPENSES=2,203.00
     *DETERGENT\DISHWASHING=945.00
     *PATIS\SUKA  EXPENSES=1,258.00
   *  MAINTENANCE\LABOR=1,300.25
     *ADMIN COST\OFFICE  =7,949.73
     *SS,ST REPLENISHMENT\FARE=2,247.27
========================================</t>
        </r>
        <r>
          <rPr>
            <sz val="28"/>
            <rFont val="Tahoma"/>
            <family val="2"/>
          </rPr>
          <t xml:space="preserve">
</t>
        </r>
      </text>
    </comment>
    <comment ref="BU609" authorId="3" shapeId="0" xr:uid="{4E6D2DD2-BCE8-4C8C-9541-1D7CB5E7CF91}">
      <text>
        <r>
          <rPr>
            <b/>
            <sz val="28"/>
            <rFont val="Tahoma"/>
            <family val="2"/>
          </rPr>
          <t>LPG - 14,206.30
BREADING - 10,062
OIL - 11,340
SAUCE - 5,570
SALARY - 32,646
OVERTIME - 4,878.75
HOLIDAY - 1,767
13TH MONTH - 2,827.08
BENEFITS - 3,570
XMAS PARTY - 3,000
TRANSPO - 575
RENTAL - 21,300
ELECTRIC BILL - 8,842
WATER BILL - 3,489.48
BIR/TAXES - 700
SUPOT - 375
PLASTIC - 3,380.95
GBAG - 193.50
KITCHEN WARES - 113.75
DISWASHING - 249
DETERGENT - 171
SERVICE WATER - 650
OTHERS - 75
TRAINEE ALLOWANCE - 200
ADMIN COST - 21,032.75</t>
        </r>
      </text>
    </comment>
    <comment ref="BU610" authorId="10" shapeId="0" xr:uid="{3E279827-5F91-427F-866E-91127BBBC231}">
      <text>
        <r>
          <rPr>
            <b/>
            <sz val="28"/>
            <rFont val="Calibri"/>
            <family val="2"/>
            <scheme val="minor"/>
          </rPr>
          <t xml:space="preserve">SALARY- 43,987.05
LPG- 10,793.50
BREADING- 9,840
OIL- 14,160
SAUCE- 3,200
OVERTIME- 900
13TH MONTH- 3,591
SSS- 6,106
PHILHEALTH- 2,001.70
PAG IBIG- 1,776
RENTAL- 11,000
LIGHT BILL- 4,422.93
WATER BILL- 802.76
BIR- 1,696.49
SUPOT- 2,415.30
</t>
        </r>
      </text>
    </comment>
    <comment ref="BU611" authorId="0" shapeId="0" xr:uid="{21AD4299-3001-4FFC-B1BC-B9D5CD839DC8}">
      <text>
        <r>
          <rPr>
            <b/>
            <sz val="28"/>
            <rFont val="Calibri"/>
            <family val="2"/>
            <scheme val="minor"/>
          </rPr>
          <t>LPG- 7,233
BREADING- 10,800
OIL- 8,680
SAUCE- 3,610
SALARY- 35,080
OT- 7,340.65                                                                                                                              HOLIDAY- 1,653
13TH MONTH- 3,102.25
SSS- 2,580
PHL HLTH- 500
HDMF- 400
TRANSPO- 76
RENTAL- 24,000
ELEC.BILL- 4,697.65
WATER BILL- 1,631
BIR- 4,750
S/P/R/GBAG- 2,565                                                           LABOR/MAT.- 130
OFF.SUP.- 293
KITH.WARE-451
DISHWASHING-250
DETERGENT- 353
SERVICE WATER- 460
PWD/SR DSCNT- 1,112
GARBAGE FEE- 220
BCRUMBS- 559.25
BUNDLE OF JOY- 4,000
UNIFORM- 300
ADMIN 13TH- 899.54
ADMIN SALARY - 3,404.85</t>
        </r>
      </text>
    </comment>
    <comment ref="BU613" authorId="0" shapeId="0" xr:uid="{B6D738C5-65F2-45D1-B935-BF2B7C758955}">
      <text>
        <r>
          <rPr>
            <b/>
            <sz val="28"/>
            <rFont val="Calibri"/>
            <family val="2"/>
          </rPr>
          <t xml:space="preserve">SALARY                                                               40,323.00 
OVERTIME                                                            3,360.25 
HOLIDAY                                                               2,791.10 
13TH MONTH                                                      2,610.00 
BENEFITS                                                               4,590.00 
TRANSPO                                                              1,000.00 
RENNTAL                                                            22,000.00 
ELECTRIC                                                                3,867.50 
WATER                                                                       348.00 
SUPOT                                                                    4,680.00 
LABOR/MATERIALS                                           1,600.00
(LABOR RE-PAINT)
DISHWASHING                                                        660.00 
SERVICE WATER                                                      150.00 
SENIOR DISCOUNT                                                108.00 
BUNDLE OF JOY                                                   3,000.00 
BOOK KEEPER                                                      3,000.00 
GARBAGE COLLECTOR                                         496.00 
TOTAL                                                                  94,583.85 
NON-SALES                                                        40,044.00 
GRAND TOTAL                                                134,627.85 
</t>
        </r>
      </text>
    </comment>
    <comment ref="BU614" authorId="3" shapeId="0" xr:uid="{F21E69F3-905C-4EB0-9C61-9D5599E90308}">
      <text>
        <r>
          <rPr>
            <b/>
            <sz val="24"/>
            <rFont val="Calibri"/>
            <family val="2"/>
            <scheme val="minor"/>
          </rPr>
          <t>SALARY-37,500
13TH MONTH-17,071.67
RENTAL-24,000
OIL-11,600
PLASTIC-6,840
BREADING-9,900</t>
        </r>
      </text>
    </comment>
    <comment ref="BU615" authorId="0" shapeId="0" xr:uid="{CF42AF9F-34CC-48AD-8423-5028E26C0C08}">
      <text>
        <r>
          <rPr>
            <b/>
            <sz val="9"/>
            <rFont val="Tahoma"/>
            <family val="2"/>
          </rPr>
          <t>User:</t>
        </r>
        <r>
          <rPr>
            <sz val="9"/>
            <rFont val="Tahoma"/>
            <family val="2"/>
          </rPr>
          <t xml:space="preserve">
</t>
        </r>
        <r>
          <rPr>
            <b/>
            <sz val="24"/>
            <rFont val="Tahoma"/>
            <family val="2"/>
          </rPr>
          <t xml:space="preserve">LPG - 14,868
BREADING-11,200
OIL-15,400
SAUCE-6,291
SALARY-52,358.20
OVERTIME-6,059
TRAINEE ALLO-400
HOLIDAY-8,002.50
13TH MONTH-40,901.68
TRANSPO-1,710
PHILHEALTH-500
HDMF-400
commu-1,300
RENTAL-42,958.38
ELECTRIC-9,706.71
water bill -780
BIR/TAXES-4,374
SUPOT-2,799
PLASTIC-4,621
ROLL BAG-945
G BAG-717
LABOR-
OFFICE SUPPLY-622
KITCHEN-2,673
DETREGENT-
DISHWASHING-657
SERVICE WATER-961
SENIOR-200
OTHERS-1,209
BREADCRUBS-381
G-FEE- </t>
        </r>
      </text>
    </comment>
    <comment ref="BU616" authorId="0" shapeId="0" xr:uid="{3F303D6A-D21D-40CB-A9A1-30C7A880431C}">
      <text>
        <r>
          <rPr>
            <sz val="28"/>
            <rFont val="Tahoma"/>
            <family val="2"/>
          </rPr>
          <t>HOLIDAY-1,558.75
13THMONTH-15,823.50
SSS-2,578.00
ADMIN-5,881.25
PROVISION-5,325.00
TRANSPO-670.00
ELECTRIC BILL-3,419.00
TAXES-1,062.50
SUPOT-1,684.00
PLASTIC-2,055.00
ROLLBAG-1,143.00
G-BAG-189.00
LABOR/MATERIALS-568.00
OFFICE-435.00
KITCHEN WARES-164.00
DISHWASHING-684.00
DETERGENT-410.00
SERVICE-350.00
SENIOR-40.00
SOYSAUCE-173.00
ZONROX-124.00</t>
        </r>
        <r>
          <rPr>
            <sz val="9"/>
            <rFont val="Tahoma"/>
            <family val="2"/>
          </rPr>
          <t xml:space="preserve">
</t>
        </r>
      </text>
    </comment>
    <comment ref="BU617" authorId="0" shapeId="0" xr:uid="{D005E7BF-7DC2-4528-98F2-CAC98CE38444}">
      <text>
        <r>
          <rPr>
            <b/>
            <sz val="24"/>
            <rFont val="Times New Roman"/>
            <family val="1"/>
          </rPr>
          <t xml:space="preserve">FLOUR5,550.00 
STARCH1,500.00 
SALARY41,158.00 
ADMIN COST7,576.82 
OVERTIME3,878.25 
HOLIDAY 3,226.00 
"13TH 
MONTH"3,625.00 
SSS5,740.00 
HDMF1,600.00 
COMMU.1,524.00 
RENTAL 35,000.00 
ELECTRIC BILL 11,495.88 
SUPOT 2,930.00 
PLASTIC3,420.00 
SERVICE WATER1,075.00 
Allowance2,100.00 
</t>
        </r>
      </text>
    </comment>
    <comment ref="BU619" authorId="3" shapeId="0" xr:uid="{9C23F47D-EB84-4F53-8B08-3B337DAB0D24}">
      <text>
        <r>
          <rPr>
            <b/>
            <sz val="22"/>
            <rFont val="Calibri"/>
            <family val="2"/>
            <scheme val="minor"/>
          </rPr>
          <t xml:space="preserve">LPG-11,082
B-MIX-13,650
OIL-13,200
SAUCE-5,770.15
SALARY-39,770
OVERTIME-8,842
HOLIDAY-1,674
13TH MONTH-3,516
TRANSPO-1,168
COMMU-300
RENTAL-30,000
ELECTRIC-8,503
WATER BILL-325
BIR-2,100
SUPOT- 900
PLASTIC-2,000.60
LABOR-551
O-SUPPLY-435
K-WARE-716
SILI-580
DETERGENT-608
S-WATER-1,325
OTHERS 4,000
</t>
        </r>
      </text>
    </comment>
    <comment ref="BU620" authorId="3" shapeId="0" xr:uid="{6D907FDC-4468-488B-96AD-30DD0776FE68}">
      <text>
        <r>
          <rPr>
            <sz val="9"/>
            <rFont val="Tahoma"/>
            <family val="2"/>
          </rPr>
          <t xml:space="preserve">
</t>
        </r>
        <r>
          <rPr>
            <b/>
            <sz val="28"/>
            <rFont val="Calibri"/>
            <family val="2"/>
          </rPr>
          <t xml:space="preserve">
SALARY:                                  20,556            
OVERTIME:                             7,830.01    
13TH MONTH:                       2,175
BENEFITS:                               250         
TRANSPO:                               40             
RENTAL:                                  10,000 
ELECTRIC BILL:                       12,485                                             
SUPOT:                                     3,616
LABOR/MATERIALS:             1,380                
OFFICE SUPPLIES:                   412        
KITCHEN WARES:                   20         
DISHWASHING:                      200          
DETERGENT:                             105          
SERVICE WATER:                     2,360              
HEALTH CARE MEDICINE:      91
DESEL DISTRIBUTE SUPPLIES:  385
PROVISION XMAS PARTY:       8,766
TOTAL:                                       71,841.34
NON SALES:                              46,792
GRAND TOTAL:                        118,333.34</t>
        </r>
      </text>
    </comment>
    <comment ref="BU622" authorId="5" shapeId="0" xr:uid="{538A8A3A-FB63-4A2E-89C5-48D0136EBF93}">
      <text>
        <r>
          <rPr>
            <b/>
            <sz val="24"/>
            <rFont val="Calibri"/>
            <family val="2"/>
          </rPr>
          <t>LPG-10,694
BMIX-10,380
OIL-12,042
GRAVY-3,520
SALARY -42,090
OT-1,587
13TH MONTH-3,200
BENEFITS -2,520
TRANSPO-2,310
DEPOSIT FEE-2,160
RENTAL-16,000
KURYENTE -5,482
SUPOT/PLASTIC-2,900
MISC-3,749
WIFI/LOAD-300</t>
        </r>
      </text>
    </comment>
    <comment ref="BU623" authorId="2" shapeId="0" xr:uid="{9B04D30F-9189-48E9-A0AE-3861A00FFC95}">
      <text>
        <r>
          <rPr>
            <b/>
            <sz val="24"/>
            <rFont val="Calibri"/>
            <family val="2"/>
            <scheme val="minor"/>
          </rPr>
          <t>SALARY - 32,720.50
RENTAL - 16,000
EB - 3,092.91
OT - 3,687.50
PLASTIC - 4,630</t>
        </r>
      </text>
    </comment>
    <comment ref="BU624" authorId="4" shapeId="0" xr:uid="{E70DAB29-C5D6-4B97-96AD-4EF9A01EE43D}">
      <text>
        <r>
          <rPr>
            <b/>
            <sz val="24"/>
            <rFont val="Times New Roman"/>
            <family val="1"/>
          </rPr>
          <t>Admin:</t>
        </r>
        <r>
          <rPr>
            <sz val="24"/>
            <rFont val="Times New Roman"/>
            <family val="1"/>
          </rPr>
          <t xml:space="preserve">
LPG-11,100
BREADING-12,600
OIL-11,385
SAUCE-5,440
SALARY-44,252
OT-5,050.50
HOLIDAY-5,002.40
13MNTH PAY-8,337.33
SSS-6,760
PHILHEALTH-2,402.40
HDMF-1,760.96
PROV.XMAS PARTY-1,000
TRANSPO-270
RENTAL-26,750
ELECTRIC BILL-4,493
WATER BILL-375
MISC.EXPENSES
SUPOT-1,740
PLASTIC-4,580
ROLLBAG-1,345
G.BAG-152
KITCHENWARES-784.45
SERVICE WATER-740
OTHERS-820</t>
        </r>
      </text>
    </comment>
    <comment ref="BU626" authorId="4" shapeId="0" xr:uid="{83546687-604D-459E-9E88-7E332DD1C075}">
      <text>
        <r>
          <rPr>
            <sz val="22"/>
            <rFont val="Tahoma"/>
            <family val="2"/>
          </rPr>
          <t xml:space="preserve">RENTAL-15,000
SALARY- 28,710
TL ALLOW.-800
OVERTIME- 8,515
HOLIDAY -2,175
13TH MONTH-2,827
X-MAS PARTY-5,000
TRANSPORTATION- 340
E BILL-5,373
LPG-11,529
BREADING- 13,125
OIL- 11,440
SAUCE- 4,228
SUPOT- 6,475
CONSTRUCTION MATERIALS-3,606
KITCHENWARES-130
DISHWASHING- 424
DETERGENT- 320
LABOR PAKABU-640
GARBAGE- 732.79
BUNDLE OF JOY-3,000
</t>
        </r>
      </text>
    </comment>
    <comment ref="BU627" authorId="3" shapeId="0" xr:uid="{29348349-1BEF-467B-B90C-E13B6C67B0EC}">
      <text>
        <r>
          <rPr>
            <b/>
            <sz val="9"/>
            <rFont val="Tahoma"/>
            <family val="2"/>
          </rPr>
          <t>Acer:</t>
        </r>
        <r>
          <rPr>
            <sz val="9"/>
            <rFont val="Tahoma"/>
            <family val="2"/>
          </rPr>
          <t xml:space="preserve">
</t>
        </r>
        <r>
          <rPr>
            <sz val="22"/>
            <rFont val="Calibri"/>
            <family val="2"/>
            <scheme val="minor"/>
          </rPr>
          <t xml:space="preserve">LPG-11,079
B-MIX- 7,800
OIL-9,600
SAUCE- 6,669.60
OVERTIME- 3,381.75
HOLIDAY-4,206
13TH MONTH-4,550.75
SSS-1,420
HDMF-800
TRANPO-1,770
RENTAL-20,000
ELECTRIC-13,591.03
WATER BILL-639
BIR-1,000
SUPOT-1,025
PLASTIC-1,981
K-WARE-13,000
LEMON-280
DISHWASHING-1,050
OTHERS-5,730
</t>
        </r>
      </text>
    </comment>
    <comment ref="BU629" authorId="4" shapeId="0" xr:uid="{220F91D0-C76E-43B9-A823-EE6A9206596D}">
      <text>
        <r>
          <rPr>
            <sz val="9"/>
            <rFont val="Tahoma"/>
            <family val="2"/>
          </rPr>
          <t xml:space="preserve">
</t>
        </r>
        <r>
          <rPr>
            <sz val="28"/>
            <rFont val="Tahoma"/>
            <family val="2"/>
          </rPr>
          <t>LPG=7,186
BREADING=11,022.15
OIL=7,814
SAUCE=4,660
SALARY=37,845
OVERTIME=4,282.03
HOLIDAY=4,393.50
13THMONTH=2,972.50
SSS=3,180
PHILHEALTH=825
HDMF=600
PROV. XMAS PARTY= 5,439
TRANSPO=82
RENTAL=22,000
ELECTRIC BILL=6,155
WATER BILL=1,432.42
BIR/TAXES= 2,100
SUPOT=1,870
PLASTIC=280
ROLLBAG= 570
OFF. SUPPLIES=35
KITCHEN WARE=1,031
DISHWASING=250
DETERGENT=393
SER. WATER=500
HEALTH CARE/MED.=200
SEN.DISCOUNT= 778
OTHERS= 3,059.25
ADMIN= 11,504.03</t>
        </r>
        <r>
          <rPr>
            <sz val="9"/>
            <rFont val="Tahoma"/>
            <family val="2"/>
          </rPr>
          <t xml:space="preserve">
</t>
        </r>
        <r>
          <rPr>
            <sz val="28"/>
            <rFont val="Tahoma"/>
            <family val="2"/>
          </rPr>
          <t>GRAND TOTAL=142,458.88</t>
        </r>
      </text>
    </comment>
    <comment ref="BU630" authorId="10" shapeId="0" xr:uid="{EE02A765-7DAF-4C03-8F8E-62F867ACA964}">
      <text>
        <r>
          <rPr>
            <b/>
            <sz val="28"/>
            <rFont val="Calibri"/>
            <family val="2"/>
            <scheme val="minor"/>
          </rPr>
          <t>SALARY- 42,468
LPG- 10,797
BREADING- 13,840
OIL- 9,964
GRAVY- 3,200
HOLIDAY- 2,770.20
OVERTIME- 2,821.28
TL ALL.- 1,150
ADMIN- 2,374.78
13TH MONTH- 4,834.10
PAG IBIG- 471.43
SSS- 2,435.36
PHILHEALTH- 343.75
TRANSPO- 1,540
RENTAL- 18,000
LIGHT BILL- 5,979.15
WATER BILL- 2,952.15
BIR- 3,131.93
SUPOT- 4,983
DETERGENT- 908
STORAGE BOX - 1,388.75
ADMIN- 2,649.91
TRANSPO ADMIN- 749.09</t>
        </r>
      </text>
    </comment>
    <comment ref="BU631" authorId="2" shapeId="0" xr:uid="{37189B40-A580-47D8-A402-261DF707B9C8}">
      <text>
        <r>
          <rPr>
            <b/>
            <sz val="24"/>
            <rFont val="Calibri"/>
            <family val="2"/>
            <scheme val="minor"/>
          </rPr>
          <t>SALARY - 42,015.75
RENTAL - 12,000
OT - 8,607
EB - 4,980
SUPOT - 2,575</t>
        </r>
        <r>
          <rPr>
            <sz val="9"/>
            <rFont val="Tahoma"/>
            <family val="2"/>
          </rPr>
          <t xml:space="preserve">
</t>
        </r>
      </text>
    </comment>
    <comment ref="BU632" authorId="4" shapeId="0" xr:uid="{8CEE8B26-B6FC-4649-8472-14781AF33A5F}">
      <text>
        <r>
          <rPr>
            <b/>
            <sz val="20"/>
            <rFont val="Calibri"/>
            <family val="2"/>
            <scheme val="minor"/>
          </rPr>
          <t>TRANSPO - 2,800
PHIL HEALTH- 1,250
SSS - 5,050
DEPOSIT CHARGE - 2,610
LABOR MATERIALS - 1,690
ROLL BAG - 1,530
PLASTIC 80
KITCHEN WARES - 665
LEMON - 366
DISHWASHING 268
SUPOT - 335
ELECTRIC BILL - 3,559
WATERBILL - 300</t>
        </r>
      </text>
    </comment>
    <comment ref="BU633" authorId="3" shapeId="0" xr:uid="{417C02AB-B413-406B-901B-F62134CF0E99}">
      <text>
        <r>
          <rPr>
            <b/>
            <sz val="28"/>
            <rFont val="Arial Black"/>
            <family val="2"/>
          </rPr>
          <t>LPG-15,372
B-MIX-11,250
OIL-12,966
SAUCE-3,984
SALARY-34,020
OVERTIME-4,020.63
RENTAL-10,000
HOLIDAY-3,159
13TH MONTH-5,271.25
BENEFITS-7,477
TRANSPO-100
COMMUNICATION-360
LIGHTS-5,362.56
WATER BILL-262
BIR/TAXES-3,525
SUPOT/PLASTIC-1,270
OFFICE SUPPLIES-657
S.I.L-4,350
CASH ASSISTANCE-2,780
DISHWASHING-506
DETERGENT-435
SERVICE WATER-480
PROV. XMAS PARTY-8,000
CHARGE PADALA=240
TRAVEL ALLOWANCE-5,500
TL ALLOWANCE-2,400</t>
        </r>
      </text>
    </comment>
    <comment ref="BU634" authorId="2" shapeId="0" xr:uid="{F3CF8DC4-2EE7-4F24-85F4-67F574AD905D}">
      <text>
        <r>
          <rPr>
            <b/>
            <sz val="24"/>
            <rFont val="Calibri"/>
            <family val="2"/>
            <scheme val="minor"/>
          </rPr>
          <t>SALARY - 45,599.05
RENTAL - 15,000
OT - 3,937.50
SUPOT - 2,005
PLASTIC - 3,470</t>
        </r>
        <r>
          <rPr>
            <sz val="9"/>
            <rFont val="Tahoma"/>
            <family val="2"/>
          </rPr>
          <t xml:space="preserve">
</t>
        </r>
      </text>
    </comment>
    <comment ref="BU637" authorId="0" shapeId="0" xr:uid="{96AE67AD-A2F8-4190-9038-B777098992F0}">
      <text>
        <r>
          <rPr>
            <b/>
            <sz val="24"/>
            <rFont val="Times New Roman"/>
            <family val="1"/>
          </rPr>
          <t>User:</t>
        </r>
        <r>
          <rPr>
            <sz val="24"/>
            <rFont val="Times New Roman"/>
            <family val="1"/>
          </rPr>
          <t xml:space="preserve">
SALARY - 45561.92
HOLIDAY - 3996
13TH MONTH - 14974.27 (FROM JANUARY- NOVEMBER 2025)
SSS- 910
PHIL - 510
RENTAL - 15 000
WIFI -1399  (MONTHLY EXPENSES)
E-BILL - 3729 (MONTHLY EXPENSES)
BIR/TAXES - 1000 (RETAINERS FEE AND WITHOLDING TAX)
SUPOT/PLASTIC -  3 422 ( EXPENSES FOR 8X11 FOR PACKING RICE, HANDGLOVES AND PLASTIC FOR GRAVY)
LABOR- 2033  ( LABOR FOR ELECTRICAL WIRING AND DAILY OF PICKUP FOR GARBAGE) 
MISCE: 8 140 ( FOR CHRISTMAS PARTY SHARE AND FREE MEALS C/O MAM KAREN LIM)
</t>
        </r>
      </text>
    </comment>
    <comment ref="BG638" authorId="0" shapeId="0" xr:uid="{4CED07EB-5541-4D8F-AA66-F34BB211847E}">
      <text>
        <r>
          <rPr>
            <b/>
            <sz val="28"/>
            <rFont val="Calibri"/>
            <family val="2"/>
          </rPr>
          <t>2 DAYS CLOSED</t>
        </r>
      </text>
    </comment>
    <comment ref="BU638" authorId="0" shapeId="0" xr:uid="{3B3FBC29-668E-4442-B496-D48258A0DC90}">
      <text>
        <r>
          <rPr>
            <b/>
            <sz val="28"/>
            <rFont val="Calibri"/>
            <family val="2"/>
          </rPr>
          <t>SALARY                                                                                             28,888.60                
OT                                                                                                          8,373.77
HOLIDAY                                                                                                 870.00
13TH MONTH                                                                                    2,465.00
PHIL HEALTH                                                                                         500.00
TRANSPO                                                                                                  20.00
RENTAL                                                                                                6,000.00
ELECTRIC BILL                                                                                    5,610.77
WATER BILL                                                                                           350.00
SUPOT                                                                                                 2,993.00
LABOR/MATERIALS                                                                            360.00
OFFICE SUPPLIES                                                                                 715.00
KITCHEN WARES                                                                                 132.00
DISHWASHING                                                                                    844.00
MEALS                                                                                                       80.00                                                                                                                                                                           
OTHERS                                                                                                   585.00
BUNDLE OF JOY AND THANKS GIVING PARTY                    8,766.70                                                                           
TOTAL:                                                                                               67,553.84
NON SALES:                                                                                     41,209.00
GRANDTOTAL:                                                                             108,762.84</t>
        </r>
      </text>
    </comment>
    <comment ref="BU640" authorId="3" shapeId="0" xr:uid="{56FD09DB-80C5-4641-95C3-27C684ADDDC9}">
      <text>
        <r>
          <rPr>
            <b/>
            <sz val="28"/>
            <rFont val="Tahoma"/>
            <family val="2"/>
          </rPr>
          <t>LPG - 10,345
BREADING - 8,385
OIL - 8,520
SAUCE - 6,400
SALARY - 42,553
OVERTIME - 5,290.74
TL ALLOWANCE - 300
HOLIDAY - 1,743
13TH MONTH - 36,520
BENEFITS - 3,950
TRANSPO - 160
RENTAL - 15,000
ELECTRIC BILL - 4,999.23
WATER BILL - 828
SUPOT - 1,850
PLASTIC - 6,850
OFFICE SUPPLIES - 322
KITCHEN WARES - 102
DISWASHING - 536
DETERGENT - 375
SERVICE WATER - 1,110
DISCOUNT - 168
OTHERS - 550</t>
        </r>
      </text>
    </comment>
    <comment ref="BU643" authorId="0" shapeId="0" xr:uid="{1D522D7A-0EE3-4DD0-890D-F4A7A4A36CE6}">
      <text>
        <r>
          <rPr>
            <sz val="28"/>
            <rFont val="Tahoma"/>
            <family val="2"/>
          </rPr>
          <t xml:space="preserve">HOLIDAY-1,507.00
13THMONTH-22,124.00
SSS-2,578.00
ADMIN-5,856.25
PROVISION-6,312.50
TRANSPO-1,370.00
ELECTRIC-2,937.00
TAXES-1,062.50
SUPOT-1,994.00
PLASTIC-1,353.00
ROLLBAG-1,235.00
G-BAG-126.00
LABOR/MATERIALS-1,255.00
OFFICE-57.00
DISHWASHING-417.00
DETERGENT-312.00
SERVICE WATER-350.00
</t>
        </r>
      </text>
    </comment>
    <comment ref="BU644" authorId="6" shapeId="0" xr:uid="{FB554306-1C30-4B94-8E06-D525CE1F466C}">
      <text>
        <r>
          <rPr>
            <b/>
            <sz val="24"/>
            <rFont val="Calibri"/>
            <family val="2"/>
            <scheme val="minor"/>
          </rPr>
          <t>SALARY - 46,500
RENTAL - 20,000
OVERTIME - 6,499
HOLIDAY PAY - 6,000
ELECTRIC BILL - 4,608.98</t>
        </r>
      </text>
    </comment>
    <comment ref="BU645" authorId="0" shapeId="0" xr:uid="{F59FBA64-7B01-4880-80A3-B67E3749A318}">
      <text>
        <r>
          <rPr>
            <b/>
            <sz val="9"/>
            <rFont val="Tahoma"/>
            <family val="2"/>
          </rPr>
          <t>User:</t>
        </r>
        <r>
          <rPr>
            <sz val="9"/>
            <rFont val="Tahoma"/>
            <family val="2"/>
          </rPr>
          <t xml:space="preserve">
</t>
        </r>
        <r>
          <rPr>
            <sz val="26"/>
            <rFont val="Tahoma"/>
            <family val="2"/>
          </rPr>
          <t xml:space="preserve">
LPG=11,529
BREADING= 9,375
OIL= 11,940
SAUCE= 4,856
SALARY= 28,770.50
OVERTIME= 7,297.50
HOLIDAY= 3,039
13TH= 2,397.54
X MASS PARTY= 4,466
TRANSPO= 1,580
COMMU= 300
RENTAL= 10,000
LIGHT= 3,826
WATER= 320
TAX= 2,305
SUPOT= 4,401
LABOR= 280
STORE SUPP= 149
KITCHEN WARE= 105
DISHWASHING= 5,395
SERVICE WATER=375
OIC ALLOWANCE= 1,400
D-STRAW= 625
CHARGE PADALA= 330
MISC= 210</t>
        </r>
      </text>
    </comment>
    <comment ref="BU646" authorId="4" shapeId="0" xr:uid="{5A6C2359-3343-496D-91C6-2B7DEBB0368E}">
      <text>
        <r>
          <rPr>
            <b/>
            <sz val="24"/>
            <rFont val="Calibri"/>
            <family val="2"/>
            <scheme val="minor"/>
          </rPr>
          <t xml:space="preserve">ELECTRIC BILL - 7,372
WATER- 173.74
BIR / TAXES - 23,041.20
COMMUNICATION - 1,635
TRANSPO - 690
HDMF - 800
PHILHEALTH - 1,275
SSS- 5,140
13TH MONTH - 24,399.25
SUPOT - 7,860
PLASTIC - 1,002
DETERGENT - 1,656
LABOR - 955
SERVICE WATER - 640
OFFICE SUPPLIES - 441
OTHERS 1,880
</t>
        </r>
        <r>
          <rPr>
            <sz val="9"/>
            <rFont val="Tahoma"/>
            <family val="2"/>
          </rPr>
          <t xml:space="preserve">
</t>
        </r>
      </text>
    </comment>
    <comment ref="BU648" authorId="5" shapeId="0" xr:uid="{096446B8-A410-4E2E-BDB0-B680289DE7A7}">
      <text>
        <r>
          <rPr>
            <b/>
            <sz val="24"/>
            <rFont val="Calibri"/>
            <family val="2"/>
          </rPr>
          <t>LPG-10,792
BMIX-11,132
OIL-11,176
GRAVY-3,967
SALARY -47,050
HOLIDAY -3,200
OT-3,625
TL ALLOWANCE -1,200
13TH MONTH-4,731
BENEFITS -2,040
TRANSPO-3,180
DEPOSIT FEE-1,800
RENTAL-10,000
KURYENTE -4,980
TUBIG-805
BIR-2,365
SUPOT/PLASTIC-4,045
MISC-3,475
ADMIN-6,798
WIFI/LOAD-350</t>
        </r>
      </text>
    </comment>
    <comment ref="BU650" authorId="6" shapeId="0" xr:uid="{B00DABC5-B017-4147-A9FF-54B7BD8EDC25}">
      <text>
        <r>
          <rPr>
            <sz val="9"/>
            <rFont val="Tahoma"/>
            <family val="2"/>
          </rPr>
          <t xml:space="preserve">
</t>
        </r>
        <r>
          <rPr>
            <b/>
            <sz val="26"/>
            <rFont val="Tahoma"/>
            <family val="2"/>
          </rPr>
          <t>LPG-13,084
BREADING-7,270
OIL-8,8562
SAUCE-4,500
SALARY-31,300
CREW OVERTIME-11,745
HOLIDAY-1,392
13MONTH-2, 428
TRANSPO-1,470
RENTAL-20,000
ELECTRIC-5,363
BIR/TAX-3,000
SUPOT-5,100
PLASTIC-2,185
ROLLBAG-1,105
GBAG-385
OFFICE SUPPLIES -600
KETCHEN WARE-530
LEMON-50
SILI-169
DISH WASHING -240
DETERGENT -461
SERVICE WATER-480
PWD/SENIOR DISCOUNT-70
GARBAGE FEE-290
SERVICE DEPOSIT-50
BREADCRUMBS-300
OTHER-4,459
13MONT ADMIN STAFF-899, 54
ADMIM STAFF SALAR-3,404.85</t>
        </r>
      </text>
    </comment>
    <comment ref="BU652" authorId="3" shapeId="0" xr:uid="{EBDA31FE-7364-44E4-B6E8-8A7D5F8849FB}">
      <text>
        <r>
          <rPr>
            <b/>
            <sz val="26"/>
            <rFont val="Tahoma"/>
            <family val="2"/>
          </rPr>
          <t xml:space="preserve">
RELIEVER=7322.75
TL ALLOWANCE=1100.00
OTHERS=5756.65
--SCOTCH BRITE , STEELWOOL , BUDGET CHRICTMAS PARTY , BFP RENEWAL ,  CHARGE PADALA
HEALTH MEDICINE =509.00
DETERGENT=1070.20
DISHWASHING=800.00
KITCHENWARE=530.00
--BRUSH , WHISK , TONG  
OFFICE SUPPLIES=287.00
--BALLPEN ,  FINAL REPORT PHOTOCOPY
LABOR AND MATERIALS= 921.00
--TIE WIRE , BULB , GARBAGE COLLECTION
GARBAGE BAG=310.00
ROLLBAG=906.00
PLASTIC=493.00
SUPPOT=2374.00
</t>
        </r>
      </text>
    </comment>
    <comment ref="BU653" authorId="10" shapeId="0" xr:uid="{59133F3C-8FF4-40C2-9444-05E832B64235}">
      <text>
        <r>
          <rPr>
            <b/>
            <sz val="28"/>
            <rFont val="Calibri"/>
            <family val="2"/>
            <scheme val="minor"/>
          </rPr>
          <t>SALARY- 55,925
LPG- 10,794
BREADING- 9,840
OIL- 10,620
SAUCE- 8,680
OVERTIME- 13,470
HOLIDAY- 1,771
TRANSPO- 2,530
RENTAL- 25,000
LIGHT BILL- 7,105.36
SUPOT- 5,426
DETERGENT- 844.25
WATER SERVICE- 540
SENIOR DISC.- 320
ADMIN- 13,185.08
BOARDING HOUSE- 444.44</t>
        </r>
      </text>
    </comment>
    <comment ref="BU654" authorId="5" shapeId="0" xr:uid="{775EB81A-20D3-4598-95D0-561FCC3FE392}">
      <text>
        <r>
          <rPr>
            <b/>
            <sz val="24"/>
            <rFont val="Calibri"/>
            <family val="2"/>
          </rPr>
          <t xml:space="preserve">
LPG-10,794
BMIX-12,728
OIL-14,432
GRAVY-3,370
SALARY -31,550
HOLIDAY -1,750
OT-8,500
TL ALLOWANCE -1,100
13TH MONTH-472
BENEFITS -2,040
TRANSPO-1,042
RENTAL-15,000
KURYENTE -3,980
TUBIG-302
BIR-2,638
SUPOT/PLASTIC-4,248
MISC-3,021</t>
        </r>
      </text>
    </comment>
    <comment ref="BU655" authorId="0" shapeId="0" xr:uid="{38DA8151-35AD-4566-937C-F7883F204F3C}">
      <text>
        <r>
          <rPr>
            <b/>
            <sz val="24"/>
            <rFont val="Calibri"/>
            <family val="2"/>
            <scheme val="minor"/>
          </rPr>
          <t>SALARY: 41,375
O.T:16,375
13TH MONTH: 23,498
RENTAL: 8,000
ELECTRIC BILL: 4,978.54
WATER BILL: 170</t>
        </r>
      </text>
    </comment>
    <comment ref="BU657" authorId="3" shapeId="0" xr:uid="{82B56F62-2CD6-4679-BCD1-B38703D9A5D6}">
      <text>
        <r>
          <rPr>
            <b/>
            <sz val="26"/>
            <rFont val="Tahoma"/>
            <family val="2"/>
          </rPr>
          <t xml:space="preserve">OTHERS=2681.00
--BATTERY , INSTAPAY , RAG / AEROSOL SPRAY , BUDGET FOR CHRISTMAS PARTY
DISHWASHING  =772.45
KITCHENWARE=38.00
OFFICE SUPPLIES= 60.00
GARBAGE BAG= 455.00
PLASTIC=1732.00
DETERGENT=91.75
</t>
        </r>
      </text>
    </comment>
    <comment ref="BU660" authorId="0" shapeId="0" xr:uid="{88CDC6D3-967F-46B3-958D-EE2530BF6437}">
      <text>
        <r>
          <rPr>
            <sz val="28"/>
            <rFont val="Tahoma"/>
            <family val="2"/>
          </rPr>
          <t xml:space="preserve">HOLIDAY-1,586.25
13THMONTH-21,486.38
SSS-2,578.00
ADMIN-5,856.26
PROVISION-6,312.50
TRANSPO-200.00
ELECTRIC BILL-2,941.74
TAXES-1,062.50
PLASTIC-1,016.00
ROLLBAG-1,875.00
G-BAG-378.00
LABOR/MATERIAL-130.00
OFFICE-1,384.00
KITCHEN WARES-828.00
DISHWASHING-116.00
DETERGENT-145.00
SERVICE WATER-1,340.00
SENIOR-1,771.00
ZONROX-95.00
TISSUE-272.00
</t>
        </r>
      </text>
    </comment>
    <comment ref="BU661" authorId="3" shapeId="0" xr:uid="{C7051132-A299-4B7A-97CE-2066DE65183B}">
      <text>
        <r>
          <rPr>
            <sz val="28"/>
            <rFont val="Calibri"/>
            <family val="2"/>
            <scheme val="minor"/>
          </rPr>
          <t>=================================
  *LPG EXPENSES=7,195.00
  *COOKING OIL=15,744.00
  * GRAVY\PATIS=3,240.00
   *SALARY=43,600.00
   *HOLIDAY PAY=3,050.00
   *OVERTIME PAY=1,375.00
   *13TH MONTH PAY=4,721.43
   *SSS BENEFITS=2,435.36
   *PHILHEALTH=5933.75
   *RENTAL=26,750.00
   *ELECTRIC BILL=5,661.61
   *WATER BILL=1,925.65
   *BIR\TAXES=2,911.43
   *SUPOT\ROLLBAG=\TBAG=580.00
   *DETERGENT=1,254.00
   *MAINTENANCE=\LABOR=945.00
   *ADMIN COST\OFFICE=7,943.73
   *SS,ST REPLENISHMENT=2,247.27
 =================================</t>
        </r>
        <r>
          <rPr>
            <sz val="9"/>
            <rFont val="Tahoma"/>
            <family val="2"/>
          </rPr>
          <t xml:space="preserve">
</t>
        </r>
      </text>
    </comment>
    <comment ref="BU664" authorId="13" shapeId="0" xr:uid="{4ACF7549-0B16-4AE3-9592-F2DB90A8B073}">
      <text>
        <r>
          <rPr>
            <b/>
            <sz val="28"/>
            <rFont val="Calibri"/>
            <family val="2"/>
            <scheme val="minor"/>
          </rPr>
          <t>LPG-13,432
BREADING-6,744
OIL-7,122
SAUCE/GRAVY-2,204
SALARY-22,185
OVERTIME-6,049.32
TRAINEE ALLOW.-2,400
HOLIDAY-2,887
13MONTHPAY-2,688.85
PROVISION FOR X-MAS-4,500
SSS-3,330
PHILHEALTH-1,120.29
TRANSPORTATION-125
RENTAL-25,000
EBILL-5,000
WBILL-813
BIR/TAXES-8,000
SUPOT-4,210
PLASTIC-350
ROLLBAG-740
LABOR/MATERIALS -1,000
OFF. SUPPLIES -111
KITC.WARES-974
DISHWASHING-370
DETERGENT-262.65
SERVICE CHARGE-2,430
ADMIN COST-6,076.92
OTHERS-2,000</t>
        </r>
      </text>
    </comment>
    <comment ref="BU667" authorId="0" shapeId="0" xr:uid="{190E8E99-DAE1-48A1-A844-45CC0A2715D2}">
      <text>
        <r>
          <rPr>
            <b/>
            <sz val="9"/>
            <rFont val="Tahoma"/>
            <family val="2"/>
          </rPr>
          <t>User:</t>
        </r>
        <r>
          <rPr>
            <sz val="9"/>
            <rFont val="Tahoma"/>
            <family val="2"/>
          </rPr>
          <t xml:space="preserve">
</t>
        </r>
        <r>
          <rPr>
            <b/>
            <sz val="24"/>
            <rFont val="Tahoma"/>
            <family val="2"/>
          </rPr>
          <t xml:space="preserve">LPG - 14,768
BREADING-9,600
OIL-9,770
SAUCE-3,565
SALARY-36,900
OVERTIME-
TRAINEE ALLO-
HOLIDAY-
13TH MONTH-8,000
TRANSPO-
PHILHEALTH-
HDMF-
commu-
RENTAL-3,000
ELECTRIC-4,236.45
water bill -446.88
BIR/TAXES-2,500
SUPOT-6,061
PLASTIC-170
ROLL BAG-50
G BAG-220
LABOR-
OFFICE SUPPLY-300
KITCHEN-1,395
DETREGENT-26
DISHWASHING-139
SERVICE WATER-
SENIOR-48
SERVICE CHARGE-
OTHERS-100
BREADCRUBS-625
G-FEE- </t>
        </r>
      </text>
    </comment>
    <comment ref="BU668" authorId="10" shapeId="0" xr:uid="{1F430B44-60CD-41B6-9E4A-6E3D778FA403}">
      <text>
        <r>
          <rPr>
            <b/>
            <sz val="28"/>
            <rFont val="Calibri"/>
            <family val="2"/>
            <scheme val="minor"/>
          </rPr>
          <t>SALARY- 48,165
LPG- 10,855
BREADING-11,480
OIL- 10,620
SAUCE-3,576
OVERTIME-11,216.88
HOLIDAY- 2,456
TRANSPO- 1,660
RENTAL- 30,602
LIGHT BILL- 6,705
SUPOT- 4,176
SIGNAGE POOL- 5,883
KITCHENWARES-1,325.30
SERVICE WATER- 600
SENIOR DISC- 144.65
ADMIN- 15,184.76
BOARDING HOUSE-444.44</t>
        </r>
      </text>
    </comment>
    <comment ref="BU669" authorId="0" shapeId="0" xr:uid="{992E30D3-8ED1-4FD1-AAC6-44A620132BBA}">
      <text>
        <r>
          <rPr>
            <sz val="24"/>
            <rFont val="Calibri"/>
            <family val="2"/>
            <scheme val="minor"/>
          </rPr>
          <t xml:space="preserve">LPG- 10,792
BREADING- 7,995
OIL-11,808
GRAVY- 3,510
SALARY- 33,100
HOLIDAY- 3,900
13TH MON. -3,291.67
PAG-IBIG-841.34
SSS- 4,427.5
PHILHEALTH-1,228.75
RENTAL- 6.000
LIGHT- 4,329.85
WATER- 975.48
TAXES/BIR- 3,294.50
ROLLBAG/TBAG/-4,226
DETERGENT- 1,062
ADMIN COST- 9,416.89
</t>
        </r>
        <r>
          <rPr>
            <b/>
            <sz val="9"/>
            <rFont val="Tahoma"/>
            <family val="2"/>
          </rPr>
          <t xml:space="preserve">
</t>
        </r>
      </text>
    </comment>
    <comment ref="BU670" authorId="0" shapeId="0" xr:uid="{E80FCCEC-F778-404D-829F-542E9CD59DC5}">
      <text>
        <r>
          <rPr>
            <b/>
            <sz val="26"/>
            <rFont val="Tahoma"/>
            <family val="2"/>
          </rPr>
          <t>User:</t>
        </r>
        <r>
          <rPr>
            <sz val="26"/>
            <rFont val="Tahoma"/>
            <family val="2"/>
          </rPr>
          <t xml:space="preserve">
LPG=15,352
BREADING=11,460
OIL= 10,360
SAUCE= 2,180
SALARY= 36,428.90
13TH= 1,545.83
SSS= 2,123.33
XMASS PARTY= 3,000
COMMU= 200
RENTAL= 12,000
LIGHT= 4,440.75
WATER= 722
BIR= 5,000
SUPOT= 4525
LABOR= 210
OFFICE SUPP= 1,298
KITCHEN WARE= 807
LEMON= 40
DISHWASHNG=546
SERVICE WATER= 425
TISSUE= 225
TRAINEE ALLOWANCE= 3,250
</t>
        </r>
      </text>
    </comment>
    <comment ref="BU671" authorId="4" shapeId="0" xr:uid="{37BC8CEC-BF85-4919-8245-90F5AD969D07}">
      <text>
        <r>
          <rPr>
            <b/>
            <sz val="22"/>
            <rFont val="Tahoma"/>
            <family val="2"/>
          </rPr>
          <t>Admin:</t>
        </r>
        <r>
          <rPr>
            <sz val="22"/>
            <rFont val="Tahoma"/>
            <family val="2"/>
          </rPr>
          <t xml:space="preserve">
HOLIDAY-700
13TH MONTH PAY-2,476.67
SSS-1,820
PROV.XMAS PARTY-4,000
TRANSPO-700
COMMU.-200
ELECTRIC BILL-5,759.67
WATER BILL-650
TAXES-5,000
SUPOT-2,093
PLASTIC-1,370
V1-370
ROLLBAG-1,200
GBAG-350
OFFICE SUPPLIES-1,000
KITCHENWARES-92
LEMON-50
DISHWASHING-325
DETERGENT-195
CHLORINE/MURIATIC-120
SERVICE WATER-500
STRAW/TOOTHPICK-90
TISSUE/ALCOHOL-165
OTHERS-1,400</t>
        </r>
      </text>
    </comment>
    <comment ref="BU672" authorId="0" shapeId="0" xr:uid="{F2AC894E-E27C-427A-85A9-0A25A819C229}">
      <text>
        <r>
          <rPr>
            <b/>
            <sz val="24"/>
            <rFont val="Times New Roman"/>
            <family val="1"/>
          </rPr>
          <t xml:space="preserve">SALARY51,330.00 
OVERTIME2,325.90 
HOLIDAY2,784.00 
SSs 1,920.00 
TRANSPO.2,300.00 
RENTAL12,000.00 
ELECTRIC BILL 2,571.00 
BIR/TAXES3,000.00 
SUPOT2,775.00 
PLASTIC3,270.00 
DISHWASHING1,428.00 
OTHERS6,318.80 
</t>
        </r>
      </text>
    </comment>
    <comment ref="BU673" authorId="1" shapeId="0" xr:uid="{9AE2F83A-B624-44F7-A2E0-0689780D8E21}">
      <text>
        <r>
          <rPr>
            <sz val="24"/>
            <rFont val="Calibri"/>
            <family val="2"/>
            <scheme val="minor"/>
          </rPr>
          <t>13TH MONTH - 4,125.00
BENEFITS - 6,026.00
TL ALLOWANCE - 1,800.00
ELECTRIC BILL - 3,044.00
WATERBILL - 914.40
TAX/BIR - 3,729.03
ADMIN COST - 4,492.61
MISCELLANEOUS - 32,335.15</t>
        </r>
      </text>
    </comment>
    <comment ref="BU674" authorId="4" shapeId="0" xr:uid="{57CAAE89-3D6C-4B5B-93F1-B1381008ACC2}">
      <text>
        <r>
          <rPr>
            <b/>
            <sz val="24"/>
            <rFont val="Times New Roman"/>
            <family val="1"/>
          </rPr>
          <t>Admin:</t>
        </r>
        <r>
          <rPr>
            <sz val="24"/>
            <rFont val="Times New Roman"/>
            <family val="1"/>
          </rPr>
          <t xml:space="preserve">
LPG-10,239
BREADING-16,200
OIL-10,500
SAUCE-3,160
SALARY-54,825.26
HOLIDAY-800
13MNTH-3,817.98
PROV.XMAS PARTY-5,000
TRANSPO-720
COMMUNICATION-25
RENTAL-20,000
LIGTH-6,276.23
WATER-1,112
TAXES-5,000
MISC.EXPENSES
SUPOT-1,100
PLASTIC-1,465
V1-330
ROLLBAG-500
OFFICE SUPPLY-48
KITCHENWARES-36
DISWASHING-145
DETERGENT-188
CHLORINE-95
SERVICE WATER-500
TOOTHPICK-85
TISSUE/ALCOHOL-145
</t>
        </r>
        <r>
          <rPr>
            <sz val="9"/>
            <rFont val="Times New Roman"/>
            <family val="1"/>
          </rPr>
          <t xml:space="preserve">
</t>
        </r>
      </text>
    </comment>
    <comment ref="BU675" authorId="7" shapeId="0" xr:uid="{88BB2760-C0DF-4E97-B64B-45BD83ABC269}">
      <text>
        <r>
          <rPr>
            <b/>
            <sz val="28"/>
            <rFont val="Calibri"/>
            <family val="2"/>
          </rPr>
          <t xml:space="preserve">
SALARY                      32,294
OVERTIME                4,875
HOLIDAY PAY            4,263
13TH MONTH            2,730 
PROVISION XMASS   2,000 
TRANSPO                   370  
RENTAL                      12,000
ELECTRIC BILL            4,299.54
WATER BILL                300
BIR TAX                       1000
SUPOT                        2,647
PLASTIC                      1,646
ROLL BAG                   660
G-BAG                        1,014
OFFICE SUPPLIES
KITCHEN SUPPLIES   1,060
DISWASHING             
DTERGENTS                1,010
SERVICE WATER
GARBAGE TIP              750
DEPOSIT PAY              800
UNIFORM                    450
TRAINEE ALLOW.       2,600
TOTAL             = 76,768 .54           
NONE SALES
LPG                               12,067.50
BREADING                   9,096.53
OIL                                11,000
SAUCE                          1,664.30
GRAND TOTAL            = 110,596.87
</t>
        </r>
        <r>
          <rPr>
            <b/>
            <sz val="28"/>
            <rFont val="Calibri"/>
            <family val="2"/>
            <scheme val="minor"/>
          </rPr>
          <t xml:space="preserve">      </t>
        </r>
        <r>
          <rPr>
            <sz val="9"/>
            <rFont val="Tahoma"/>
            <family val="2"/>
          </rPr>
          <t xml:space="preserve">
</t>
        </r>
      </text>
    </comment>
    <comment ref="BU676" authorId="5" shapeId="0" xr:uid="{943D48BA-0F3F-492F-A560-EE06A6667D03}">
      <text>
        <r>
          <rPr>
            <b/>
            <sz val="24"/>
            <rFont val="Calibri"/>
            <family val="2"/>
          </rPr>
          <t xml:space="preserve">LPG-9,219
BMIX-9,546
OIL-11,626
GRAVY-1,362
SALARY -28,325
TL ALLOWANCE -1,800
13TH MONTH-5,375
BENEFITS -6,423
TRANSPO-600
RENTAL-20,000
KURYENTE -9,235
TUBIG-160
BIR-3,542
SUPOT/PLASTIC-1,091
MISC-2,432
MAINTENANCE -800
ADMIN-22,463
NOTE:DOUBLE BILL SA KURYENTE AND 13TH MONTH
</t>
        </r>
      </text>
    </comment>
    <comment ref="BU677" authorId="3" shapeId="0" xr:uid="{352935AE-A511-450D-A526-8F9BC4484CEB}">
      <text>
        <r>
          <rPr>
            <b/>
            <sz val="28"/>
            <rFont val="Tahoma"/>
            <family val="2"/>
          </rPr>
          <t>LPG - 16,894
BREADING - 6,708
OIL - 11,360
SAUCE - 5,440
SALARY - 60,450
HOLIDAY - 3,306
13TH MONTH - 12,173.19
BENEFITS - 2,420
XMAS PARTY - 4,369
RENTAL - 26,000
ELECTRIC BILL - 4,177.05
WATER BILL - 1,440.36
BIR/TAXES - 6,000
SUPOT - 1,425
PLASTIC - 3,087
KITCHEN WARES - 1,174.50
DISWASHING - 1,300</t>
        </r>
      </text>
    </comment>
    <comment ref="BU678" authorId="0" shapeId="0" xr:uid="{DF566F9B-DF55-4653-8104-B4085CCC3AA8}">
      <text>
        <r>
          <rPr>
            <sz val="24"/>
            <rFont val="Calibri"/>
            <family val="2"/>
            <scheme val="minor"/>
          </rPr>
          <t xml:space="preserve">LPG- 7,195
BREADI7,872
GRAVY- 3,240
SALARY- 32,400
HOLIDAY- 3,600
13TH MON. -3,250
PAG-IBIG-501
SSS- 2,946
PHILHEALTH-813.50
DEPOSIT CHARGE-1,170
RENTAL- 15,000
LIGHT- 5,555.61
WATER- 832.30
TAXES/BIR- 2,924.25
SUPOT=1,288
ROLLBAG/TBAG/-2,304
DETERGENT- 967
ADMIN COST- 6,363.44
</t>
        </r>
      </text>
    </comment>
    <comment ref="BU679" authorId="2" shapeId="0" xr:uid="{71111D02-4840-4329-8FA0-EBB6B5FE52B6}">
      <text>
        <r>
          <rPr>
            <b/>
            <sz val="24"/>
            <rFont val="Calibri"/>
            <family val="2"/>
            <scheme val="minor"/>
          </rPr>
          <t>SALARY - 32,701.75
OT - 9,174.25
RENTAL - 18,000
EB - 5,355.46
PLASTIC - 2,798</t>
        </r>
        <r>
          <rPr>
            <sz val="9"/>
            <rFont val="Tahoma"/>
            <family val="2"/>
          </rPr>
          <t xml:space="preserve">
</t>
        </r>
      </text>
    </comment>
    <comment ref="BU680" authorId="4" shapeId="0" xr:uid="{A276CC2E-AF56-43BA-A38E-1D7A86DE2FAC}">
      <text>
        <r>
          <rPr>
            <b/>
            <sz val="28"/>
            <rFont val="Tahoma"/>
            <family val="2"/>
          </rPr>
          <t xml:space="preserve">LPG- 7403
BREADING-7500
OIL-7250
SAUCE-3440
SALARY-32840
OVERTIME-2470
HOLIDAY-2580
13 MONTH PAY-32000
TRANSPORTATION- 345
RENTAL BUILDING- 23000
ELECTRIC BILL- 5095
WATER BILL-2518
TAXES- 8992
MISC. EXPENSES- 3500
</t>
        </r>
      </text>
    </comment>
    <comment ref="BU681" authorId="0" shapeId="0" xr:uid="{3B004019-EF2D-46E6-8CA4-377620E5BC10}">
      <text>
        <r>
          <rPr>
            <b/>
            <sz val="28"/>
            <rFont val="Tahoma"/>
            <family val="2"/>
          </rPr>
          <t>JUSTIFICATION
LPG-15,269
BREADING-15,280
OIL-13,335
SAUCE-3,450
SALARY-38,400
OT-6,236.25
HOLIDAY-4,485
13 MONTH-4,000
SSS-6,792.27
TRANSPO-2,074
COMMUNICATION-80
RENTAL- 18,000
LIGHT-6,824
WATER-768.45
MISC EXPENSE- 19,660
TOTAL= 154,654.47</t>
        </r>
      </text>
    </comment>
    <comment ref="BU682" authorId="4" shapeId="0" xr:uid="{41AF5557-4B3B-4A14-AEC6-DAC71FF35350}">
      <text>
        <r>
          <rPr>
            <b/>
            <sz val="24"/>
            <rFont val="Times New Roman"/>
            <family val="1"/>
          </rPr>
          <t>Admin:</t>
        </r>
        <r>
          <rPr>
            <sz val="24"/>
            <rFont val="Times New Roman"/>
            <family val="1"/>
          </rPr>
          <t xml:space="preserve">
LPG :11,079
Breading :19,800
Oil :15,000
Sauce :3,675
Salary :27,540
Overtimr :2,258
13 Month Pay :30,000
Transportation :605
Communacation :1,600
Rental Bulding :25,000
Electric Bill :7,025
Water Bill :400
MISC. EXPENSES
Supot :3,236
Plastic :66
Labor/Materials :370
Office Supplies :252
Kitchen Wares :213
Lemon :80
Sili :100
Dishwashing :327
Detergent :203
Service Water :200
Toyo :543
</t>
        </r>
        <r>
          <rPr>
            <sz val="9"/>
            <rFont val="Times New Roman"/>
            <family val="1"/>
          </rPr>
          <t xml:space="preserve">
</t>
        </r>
      </text>
    </comment>
    <comment ref="BU683" authorId="10" shapeId="0" xr:uid="{3B359963-E30B-451E-BCBE-78EEB6FC71CA}">
      <text>
        <r>
          <rPr>
            <b/>
            <sz val="28"/>
            <rFont val="Calibri"/>
            <family val="2"/>
            <scheme val="minor"/>
          </rPr>
          <t>SALARY- 32,919
LPG- 10,794
BREADING-8,200
OIL- 8,260
SAUCE- 2,032.70
OVERTIME- 9,218
HOLIDAY-3,180.60
13TH MONTH- 3,420
SSS- 4,250
PHILHEALTH- 1,084.70
PAG IBIG- 651
TRANSPO- 955
RENTAL- 32,000
LIGHT BILL- 3,574
WATER BILL-479
BIR- 2,245
ROLLBAG- 1,033
DEPOSIT CHARGE- 940
ADMIN- 4,738.44</t>
        </r>
      </text>
    </comment>
    <comment ref="BG684" authorId="0" shapeId="0" xr:uid="{3567541D-0B76-401B-ACDF-533D16972D46}">
      <text>
        <r>
          <rPr>
            <b/>
            <sz val="28"/>
            <rFont val="Calibri"/>
            <family val="2"/>
          </rPr>
          <t>DAYS CLOSED
# OF DAYS: 2 DAYS
DATE: DECEMBER 8 &amp; 25, 2025</t>
        </r>
      </text>
    </comment>
    <comment ref="BU684" authorId="0" shapeId="0" xr:uid="{F0DFF8F9-CFBB-487C-A2D3-7F4236FD1D53}">
      <text>
        <r>
          <rPr>
            <b/>
            <sz val="28"/>
            <rFont val="Calibri"/>
            <family val="2"/>
          </rPr>
          <t>SALARY:                                           24,172.12
OVERTIME:                                       3,534.38
13TH MONTH PAY:                        1,957.50
BENEFITS:                                             500.00
PROVISION FOR CHRISTMAS PARTY: 
                                                              8,766.70
TRANSPORTATION:                             15.00
RENTAL:                                             6,650.00
ELECTRIC BILL:                                 5,553.00
SUPOT:                                              3,836.00
STORE SUPPLIES:                               645.00
KITCHENWARES:                                  55.00
DISHWASHING:                                  400.00
DETERGENT:                                         192.00
SERVICE WATER:                                150.00
SUBTOTAL:                                     56,426.70
NON SALES:
LPG:                                                  12,069.00
BREADING MIX:                           13,500.00
OIL:                                                    12,000.00
SAUCE:                                                   320.00
SUBTOTAL:                                     37,889.00
GRAND TOTAL:                             94,315.70</t>
        </r>
      </text>
    </comment>
    <comment ref="BU685" authorId="0" shapeId="0" xr:uid="{EFB40D7D-9BE7-4C60-98FB-A67417E2C17F}">
      <text>
        <r>
          <rPr>
            <b/>
            <sz val="22"/>
            <rFont val="Calibri"/>
            <family val="2"/>
          </rPr>
          <t>===========
LPG-10,993
BMIX-9,546
OIL-13,120
SAUCE-3,240
SALARY-24,000
O.T-9,435
HOLIDAY- 2,950
13TH-2,416.67
SSS-4,915
PHILHEALTH-1,472.50
HDMF-910
RENTAL- 15,000
EBILL-3,041.10
WBILL-1,068.64
BIR-3,400.86
PLASTIC-2,045
ADMIN-6,162.67</t>
        </r>
      </text>
    </comment>
    <comment ref="BU686" authorId="0" shapeId="0" xr:uid="{34443CC2-D6DF-4980-9B1D-DF133EABD414}">
      <text>
        <r>
          <rPr>
            <b/>
            <sz val="28"/>
            <rFont val="Tahoma"/>
            <family val="2"/>
          </rPr>
          <t>JUSTIFICATION
LPG-11,464
BREADING-11,460
OIL-10,360
SAUCE-2,400
SALARY- 46,735.76
HOLIDAY-800
13 MONTH-790
SSS-2,526.25
PHILHEALTH-1,275
PROVISION-4,000
TRANSPO-350
COMMUNICATION-200
RENTAL-15,000
LIGHT-5,006.53
WATER-740
TAXES-6,000
MISC EXPENSE- 10,180
TOTAL= 129,287.54</t>
        </r>
      </text>
    </comment>
    <comment ref="BU687" authorId="0" shapeId="0" xr:uid="{F23CE1B5-3FBC-4237-AB90-07CC1BD53082}">
      <text>
        <r>
          <rPr>
            <b/>
            <sz val="28"/>
            <rFont val="Calibri"/>
            <family val="2"/>
            <scheme val="minor"/>
          </rPr>
          <t xml:space="preserve">LPG- 11982
BREADING- 10100
OIL- 7715
SAUCE/ GRAVY- 1916
SALARY- 26970
OVERTIME- 12963.29
TL ALLOW- 400
TRAINEE ALLOW- 1200
HOLIDAY- 2766.5
13TM MONTH- 4573.85
XMAS PARTY- 2600
SSS- 4440
PHIL HEALTH- 1412.35
TRANSPO- 2240
RENTAL- 12000
EBILL- 4283.96
WBILL- 1542
BIR/TAXES- 2600
SUPOT- 2310
PLASTIC- 1480
ROLLBAG- 675
GBAG- 405
LABOR/MATERIALS- 4195
OFFICE SUPPLY- 428.38
KITCHENWARES- 1157
DEPO CHARGE- 1375
ADMIN COST- 6076.92
OTHERS- 4000
</t>
        </r>
      </text>
    </comment>
    <comment ref="BU688" authorId="3" shapeId="0" xr:uid="{A8B626AE-B2CE-412B-A087-50DAA3C08441}">
      <text>
        <r>
          <rPr>
            <b/>
            <sz val="26"/>
            <rFont val="Tahoma"/>
            <family val="2"/>
          </rPr>
          <t xml:space="preserve">OTHERS=11,776.03
-- ADMIN COST , GARBAGE COLLECTION , BUDGET CHRISTMAS PARTY
SERVICE WATER=1650.00
DETERGENT=279.50
DISHWASHING=126.00
KITCHENWARE=1070.00
--TISSUE PLASTIC GLOVES , CRATE , TOOTHPICK
OFFICE SUPPLIES=600.00
--BALLPEN , PLASTIC ENVELOPE , PLASTIC FOLDER , SCOTCH BRITE , RECORD BOOK , NOTEBOOK , CORRECTION TAPE
LABOR AND MATERIALS=120.00
--BULB
GARBAGE BAG=650.00
ROLLBAG=1040.00
PLASTIC=1578.00
SUPPOT=3230.00
</t>
        </r>
      </text>
    </comment>
    <comment ref="BU689" authorId="6" shapeId="0" xr:uid="{E9B8902A-E6F6-4D22-8A7C-B844E3A3FE6E}">
      <text>
        <r>
          <rPr>
            <sz val="9"/>
            <rFont val="Tahoma"/>
            <family val="2"/>
          </rPr>
          <t xml:space="preserve">
</t>
        </r>
        <r>
          <rPr>
            <b/>
            <sz val="26"/>
            <rFont val="Tahoma"/>
            <family val="2"/>
          </rPr>
          <t>LPG-11,004
BREADING-11,239
OIL-9,558
SAUCE-3,364
SALARY-41,516.98
CREW OVERTIME-5,655
13MONTH-18,940.63
TRANSPO-50
RENTAL-14,625
ELECTRIC-4,560.15
WATER BILL-357.20
BIR/TAX-767.50
SUPOT-2,085
PLASTIC-1,501
ROLLBAG-1440
GBAG-193
LABOR/MATERIAL-75
OFFICE SUPPLIES -544
KETCHEN WARE-607
DISH WASHING -54
DETERGENT -479. 50
SERVICE WATER-509
SERVICE DEPOSIT-
BREADCRUMBS-
OTHER-7,814</t>
        </r>
      </text>
    </comment>
    <comment ref="BU692" authorId="4" shapeId="0" xr:uid="{A0182965-7942-4C05-A423-48DC33589CF9}">
      <text>
        <r>
          <rPr>
            <b/>
            <sz val="28"/>
            <rFont val="Tahoma"/>
            <family val="2"/>
          </rPr>
          <t>SALARY - 34320
OT- 12415
HOLIDAAY- 3900
13TH MONTH- 3120
SSS- 7342
HDMF- 866.66
RENTAL- 18000
ELECTRIC BILL- 7400
MISC. EXPENSES- 13620</t>
        </r>
      </text>
    </comment>
    <comment ref="BU693" authorId="4" shapeId="0" xr:uid="{1C4DEC1B-C64D-4444-AE07-A1DC3325372A}">
      <text>
        <r>
          <rPr>
            <b/>
            <sz val="24"/>
            <rFont val="Times New Roman"/>
            <family val="1"/>
          </rPr>
          <t>Admin:</t>
        </r>
        <r>
          <rPr>
            <sz val="24"/>
            <rFont val="Times New Roman"/>
            <family val="1"/>
          </rPr>
          <t xml:space="preserve">
LPG-6,826
BREADING-10,800
OIL-10,500
SAUCE-3,160
SALARY-52,356.51
HOLIDAY-800
13MNTH PAY-3,384.64
SSS-1,435
PROV.XMAS PARTY-1,000
TRANSPO-1,100
RENTAL-45,000
LIGTH-4,235.48
WATER-3,321
TAXES-2,000
MICS.EXPENSES
SUPOT-2,055
PLASTIC-935
V1-330
ROLLBAG-500
LABOR/MATERIALS-413
OFFICE SUPPLY-50
KITCHENWARES-564
DISWASHING-305
DETERGENT-453
CHLORINE-203
SERVICE WATER-580
TISSUE/ ALCOHOL-270
OTHERS-1,400</t>
        </r>
      </text>
    </comment>
    <comment ref="BU695" authorId="6" shapeId="0" xr:uid="{5747E9EF-0460-4723-9E6E-5012981C2B8E}">
      <text>
        <r>
          <rPr>
            <b/>
            <sz val="9"/>
            <rFont val="Tahoma"/>
            <family val="2"/>
          </rPr>
          <t>ACER:</t>
        </r>
        <r>
          <rPr>
            <sz val="9"/>
            <rFont val="Tahoma"/>
            <family val="2"/>
          </rPr>
          <t xml:space="preserve">
</t>
        </r>
        <r>
          <rPr>
            <sz val="24"/>
            <rFont val="Tahoma"/>
            <family val="2"/>
          </rPr>
          <t>Holiday- 3,847.5
13th month- 3,526.88
SSS- 4,082
Phil health- 1,001.30
HDMF- 601
Transpo- 610
Electric bill- 6,412.81
BIR/taxes- 1,290.63
Rollbag- 1,072.85
G-BAG- 361.20
Kitchen wares- 625.10
Detergent- 390.50
Senior discount- 330
Invoice booklts- 4,950
Uniform- 510
PF- 500
PF- 475
ADMIN COST- 2,054.22</t>
        </r>
      </text>
    </comment>
    <comment ref="BU697" authorId="0" shapeId="0" xr:uid="{1DF18E1F-D3CA-481F-923D-D816EE5CD28A}">
      <text>
        <r>
          <rPr>
            <b/>
            <sz val="28"/>
            <rFont val="Tahoma"/>
            <family val="2"/>
          </rPr>
          <t>JUSTIFICATION
LPG-15,072
BREADING-9,550
OIL-8,880
SAUCE-2,550
SALARY-53,681.02
HOLIDAY-810
13 MONTHPAY-3,338.75
SSS-2,730
PHILHEALTH-400
PROVISION-2,000
TRANSPO-1,520
RENTAL-25,000
LIGHT-8,867.20
WATER-1,234.09
TAXES-2000
MISC EXPENSE- 7,970
TOTAL= 145,603.06</t>
        </r>
      </text>
    </comment>
    <comment ref="BU698" authorId="6" shapeId="0" xr:uid="{8BBBCA01-0DF0-428E-A09D-F3737CA50FA9}">
      <text>
        <r>
          <rPr>
            <b/>
            <sz val="24"/>
            <rFont val="Calibri"/>
            <family val="2"/>
            <scheme val="minor"/>
          </rPr>
          <t>SALARY - 31,161
13TH MONTH - 13,967.5
RENTAL - 10,000
ELECTRIC BIL - 5,270
PROVISION - 3,000</t>
        </r>
      </text>
    </comment>
    <comment ref="BU699" authorId="4" shapeId="0" xr:uid="{8CBB25F1-625D-43DD-924B-57682BFDD2DC}">
      <text>
        <r>
          <rPr>
            <b/>
            <sz val="28"/>
            <rFont val="Tahoma"/>
            <family val="2"/>
          </rPr>
          <t xml:space="preserve">LPG- 70071
BREADING-7500
OIL-5500
SAUCE-5220
SALARY-35020
OVERTIME-811
HOLIDAY1040
13 MONTH PAY- 32400
TRANSPORTATION-170 
RENTAL BUILDING-35000
ELECTRIC BILL- 3493.33
WATER BILL- 2969
TAXES- 8756.28  
MISC. EXPENSE- 28734
</t>
        </r>
      </text>
    </comment>
    <comment ref="BU701" authorId="4" shapeId="0" xr:uid="{9E1AA8B2-2D17-4018-913B-D849C4FEC00B}">
      <text>
        <r>
          <rPr>
            <b/>
            <sz val="24"/>
            <rFont val="Times New Roman"/>
            <family val="1"/>
          </rPr>
          <t>Admin:</t>
        </r>
        <r>
          <rPr>
            <sz val="24"/>
            <rFont val="Times New Roman"/>
            <family val="1"/>
          </rPr>
          <t xml:space="preserve">
LPG-6,744
BREADING-9,000
OIL-12,600
SAUCE-3,680
SALARY-35,564
OT-8,647.38
HOLIDAY-4,061.20
13MNTH PAY-6,768.66
SSS-3,380
PHILHEALTH-1,201.20
HDMF-880.48
PROV.XMAS PARTY-1,000
TRANSPO-555
RENTAL-20,000
ELECTRIC BILL-6,216.81
MISC.EXPENSES
SUPOT-984
PLASTIC-2,660
ROLLBAG-1,800
OFFICE SUPPLY-326
KITCHENWARES-445.05
SERVICE WATER-875
OTHERS-543.70
</t>
        </r>
        <r>
          <rPr>
            <sz val="9"/>
            <rFont val="Times New Roman"/>
            <family val="1"/>
          </rPr>
          <t xml:space="preserve">
</t>
        </r>
      </text>
    </comment>
    <comment ref="BU702" authorId="3" shapeId="0" xr:uid="{1F93229D-C6FA-4534-AC54-A9EF08A035AD}">
      <text>
        <r>
          <rPr>
            <sz val="28"/>
            <rFont val="Calibri"/>
            <family val="2"/>
            <scheme val="minor"/>
          </rPr>
          <t>=============================================
*  LPG EXPENSES=7,195.00
*  COOKING OIL EXPENSES=13,120.00
 * SAUCE\PATIS\SUKA=1,890.00
 * SALARY STAFF(2 CREWS)=23,261.15
 * CASH ADVANCE=2,100.000
*  TEAM LEADER ALLOWANCE=1,800.00
  *13TH MONTH PAY EXPENSE=4,250.00
 * STORE RENTAL EXPENSES=17,000.00
 * ELECTRIC BILL EXPENSES=4,782.77
*  BIR\TAXES EXPENSES=10,855.00
 * PLASTIC(TINY,MINI)=1,685.00
 * ROLLBAG EXPENSES=2,103.00
 * LABOR\MATERIALS\MAINTENANCE=4,274.75
 * OFFICE SUPPLIES\ADMIN=870.00
 * DISHWASHING=615.00
 * DETERGENT=717.00
*  DAILY ICE EXPENSES(FOLLOW PA SA CHILLER)=865.00
 * ADMIN EXPENSES\OFFICE=11,231.52
 ==============================================</t>
        </r>
        <r>
          <rPr>
            <sz val="9"/>
            <rFont val="Tahoma"/>
            <family val="2"/>
          </rPr>
          <t xml:space="preserve">
</t>
        </r>
      </text>
    </comment>
    <comment ref="BU703" authorId="0" shapeId="0" xr:uid="{FC85087E-6036-499B-BD28-42B0E959F7A2}">
      <text>
        <r>
          <rPr>
            <b/>
            <sz val="24"/>
            <rFont val="Times New Roman"/>
            <family val="1"/>
          </rPr>
          <t xml:space="preserve">FLOUR3,230.00 
STARCH1,200.00 
SALARY38,990.00 
ADMIN COST 6,221.48 
OVERTIME4,675.63 
HOLIDAY 2,791.00 
"13TH 
MONTH"1,885.00 
SSS 5,815.00 
HDMF 1,600.00 
TRANSPO.1,420.00 
COMMU.1,260.00 
RENTAL20,000.00 
ELECTRIC BILl 4,455.08 
PLASTIC1,609.00 
LABOR/ MATERIALS1,281.00 
SERVICE WATER2,000.00 
Allowance2,200.00 
</t>
        </r>
      </text>
    </comment>
    <comment ref="BU705" authorId="3" shapeId="0" xr:uid="{986D9E7D-3B30-4194-96AD-739B6B97155D}">
      <text>
        <r>
          <rPr>
            <b/>
            <sz val="24"/>
            <rFont val="Calibri"/>
            <family val="2"/>
            <scheme val="minor"/>
          </rPr>
          <t>SALARY-17,927
13TH MONTH-10,580
RENTAL-24,000
EB-11,201
BREADING-12,840</t>
        </r>
      </text>
    </comment>
    <comment ref="BU706" authorId="0" shapeId="0" xr:uid="{EE1AC10D-C777-418D-BE07-9B816115CFFB}">
      <text>
        <r>
          <rPr>
            <sz val="28"/>
            <rFont val="Tahoma"/>
            <family val="2"/>
          </rPr>
          <t xml:space="preserve">13TH MONTH=27,065
TRANSPO=516
E-BILL=5,835
W-BILL=803
BIR=2.250
SUPOT/PLASTIC=4,410
O-SUPPLIES=855
K-WARE=882
GARBAGE FEE=400
</t>
        </r>
      </text>
    </comment>
    <comment ref="BU707" authorId="0" shapeId="0" xr:uid="{39384472-73F0-4260-965B-B3BDF0410374}">
      <text>
        <r>
          <rPr>
            <b/>
            <sz val="24"/>
            <rFont val="Times New Roman"/>
            <family val="1"/>
          </rPr>
          <t>User:</t>
        </r>
        <r>
          <rPr>
            <sz val="24"/>
            <rFont val="Times New Roman"/>
            <family val="1"/>
          </rPr>
          <t xml:space="preserve">
SALARY - 39856
OVETIME - 4670.63 (  ( EACH WEEK INCLUDES SCHEDULED 'DAY OFF' 1 EMPLOYEE IS REQUIRED TO EXTEND THEIR WORKING HOURS AND LACK OF MANPOWER)
HOLIDAY - 3095
ADMIN COST - 4670.63 ( MEAL ALLOWANCE, TRANSPORTATION AND SALARY OF OFFICE
 STAFF)
13TH MONTH - 3660 ( MONTHLY EXPENSES)
SSS- 5590 (MONTHLY EXPENSES)
HDMF - 1600
RENTAL - 16 000
WIFI -1 260 ( MONTHLY EXPENSES)
E-BILL - 3366 ( MONTHLY PAYMENT)
TRANSPO -  1205 (  TO BUY IMPORTANT NEEDS IN THE STORE AND DEPOSIT THE SALES)
SUPOT/PLASTIC -  2537 ( EXPENSES FOR 8X11 FOR PACKING RICE, HANDGLOVES AND PLASTIC FOR GRAVY)
TL ALLOWANCE - 2100
</t>
        </r>
      </text>
    </comment>
    <comment ref="BU708" authorId="3" shapeId="0" xr:uid="{E5E2B804-F71D-43A6-AD02-85419D448AA2}">
      <text>
        <r>
          <rPr>
            <b/>
            <sz val="28"/>
            <rFont val="Tahoma"/>
            <family val="2"/>
          </rPr>
          <t>LPG - 11,140.73
BREADING - 8,385
OIL - 7,620
SAUCE - 7,200
SALARY - 20,275
OVERTIME - 3,528.75
HOLIDAY - 1,221.50
13TH MONTH - 1,683.75
BENEFITS - 3,195
XMAS PARTY - 2,000
TRANSPO - 30
RENTAL - 39,322.50
ELECTRIC BILL - 36,502
WATER BILL - 295.63
BIR/TAXES - 1,450
SUPOT - 1,427
PLASTIC - 920
OFFICE SUPPLIES - 86
KTCHEN WARES - 58.50
DISWASHING - 300
DETERGENT - 243.50
SERVICE WATER - 1,040
DISCOUNT - 284
TRAINEE ALLOWANCE - 200
ADMIN COST - 21,032.75</t>
        </r>
      </text>
    </comment>
    <comment ref="BU709" authorId="4" shapeId="0" xr:uid="{D04D1E47-2085-4E71-A463-5EA5728622F5}">
      <text>
        <r>
          <rPr>
            <b/>
            <sz val="28"/>
            <rFont val="Tahoma"/>
            <family val="2"/>
          </rPr>
          <t xml:space="preserve">LPG-10669
BREADING- 7500 
OIL- 8320
SAUCE - 3207
SALARY- 41425
OVERTIME - 910
13 MONTH PAY- 25300
TRANSPORTATION-730
RENTAL BUILDING- 20350
ELECTRIC BILL- 5416
TAXES- 8751
MISC. EXPENSES- 5197
</t>
        </r>
      </text>
    </comment>
    <comment ref="BU710" authorId="6" shapeId="0" xr:uid="{FAF31293-25CB-48F3-9BAC-40AAA1721CD8}">
      <text>
        <r>
          <rPr>
            <b/>
            <sz val="26"/>
            <rFont val="Tahoma"/>
            <family val="2"/>
          </rPr>
          <t>LPG-11,784
BREADING-11,060
OIL-11,352
SAUCE-4,056
SALARY-33,525
CREW OVERTIME-9,515.25
HOLIDAY-1,522.25
13MONTH-2,936.25
SSS-2,580
TRANSPO-1,840
RENTAL-18,000
ELECTRIC-5,287
WATER-1,028.26
BIR/TAX-2,620
SUPOT-2,700
PLASTIC-1,200
ROLLBAG-2,330
GBAG-92
OFFICE SUPPLIES -135
KETCHEN WARE-171
DISH WASHING -308
DETERGENT -353
SERVICE WATER-359
GARBAGE FEE-200
SERVICE DEPOSIT-26
BREADCRUMBS-70
OTHER-4,050
13MONT ADMIN STAFF-899. 54
ADMIM STAFF SALAR-3,404.85</t>
        </r>
      </text>
    </comment>
    <comment ref="BU711" authorId="0" shapeId="0" xr:uid="{DA3F209D-EB4C-4B11-9F21-A31C336017A4}">
      <text>
        <r>
          <rPr>
            <b/>
            <sz val="26"/>
            <rFont val="Calibri"/>
            <family val="2"/>
          </rPr>
          <t xml:space="preserve">SALARY                                                 35,117.00 
OVERTIME                                             8,715.00
HOLIDAY                                                 4,972.50 
13TH MONTH                                          2,730.00 
PROV.XMAS PARTY                              2,000.00 
TRANSPO.                                                  900.00 
RENTAL                                                   15,000.00 
ELECTRIC BILL                                           4,771.67 
WATER BILL                                             1,383.06 
SUPOT                                                       3,824.00 
ELECTRIC FAN                                         1,519.00 
"OFFICE SUPPLIES"                                  410.00 
"KITCHEN WARES"                                   422.00 
DISHWASHNG                                           326.00 
DETERGENT                                                311.00 
SERVICE WATER                                          210.00 
SENIOR DISCOUNT                                    350.00 
GARBAGE TIP                                             300.00 
BUNDLE OF JOY                                      3,000.00 
NONSALES                                          35,096.00 
TOTAL                                                         124,276.23 </t>
        </r>
        <r>
          <rPr>
            <b/>
            <sz val="9"/>
            <rFont val="Tahoma"/>
            <family val="2"/>
          </rPr>
          <t xml:space="preserve">
 </t>
        </r>
      </text>
    </comment>
    <comment ref="BG712" authorId="0" shapeId="0" xr:uid="{BCB0E67F-C551-4EEC-8004-D2B9D451343A}">
      <text>
        <r>
          <rPr>
            <b/>
            <sz val="28"/>
            <rFont val="Calibri"/>
            <family val="2"/>
            <scheme val="minor"/>
          </rPr>
          <t>1 DAY CLOSED(CHRISTMAS PARTY)
DEC 20, 2025</t>
        </r>
      </text>
    </comment>
    <comment ref="BU712" authorId="0" shapeId="0" xr:uid="{1B4E144A-45FE-451B-8A1A-F0EC9944840D}">
      <text>
        <r>
          <rPr>
            <b/>
            <sz val="28"/>
            <rFont val="Calibri"/>
            <family val="2"/>
          </rPr>
          <t xml:space="preserve">SALARY                                                               24,780.00 
OVERTIME                                                            8,347.50 
HOLIDAY                                                               2,478.00 
13TH MONTH                                                      2,310.00 
BENEFITS                                                               3,830.00 
XMAS PARTY PROV.                                       11,539.50
(BUNDLE OF JOY 3,000)
(PARTY EXPENSES 17,079/ 2MONTHS)
TRANSPO                                                                    90.00 
COMMU                                                                    205.00 
RENTAL                                                               14,000.00 
ELECTRIC                                                               2,570.00 
WATER                                                                   1,200.00 
BIR/TAXES                                                            1,600.00
(WITHOLDING AND RETAINERS)
SUPOT                                                                    2,829.00 
LABOR/MATERIALS                                          3,138.00 
OFFICE SUPPLIES                                                      40.00 
KITCHENWARES                                                     313.75 
DISHWASHING                                                       196.00 
DETERGENT                                                             300.50 
SERVICE WATER                                                     455.00 
SERVICE CHARGE                                                   750.00 
SUPERVISOR SALARY                                       6,250.00 
TRANSPO ALLOW                                              2,000.00 
OTHERS                                                                 1,550.00
(SOLICITATION )
GARBAGE FEE                                                         600.00 
TOTAL                                                                  91,372.25 
NON-SALES                                                       33,924.00 
GRAND TOTAL                                               125,296.25 
</t>
        </r>
      </text>
    </comment>
    <comment ref="BU713" authorId="0" shapeId="0" xr:uid="{317E51F2-6B5E-4525-A9BF-4783F768E12E}">
      <text>
        <r>
          <rPr>
            <b/>
            <sz val="24"/>
            <rFont val="Times New Roman"/>
            <family val="1"/>
          </rPr>
          <t xml:space="preserve">FLOUR3,940.00 
STARCH1,000.00 
SALARY 45,966.00 
"13TH 
MONTH"39,298.00 
RENTAL11,000.00 
ELECTRIC BILL5,728.00  
PLASTIC2,165.00 
LABOR/ MATERIALS8,997.00 
"KITCHEN
WARES"1,327.00 
</t>
        </r>
      </text>
    </comment>
    <comment ref="BU714" authorId="0" shapeId="0" xr:uid="{29EF2A6F-319B-43F2-92E1-A4029E526FCD}">
      <text>
        <r>
          <rPr>
            <b/>
            <sz val="28"/>
            <rFont val="Calibri"/>
            <family val="2"/>
            <scheme val="minor"/>
          </rPr>
          <t xml:space="preserve">LPG - 7,180
BREADING - 8,630
OIL - 8,400
SAUCE - 4,012.50
SALARY - 34,290
OT - 5,052
HOLIDAY - 2,920
13TH MONTH - 22,440.83
SSS - 2,040
BOJ - 3,000
E.BILL - 4,689.55
W.BILL - 1,357.43
SUPOT - 1,554
PLASTIC - 1,200
</t>
        </r>
      </text>
    </comment>
    <comment ref="BU715" authorId="11" shapeId="0" xr:uid="{6A2592F6-7D8A-48AD-A120-E7E67DCEAC37}">
      <text>
        <r>
          <rPr>
            <b/>
            <sz val="24"/>
            <rFont val="Calibri"/>
            <family val="2"/>
            <scheme val="minor"/>
          </rPr>
          <t xml:space="preserve">SALARY: 54,500
RENTAL: 12,000
ELECTRIC BILL: 4,214.68
OVERTIME: 4,875
HOLIDAY PAY: 5,000
</t>
        </r>
      </text>
    </comment>
    <comment ref="BU716" authorId="11" shapeId="0" xr:uid="{AF4B75FF-46A7-4C7F-A652-757A82146384}">
      <text>
        <r>
          <rPr>
            <sz val="24"/>
            <rFont val="Calibri"/>
            <family val="2"/>
            <scheme val="minor"/>
          </rPr>
          <t xml:space="preserve">SALARY: 32,198
RENTAL: 12,000
ELECTRIC BILL: 3,135
13TH MONTH: 18,200
BUNDLE OF JOY: 3,000
</t>
        </r>
      </text>
    </comment>
    <comment ref="BG718" authorId="0" shapeId="0" xr:uid="{E02ECB6F-678B-47D5-B6E7-C4C32B3CA7FF}">
      <text>
        <r>
          <rPr>
            <b/>
            <sz val="28"/>
            <rFont val="Calibri"/>
            <family val="2"/>
          </rPr>
          <t>CLOSED DAYS
# OF DAYS:
DATE: DECEMBER 7 &amp; 25, 2025</t>
        </r>
      </text>
    </comment>
    <comment ref="BU718" authorId="0" shapeId="0" xr:uid="{C9EEB074-494A-4852-82F2-BC416D0486E0}">
      <text>
        <r>
          <rPr>
            <b/>
            <sz val="28"/>
            <rFont val="Calibri"/>
            <family val="2"/>
          </rPr>
          <t xml:space="preserve">SALARY:                                                         31,650.00
OVERTIME:                                                   6,525.00
HOLIDAY PAY:                                             3,261.00
13TH MONTH PAY:                                      16,878.00                                                 
TRANSPORTATION:                                   510.00
RENTAL:                                                         31,650.00
ELECTRIC BILL:                                             3,738.87
WATER BILL:                                                 3,420.00                                                    
SUPOT:                                                           11,061.00                         
STORE SUPPLIES:                                        886.00
KITCHENWARES:                                         457.00                                                          
DISHWASHIING:                                          630.00
DETERGENT:                                                 1,242.00
SERVICE WATER:                                         2,700.00
TRASH DISPOSAL:                                       100
OTHERS:                                                         390.00
SUBTOTAL:                                                   96,448.87
NON SALES:
LPG:                                                               19,320.00
BREADING MIX:                                        11,250.00
OIL:                                                                14,820.00
SAUCE:                                                         3,120.00
SUBTOTAL:                                                 48,510.00
GRAND TOTAL:                                         144,958.87
</t>
        </r>
      </text>
    </comment>
    <comment ref="BU720" authorId="4" shapeId="0" xr:uid="{18122A69-0511-4A3D-91C2-21B4A851218F}">
      <text>
        <r>
          <rPr>
            <b/>
            <sz val="24"/>
            <rFont val="Times New Roman"/>
            <family val="1"/>
          </rPr>
          <t>Admin:</t>
        </r>
        <r>
          <rPr>
            <sz val="24"/>
            <rFont val="Times New Roman"/>
            <family val="1"/>
          </rPr>
          <t xml:space="preserve">
LPG-10,239
BREADING-9,000
OIL-10,500
SAUCE-2,840
SALARY-54,670.07
HOLIDAY-800
13MNTH PAY-3,717.14
PROV.XMAS PARTY-3,000
TRANSPO-780
COMMUNICATION-202
RENTAL-27,000
LIGTH-4,859.37
WATER-370
TAXES-2,000
MICS.EXPENSES
SUPOT-1,830
PLASTIC-1,170
V1-330
ROLLBAG-751
LABOR-102
KITCHENWARES-10
SILI-30
DISWASHING-222
DETERGENT-192
SERVICE WATER-455
TISSUE/ALCOHOL-95
OTHERS-1,765
</t>
        </r>
      </text>
    </comment>
    <comment ref="BU724" authorId="5" shapeId="0" xr:uid="{0B786CE4-5C76-457A-B210-C7E2FF5B8944}">
      <text>
        <r>
          <rPr>
            <b/>
            <sz val="24"/>
            <rFont val="Calibri"/>
            <family val="2"/>
          </rPr>
          <t>LPG-11,081
BMIX-10,380
OIL-8,326
GRAVY-3,103
SALARY -27,531
TL ALLOWANCE -450
13TH MONTH-4,916
BENEFITS -12,446
TRANSPO-500
RENTAL-14,000
KURYENTE -4,177
BIR-3,225
SUPOT/PLASTIC-2,598
MISC-2,697
MAINTENANCE -800
ADMIN-2,246</t>
        </r>
      </text>
    </comment>
    <comment ref="BU725" authorId="0" shapeId="0" xr:uid="{3F0013AF-9A91-4A3B-A6EE-7CD06FD204E5}">
      <text>
        <r>
          <rPr>
            <b/>
            <sz val="28"/>
            <rFont val="Tahoma"/>
            <family val="2"/>
          </rPr>
          <t>JUSTIFICATION
LPG-11,526.50
BREADING-13,370
OIL-10,360
SAUCE-1,800
SALARY-49,299.89
HOLIDAY-750
13 MONTH-888.33
PROVISION-4,000
TRANSPO-2,150
COMMUNICATION-200
RENTAL-15,000
LIGHT-5,830
WATER-300
TAXES-3,000
MISC EXPENSE-6,598
TOTAL= 125,072.72</t>
        </r>
      </text>
    </comment>
    <comment ref="BU726" authorId="13" shapeId="0" xr:uid="{559179C3-5CCC-46DD-A145-29CDDD90419B}">
      <text>
        <r>
          <rPr>
            <b/>
            <sz val="28"/>
            <rFont val="Calibri"/>
            <family val="2"/>
            <scheme val="minor"/>
          </rPr>
          <t>LPG-9,526
BREADING-9,960
OIL-9,780
SAUCE/GRAVY-2,984
SALARY-36,910
OVERTIME-9,243.75
HOLIDAY-4,524
13MONTHPAY-3,450
PROVISION FOR X-MAS-6,250
SSS-2,730
TRANSPORTATION-1,920
COMMUNICATION-1,400
RENTAL-10,000
EBILL-4,378.95
SUPOT-1,800
PLASTIC-1,971
ROLLBAG-360
OFF. SUPPLIES -774.50
KITC.WARES-812.40
SILI-150
DISHWASHING-360
DETERGENT-333.40
SERVICE WATER-380
HEALT.CARE-263.10
SERVICE CHARGE-242
OTHERS-4,000</t>
        </r>
      </text>
    </comment>
    <comment ref="BU728" authorId="13" shapeId="0" xr:uid="{3480DF3D-C7AE-418D-A654-99CEA30351BD}">
      <text>
        <r>
          <rPr>
            <b/>
            <sz val="28"/>
            <rFont val="Calibri"/>
            <family val="2"/>
            <scheme val="minor"/>
          </rPr>
          <t>LPG-10,770
BREADING-8,960
OIL-6,729.50
SAUCE/GRAVY-2,129
SALARY-29,580
OVERTIME-5,880.11
HOLIDAY-2,827.50
13MONTHPAY-4,573.85
PROVISION FOR X-MAS-4,500
SSS-4,440
PHILHEALTH-1,723.53
TRANSPORTATION-1,088
RENTAL-18,000
EBILL-699.57
BIR/TAXES-2,900
WBILL-362.15
SUPOT-2,550
PLASTIC-895
ROLLBAG-275
G-BAG-245
LABOR/MATERIALS -3,938.5
OFF. SUPPLIES -234.38
KITC.WARES-1,319.75
DISHWASHING-215
DETERGENT-381
SERVICE WATER-70
SENIOR DISCOUNT-49.60
SERVICE CHARGE-540
ADMIN COST-6,076.92
OTHERS-4,000</t>
        </r>
      </text>
    </comment>
    <comment ref="BU729" authorId="0" shapeId="0" xr:uid="{5D515EB4-7C06-4462-B223-34DD57A072A5}">
      <text>
        <r>
          <rPr>
            <b/>
            <sz val="28"/>
            <rFont val="Calibri"/>
            <family val="2"/>
          </rPr>
          <t xml:space="preserve">SALARY                                               38,187.00 
ADMIN SALARY                                 10,440.00 
"13TH  MONTH"                                28,416.36 
TRANSPO.                                                    20.00 
COMMU.                                                      20.00 
RENTAL                                                  12,000.00 
ELECTRIC BILL                                         4,064.00 
WATER BILL                                               807.00 
G DISPOSAL                                                 60.00 
"OFFICE SUPPLIES"                                 240.00 
"KITCHEN WARES"                                    50.00 
LABOR BILLING                                        446.00 
SENIOR/PWD DISCOUNT                     180.00 
BUNDLE OF JOY                                     2,250.00 
NONSALES                                            23,262.00 
TOTAL                                                  120,442.36 
</t>
        </r>
      </text>
    </comment>
    <comment ref="BU730" authorId="0" shapeId="0" xr:uid="{AD703557-1D12-40B6-9C63-CDA3B9C01DB8}">
      <text>
        <r>
          <rPr>
            <sz val="24"/>
            <rFont val="Calibri"/>
            <family val="2"/>
            <scheme val="minor"/>
          </rPr>
          <t xml:space="preserve">
LPG- 10,792
BREADING- 6,364
OIL-9,184
GRAVY- 2,430
SALARY- 30,600
HOLIDAY- 3,250
13TH MON. -,2708
PAG-IBIG-1,301
SSS- 6,866
PHILHEALTH-2,113
RENTAL- 10,000
TAXES/BIR- 3,321
SUPOT-1,206
ROLLBAG/TBAG/-1,146
LABOR MATERIALS-2,381.08
DEPOSIT CHARGE-1,440
ADMIN COST-8,087.67
</t>
        </r>
        <r>
          <rPr>
            <b/>
            <sz val="9"/>
            <rFont val="Tahoma"/>
            <family val="2"/>
          </rPr>
          <t xml:space="preserve">
</t>
        </r>
      </text>
    </comment>
    <comment ref="BU732" authorId="4" shapeId="0" xr:uid="{3BBE9F55-40E0-421F-8D8D-BE5F4B74D22D}">
      <text>
        <r>
          <rPr>
            <sz val="24"/>
            <rFont val="Times New Roman"/>
            <family val="1"/>
          </rPr>
          <t xml:space="preserve">LPG-13,855
BREADING-7,200
OIL-8,976
SAUCE-4,178
SALARY-41,820
OT-717.19
HOLIDAY-5,151
13MNTH PAY-5,155
SSS-5,240
PHILHEALTH-650
HDMF-800
PROV.XMAS PARTY-3,996
TRANSPO-700
RENTAL-15,000
ELECTRIC BILL-6,212
WATER BILL-285
MISC.EXPENSES
SUPOT-2,320
PLASTIC-2,910
OFFICE SUPLLY-303
KITCHENWARES-1,177
DETYERGENT-749
SERVICE WATER-500
MEDICINE-79
SERVICW CHARGE-300
OTHERS-3,242
</t>
        </r>
        <r>
          <rPr>
            <sz val="9"/>
            <rFont val="Times New Roman"/>
            <family val="1"/>
          </rPr>
          <t xml:space="preserve">
</t>
        </r>
      </text>
    </comment>
    <comment ref="BU733" authorId="4" shapeId="0" xr:uid="{67DFC189-68E9-4594-B063-90EC79259220}">
      <text>
        <r>
          <rPr>
            <sz val="28"/>
            <rFont val="Tahoma"/>
            <family val="2"/>
          </rPr>
          <t xml:space="preserve">
LPG=9,404
BREADING=10,972
OIL=7,632
SAUCE=4,180
SALARY=27,840
OVERTIME=10,304.07
HOLIDAY=2,132
13THMONTH=20,472.55
SSS=2,284
PHILHEALTH=577.40
HDMF=400
TRANSPO=1,380
COMMU.=703
RENTAL=16,500
ELECTRIC BILL=3,671.75
WATER BILL=275
BIR/TAXES= 1,750
SUPOT=300
ROLLBAG= 835
LABOR/MATERIALS=7,179
OFF. SUPPLIES=973.50
DISHWASING=216.40
DETERGENT=365.40
SER. WATER=405
SER. CHARGE= 15
OTHERS= 900
GRAND TOTAL= 131,667.17</t>
        </r>
      </text>
    </comment>
    <comment ref="BU734" authorId="0" shapeId="0" xr:uid="{52C84CBA-08C4-4657-8DAB-88CB68672C6A}">
      <text>
        <r>
          <rPr>
            <b/>
            <sz val="28"/>
            <rFont val="Calibri"/>
            <family val="2"/>
            <scheme val="minor"/>
          </rPr>
          <t>LPG- 7,036 
BREADING- 11,031
OIL- 10,064
SAUCE- 3,130
SALARY- 37,130
OT- 1,903.13                                                                                                                             HOLIDAY- 3,393
13TH MONTH- 6,603.75
SSS- 3,180
PHL HLTH- 550
HDMF- 400
BUNDLE OF JOY- 2,997
TRANSPO- 590
RENTAL-20,000
ELEC.BILL-1,500
BIR-1,000
S/P/R/GBAG- 3,570                                                        LABOR/MAT.- 1,500
OFF.SUP.- 114
KITH.WARE- 686.60
DISHWASHING- 304
DETERGENT- 296.30
SERVICE WATER- 650
HLTH CARE/MED.- 209.10
TL ALLOWANCE- 2,400</t>
        </r>
      </text>
    </comment>
    <comment ref="BU735" authorId="3" shapeId="0" xr:uid="{292DD437-1A98-4507-A77D-3EA0A3DFB224}">
      <text>
        <r>
          <rPr>
            <b/>
            <sz val="26"/>
            <rFont val="Tahoma"/>
            <family val="2"/>
          </rPr>
          <t xml:space="preserve">OTHERS=5010.00
-- BUNDLE OF JOY , DEPOSIT FEE
SERVICE WATER=90.00
DETERGENT=643.00
KITCHCENWARE=509.00
--TONG , WOODEN STRAINER 
OFFICE SUPPLIES=299.00
--PRINT , CORRECTION TAPE , BALLPEN 
PLASTIC=2811.00
BULSITA= 1205.00
</t>
        </r>
      </text>
    </comment>
    <comment ref="BU736" authorId="11" shapeId="0" xr:uid="{C10227F5-FA6C-49AC-8687-367E623E3CCB}">
      <text>
        <r>
          <rPr>
            <b/>
            <sz val="24"/>
            <rFont val="Calibri"/>
            <family val="2"/>
            <scheme val="minor"/>
          </rPr>
          <t>SALARY: 24,668
RENTAL: 10,000
ELECTRIC BILL: 4,307
13TH MONTH: 16,100
OVERTIME: 3,360</t>
        </r>
      </text>
    </comment>
    <comment ref="BU737" authorId="4" shapeId="0" xr:uid="{BB68B364-24BD-4EBE-B2A1-F2C12D03FC20}">
      <text>
        <r>
          <rPr>
            <b/>
            <sz val="24"/>
            <rFont val="Times New Roman"/>
            <family val="1"/>
          </rPr>
          <t>A</t>
        </r>
        <r>
          <rPr>
            <sz val="24"/>
            <rFont val="Times New Roman"/>
            <family val="1"/>
          </rPr>
          <t xml:space="preserve">LPG-6,826
BREADING--7,200
OIL-9,000
SAUCE-3,320
SALARY-34,170
OT-6,056.25
HOLIDAY-3,315
TRANSPO-400
RENTAL-15,000
ELECTRIC BILL-5,119.53
WATER BILL-420
MISC.EXPENSES
SUPOT-2,105
PLASTIC-1,734
ROLLBAG-660
G.BAG-209
OFFICE SUPPLY-150
KITCHEN WARES-254
DISWASHING-80
DETERGENT-69
SERVICE WATER-920
</t>
        </r>
        <r>
          <rPr>
            <sz val="9"/>
            <rFont val="Times New Roman"/>
            <family val="1"/>
          </rPr>
          <t xml:space="preserve">
</t>
        </r>
      </text>
    </comment>
    <comment ref="BU738" authorId="3" shapeId="0" xr:uid="{EAD07CC1-EE88-4A1E-9024-33AAAEDFD89B}">
      <text>
        <r>
          <rPr>
            <b/>
            <sz val="24"/>
            <rFont val="Tahoma"/>
            <family val="2"/>
          </rPr>
          <t>Acer:</t>
        </r>
        <r>
          <rPr>
            <sz val="24"/>
            <rFont val="Tahoma"/>
            <family val="2"/>
          </rPr>
          <t xml:space="preserve">
LPG=11,429
BMX=11,250
OIL=9,900
SAUCE=3,200
SALARY=23,009
OT=2,120
HOLIDAY=252
13TH MO.=1,885
TRANSPO=2,800
RENTAL=8K
ELECTRIC BILL=5,135
WATER BILL=324
BIR/TAXES=1,900
SUPOT=7,803
</t>
        </r>
      </text>
    </comment>
    <comment ref="BU739" authorId="3" shapeId="0" xr:uid="{79623300-2D26-4E0A-B309-DD60139C9399}">
      <text>
        <r>
          <rPr>
            <b/>
            <sz val="28"/>
            <rFont val="Tahoma"/>
            <family val="2"/>
          </rPr>
          <t>LPG - 11,169
BREADING - 5,031
OIL - 6,680
SAUCE - 5,920
SALARY - 33,610
OVERTIME - 2,528.13
HOLIDAY - 1,352
13TH MONTH - 2,837.08
BENEFITS - 3,080
XMAS PARTY - 3,000
TRANSPO - 130
COMMUNICATION - 100
RENTAL - 20,000
WATER BILL - 448.85
SUPOT - 1,245
PLASTIC - 1,390
GBAG - 165
OFFICE SUPPLIES - 185.50
KITCHEN WARES - 412
DISWASHING - 253.80
DETERGENT - 246.50
SERVICE WATER - 1,200
DISCOUNT - 90
ADMIN COST - 21,032.75</t>
        </r>
      </text>
    </comment>
    <comment ref="BU740" authorId="3" shapeId="0" xr:uid="{A37A0BBB-0064-45FB-9A8A-8CA7A1FE7510}">
      <text>
        <r>
          <rPr>
            <b/>
            <sz val="28"/>
            <rFont val="Tahoma"/>
            <family val="2"/>
          </rPr>
          <t>LPG - 9,000
BREADING - 5,031
OIL - 9,950
SAUCE - 5,837
SALARY - 42,825
OVERTIME - 3,388
13TH MONTH - 42,276
BENEFITS - 4,990
TRANSPO - 865
RENTAL - 24,000
ELECTRIC BILL - 3,418
WATER BILL - 1,134
BIR/TAXES - 2,260
SUPOT - 2,070
PLASTIC - 1,370
GBAG - 120
LABOR/MATERIALS - 7,650
OFFICE SUPPLIES - 324
KITCHEN WARES - 470
DISWASHING - 398
DETERGENT - 193
SERVICE WATER - 850
XMAS PARTY - 8000
TL ALLOWANCE - 1,200
DISCOUNT - 90
GARBAGE FEE - 100</t>
        </r>
      </text>
    </comment>
    <comment ref="BU741" authorId="6" shapeId="0" xr:uid="{0037C4BC-9D8F-47B9-A64D-DD7BE5E5751F}">
      <text>
        <r>
          <rPr>
            <b/>
            <sz val="26"/>
            <rFont val="Tahoma"/>
            <family val="2"/>
          </rPr>
          <t>LPG-11,884
BREADING-7,824
OIL-7,360
SAUCE-2,880
SALARY-38,715
CREW OVERTIME-1,903.13
HOLIDAY-2,958
13MONTH-20,000
SSS-6,040
TRANSPO-690
RENTAL-11,000
ELECTRIC-3,784.46
WATER BILL-30
BIR/TAX-1,500
SUPOT-170
PLASTIC-1,515
OFFICE SUPPLIES -60
KETCHEN WARE-411
DISH WASHING -198
DETERGENT -264
SERVICE WATER-320
GARBAGE FEE-820
SERVICE DEPOSIT-75
OTHER-5,496</t>
        </r>
      </text>
    </comment>
    <comment ref="BU742" authorId="4" shapeId="0" xr:uid="{E79BB39A-5EC8-448D-8A8E-3B009BC3CD63}">
      <text>
        <r>
          <rPr>
            <b/>
            <sz val="20"/>
            <rFont val="Calibri"/>
            <family val="2"/>
            <scheme val="minor"/>
          </rPr>
          <t xml:space="preserve">PHIL HEALTH - 1,000
SSS- 4,040
13TH MONTH- 2,200
TRANSPO - 1,100
ELECTRIC BILL -5,049.36
ROLLBAG - 1,175
G BAG 226
LABOR MAINTENANCE -539
LEMON -428
DISHWASHING - 288
DETERGENT - 234
DEOIST CHARGE - 2,900
COMMUNICATION - 300
</t>
        </r>
      </text>
    </comment>
    <comment ref="BU743" authorId="3" shapeId="0" xr:uid="{9A78D58F-B52F-4B35-8B00-B7D63D279531}">
      <text>
        <r>
          <rPr>
            <b/>
            <sz val="28"/>
            <rFont val="Calibri"/>
            <family val="2"/>
          </rPr>
          <t xml:space="preserve">
SALARY:                                    21,847.71                   
OVERTIME:                              7,449.39
HOLIDAY:                                 870                      
13TH MONTH:                        2,537.50      
BENEFITS:                                 750                         
TRANSPO:                                 30               
RENTAL:                                    10,000                 
BIR/TAXES:                              11,876                                 
SUPOT:                                      1,994                           
OFFICE SUPPLIES:                   320        
KITCHEN WARES:                   342       
DISHWASHING:                      400      
DETERGENT:                            106       
SERVICE WATER:                    2,940    
HEALTH CARE MEDICINE:     95
SERVICE CHARGE TO
DELIVER SUPPLIES:               100
BOJ:                                            2,998
PROVISION XMAS PARTY:    10,152
TOTAL:                                  74,808          
NON SALES:                         34,909.50
GRAND TOTAL:                   109,717.50</t>
        </r>
      </text>
    </comment>
    <comment ref="BU744" authorId="0" shapeId="0" xr:uid="{9FBA49DB-ED4B-43BD-BD77-3CD523D58B78}">
      <text>
        <r>
          <rPr>
            <sz val="24"/>
            <rFont val="Times New Roman"/>
            <family val="1"/>
          </rPr>
          <t xml:space="preserve">SALARY -43102
OVERTIME - 7 582.51  ( 4 EMPLOYESS -EACH WEEK INCLUDES SCHEDULED 'DAY OFF' 1 EMPLOYEE IS REQUIRED TO EXTEND THEIR WORKING HOURS) 
HOLIDAY - 4 337 
ADMIN COST - 1618.91 ( OFFICE PAYROLL, TRANSPORTATION AND MEAL ALLOWANCE)
13MONTH -3 915 ( MONTHLY EXPENSES)
SSS- 6 575  ( MONTHLY EXPENSES)
HDMF - 2000  ( MONTHLY EXPENSES)
WIFI - 1599
RENTAL - 17 300 ( MONTHLY EXPENSES)
E-BILL - 3999 ( MONTHLY PAYMENT)
SUPOT/PLASTIC - 1380 ( EXPENSES FOR 8X11 FOR PACKING RICE, HANDGLOVES, GARBAGE BAG AND PLASTIC FOR GRAVY)
SERVICEWATER - 1025
TL ALLOWANCE - 1900 
</t>
        </r>
      </text>
    </comment>
    <comment ref="BU746" authorId="2" shapeId="0" xr:uid="{1B0E0F06-ACB9-437A-BD7A-644374FE376C}">
      <text>
        <r>
          <rPr>
            <b/>
            <sz val="24"/>
            <rFont val="Calibri"/>
            <family val="2"/>
            <scheme val="minor"/>
          </rPr>
          <t>SALARY - 28,992
OT - 10,702.13
RENTAL - 30,000
SUPOT - 2,040</t>
        </r>
        <r>
          <rPr>
            <sz val="9"/>
            <rFont val="Tahoma"/>
            <family val="2"/>
          </rPr>
          <t xml:space="preserve">
</t>
        </r>
      </text>
    </comment>
    <comment ref="BU747" authorId="3" shapeId="0" xr:uid="{CA2CF7B9-3063-400E-B492-A2D08BAC05E7}">
      <text>
        <r>
          <rPr>
            <b/>
            <sz val="28"/>
            <rFont val="Tahoma"/>
            <family val="2"/>
          </rPr>
          <t>LPG - 18,110
BREADING - 10,062
OIL - 7,110
SAUCE - 4,320
SALARY - 37,860
OVERTIME - 4,545.31
TL ALLOWANCE - 1,200
HOLIDAY - 3,922
13TH MONTH - 34,096.67
BENEFITS - 2,345.28
TRANSPO - 1,490
COMMUNICATION - 350
RENTAL - 17,000
ELECTRIC BILL - 4,573.88
WATER BILL - 287.51
BIR/TAXES - 2,625
SUPOT - 1,772
PLASTIC - 2,434
GBAG - 293
LABOR/MATERIALS - 180
OFFICE SUPPLIES - 347.50
KITCHEN WARES - 70.50
DISWASHING - 945
DETERGENT - 225.75
SERVICE WATER - 2,305
DISCOUNT - 580
SERVICE CHARGE - 125
BO - 300</t>
        </r>
      </text>
    </comment>
    <comment ref="BU748" authorId="4" shapeId="0" xr:uid="{25EEFBAE-0F0E-4286-B0B8-F8764EA3C21A}">
      <text>
        <r>
          <rPr>
            <b/>
            <sz val="22"/>
            <rFont val="Calibri"/>
            <family val="2"/>
          </rPr>
          <t>Admin:</t>
        </r>
        <r>
          <rPr>
            <sz val="22"/>
            <rFont val="Calibri"/>
            <family val="2"/>
          </rPr>
          <t xml:space="preserve">
LPG=6,977
BREADING=7,800
OIL=8,000
SAUCE=5,915
SALARY=28,239
OVERTIME=284.50
HOLIDAY=923
13TH MONTH=7,849
SSS=1,908
TRANSPO=1,072
RENTAL=25,000
ELECTRIC=5,978
WATER=500
SUPOT=1,952
PLASTIC=2,375
ROLL BAG=738
G-BAG=221
KITCHEN WARE=544
DISHWASHING=119
DETERGENT=578
SERVICE WATER=1,465
OTHERS=2000</t>
        </r>
      </text>
    </comment>
    <comment ref="BU749" authorId="6" shapeId="0" xr:uid="{F1C1FBE6-48D6-44A7-B26D-C8ECD89028BC}">
      <text>
        <r>
          <rPr>
            <b/>
            <sz val="26"/>
            <rFont val="Tahoma"/>
            <family val="2"/>
          </rPr>
          <t xml:space="preserve">LPG-9,556
BREADING-7,280
OIL-10,034
SAUCE-4,824.60
SALARY-25,736
CREW OVERTIME-12,915
HOLIDAY-522
13MONTH-1,1802
SSS-869
TRANSPO-1,270
RENTAL-33,075
ELECTRIC-6,050
WATER BILL-989
BIR/TAX-8,000
SUPOT-5,100
PLASTIC-860
ROLLBAG-1,225
GBAG-325
LABOR/MATERIAL-120
OFFICE SUPPLIES -246
KETCHEN WARE-608
DISH WASHING -466
DETERGENT -483
SERVICE WATER-700
SERVICE DEPOSIT-80
BREADCRUMBS-149
OTHER-2,190
13MONT ADMIN STAFF-899.54
ADMIM STAFF SALAR-3, 404.85
</t>
        </r>
      </text>
    </comment>
    <comment ref="BU750" authorId="4" shapeId="0" xr:uid="{6DAB6306-E024-4CEB-9BFE-66285793036C}">
      <text>
        <r>
          <rPr>
            <b/>
            <sz val="28"/>
            <rFont val="Tahoma"/>
            <family val="2"/>
          </rPr>
          <t xml:space="preserve">LPG- 10669
BREADING- 7500
OIL- 6850
SAUCE- 4520
SALARY- 36088
13 MONTH PAY- 18100
TRANSPORTATION- 300 
RENTAL BUILDING-30000
ELECTRIC BILL-
WATER BILL-3373
TAXES- 6325
MISC. EXPENSES-5253
</t>
        </r>
      </text>
    </comment>
    <comment ref="BU751" authorId="11" shapeId="0" xr:uid="{8730EE9C-FED9-4FAE-B2C4-7589E873415B}">
      <text>
        <r>
          <rPr>
            <b/>
            <sz val="24"/>
            <rFont val="Calibri"/>
            <family val="2"/>
            <scheme val="minor"/>
          </rPr>
          <t>SALARY: 42,500
RENTAL: 10,000
13TH MONTH: 5,814
ELECTRIC BILL: 5,345
OVERTIME: 2,625</t>
        </r>
      </text>
    </comment>
    <comment ref="BU754" authorId="4" shapeId="0" xr:uid="{1865C0A3-3ABE-4B03-BAEA-2FC26D8428BC}">
      <text>
        <r>
          <rPr>
            <b/>
            <sz val="22"/>
            <rFont val="Tahoma"/>
            <family val="2"/>
          </rPr>
          <t>Admin:</t>
        </r>
        <r>
          <rPr>
            <sz val="22"/>
            <rFont val="Tahoma"/>
            <family val="2"/>
          </rPr>
          <t xml:space="preserve">
HOLIDAY-810
13TH MONTH PAY-1,546.25
SSS-2,730
PROV.XMAS PARTY-4,000
TRANSPO-1,440
COMMU.-200
ELECTRIC BILL-4,485.48
WATER BILL-665
TAXES-5,000
SUPOT-1,635
PLASTIC-585
V1-185
ROLLBAG-480
GBAG-280
OFFICE SUPPLIES-1,016
KITCHENWARES-90
LEMON-40
DISHWASHING-270
DETERGENT-156
CHLORINE/MURIATIC-120
SERVICE WATER-480
TISSUE/ALCOHOL-90</t>
        </r>
      </text>
    </comment>
    <comment ref="BU755" authorId="4" shapeId="0" xr:uid="{47AC29D2-D691-423F-80DE-1C141AAD8EC3}">
      <text>
        <r>
          <rPr>
            <b/>
            <sz val="22"/>
            <rFont val="Calibri"/>
            <family val="2"/>
            <scheme val="minor"/>
          </rPr>
          <t xml:space="preserve">13TH MONTH - 4,834.10
ELECTRIC BILL - 8,132
WATER BILL- 1,110.47
BIR / TAXES 2,036
SUPOT / ROLL BAG /T BAG - 3,561
TRANSPO - 1,060
COMMUNICATION - 550
DATERGENT - 792
KITCHEN WARES - 586.60
MAINTENANCE LABOR -900
OTHERS -5,223
ADMIN COST - 7,949.73
SUPERVISOR TRANSPO - 2,247.27
ADMIN SUPPLIES - 310
TL ALLOWANCE - 1,150
HOLIDAY - 3,541.40
</t>
        </r>
      </text>
    </comment>
    <comment ref="BU756" authorId="4" shapeId="0" xr:uid="{612F978E-DB8A-4B97-9AAB-A4A9E8D16202}">
      <text>
        <r>
          <rPr>
            <b/>
            <sz val="28"/>
            <rFont val="Tahoma"/>
            <family val="2"/>
          </rPr>
          <t xml:space="preserve">LPG- 11036
BREADING- 9375
OIL-7250
SAUCE-2040
SALARY-33888
OVERTIME-4526
13 MONTH PAY-20000
TRANSPORTATION-465 
RENTAL BUILDING-13000
WATER BILL-3787
TAXES- 8600
MISC. EXPENSES - 6755
</t>
        </r>
      </text>
    </comment>
    <comment ref="BU757" authorId="4" shapeId="0" xr:uid="{02136753-D5A5-443A-9A33-D48D9DEA57B2}">
      <text>
        <r>
          <rPr>
            <b/>
            <sz val="24"/>
            <rFont val="Times New Roman"/>
            <family val="1"/>
          </rPr>
          <t>Admin:</t>
        </r>
        <r>
          <rPr>
            <sz val="24"/>
            <rFont val="Times New Roman"/>
            <family val="1"/>
          </rPr>
          <t xml:space="preserve">
LPG- 10,239
BREADING- 10,800
OIL-12,000
SAUCE-3,160
SALARY-31,620
OT-3,697.50
HOLIDAY-3,978
TRANSPORT-50
RENTAL-7,000
ELECTRIC BILL-6,216.81
WATER BILL-180
TAXES-1,850
MISC.EXPENSES
SUPOT-1,060
PLASTIC-1,471
OFFICE SUPPLY-334
KITCHENWARES-2,455
DETERGENT-443
SERVICE WATER-630
</t>
        </r>
        <r>
          <rPr>
            <sz val="9"/>
            <rFont val="Times New Roman"/>
            <family val="1"/>
          </rPr>
          <t xml:space="preserve">
</t>
        </r>
      </text>
    </comment>
    <comment ref="BG758" authorId="0" shapeId="0" xr:uid="{4E90DBD6-C215-4A8E-A001-6BF484A2C460}">
      <text>
        <r>
          <rPr>
            <b/>
            <sz val="28"/>
            <rFont val="Calibri"/>
            <family val="2"/>
          </rPr>
          <t>2 DAYS CLOSED</t>
        </r>
      </text>
    </comment>
    <comment ref="BU758" authorId="0" shapeId="0" xr:uid="{4741DDCD-4DF3-4E1A-82EF-4E2DD9E65C41}">
      <text>
        <r>
          <rPr>
            <b/>
            <sz val="28"/>
            <rFont val="Calibri"/>
            <family val="2"/>
          </rPr>
          <t>SALARY                                                                                             30,613.00       
OT                                                                                                          5,538.56
HOLIDAY                                                                                             4,955.00
13TH MONTH                                                                                    
PROVISION XMAS PARTY                                                            4,316.00                                                                                      
TRANSPO                                                                                           1,200.00    
COMMU.                                                                                               765.00
RENTAL                                                                                             15,000.00
ELECTRIC BILL                                                                                    6,260.00    
BIR/TAXES                                                                            
0619E MONTHLY RENTAL TAX                                                    1,570.00
SUPOT                                                                                                 4,644.00                                                                                 
OFFICE SUPPLIES                                                                                   55.00
DISHWASHING                                                                                    265.00
SERVICE WATER                                                                                  810.00                                                                                                                                                           
OTHERS                                                                                                   285.00
REGULATORY FEE                                                                               750.00                                                                                      
TOTAL:                                                                                              77,026.56
NON SALES:                                                                                    25,363.00
GRANDTOTAL:                                                                             102,389.00</t>
        </r>
      </text>
    </comment>
    <comment ref="BU760" authorId="0" shapeId="0" xr:uid="{5F7133F1-5C07-462E-BB63-E73F9480C3C1}">
      <text>
        <r>
          <rPr>
            <b/>
            <sz val="28"/>
            <rFont val="Tahoma"/>
            <family val="2"/>
          </rPr>
          <t xml:space="preserve">JUSTIFICATION
LPG-15,072
BREADING-7,640
OIL-5,400
SAUCE-1,350
SALARY-18,645
OT-5,015
13 MONTH-3,829
SSS-1,060
PROVISION-2,000
COMMUNICATION-1,399
TRANSPO-1,120
RENTAL-25,000
LIGHT-4,084
WATER-747
MISC EXPENSE- 4,229
TOTAL= 96,590
</t>
        </r>
      </text>
    </comment>
    <comment ref="BU762" authorId="0" shapeId="0" xr:uid="{4039E4C4-8795-49A2-A5CA-5306718689FF}">
      <text>
        <r>
          <rPr>
            <b/>
            <sz val="28"/>
            <rFont val="Calibri"/>
            <family val="2"/>
          </rPr>
          <t xml:space="preserve">SALARY                                          32,850.00 
OVERTIME                                     8,156.24 
HOLIDAY                                         3,393.00 
TRANSPO.                                     1,620.00 
COMMU.                                            315.00 
RENTAL                                          13,000.00 
LIGHT                                                 3,719.26 
WATER                                                 500.00 
BIR/TAXES                                       2,700.00 
LABOR/ MATERIALS                          85.00 
STORE SUPPLIES                                280.00 
DISHWASHING                                  553.00 
DETERGENT                                      1,156.00 
SERVICE WATER                                 530.00 
NON SALES                                     27,125.00 
TOTAL                                                 95,982.50 
</t>
        </r>
      </text>
    </comment>
    <comment ref="BU763" authorId="3" shapeId="0" xr:uid="{44A93525-2B73-456C-91E7-9C038DD0C86E}">
      <text>
        <r>
          <rPr>
            <b/>
            <sz val="28"/>
            <rFont val="Tahoma"/>
            <family val="2"/>
          </rPr>
          <t>LPG - 10,867.50
BREADING - 8,3685
OIL - 4,890
SAUCE - 3,670
SALARY - 46,137
13TH MONTH - 13,754.49
TRANSPO - 400
RENTAL - 25,000
ELECTRIC BILL - 3,388.45
WATER BILL - 351
BIR/TAXES - 4,700
SUPOT - 468
PLASTIC - 771
LABOR/MATERIALS - 2,776
OFFICE SUPPLIES - 2,891
KITCHEN WARES - 50
DISWASHING - 525
SERVICE WATER - 1,000
DISCOUNT - 62
GARBAGE FEE - 2,800</t>
        </r>
      </text>
    </comment>
    <comment ref="BU765" authorId="4" shapeId="0" xr:uid="{1469246F-7447-4398-A206-EC1E20DAFA7A}">
      <text>
        <r>
          <rPr>
            <b/>
            <sz val="28"/>
            <rFont val="Tahoma"/>
            <family val="2"/>
          </rPr>
          <t xml:space="preserve">SALARY- 36892
13TH MONTH- 27800
RENTAL- 20000
ELECTRIC BILL- 3589
WATER BILL- 525
MISC. EXPENSES- 3555
</t>
        </r>
      </text>
    </comment>
    <comment ref="BU766" authorId="0" shapeId="0" xr:uid="{E45883C7-5256-4034-9E75-00DC80B9E47F}">
      <text>
        <r>
          <rPr>
            <b/>
            <sz val="26"/>
            <rFont val="Tahoma"/>
            <family val="2"/>
          </rPr>
          <t>User:</t>
        </r>
        <r>
          <rPr>
            <sz val="26"/>
            <rFont val="Tahoma"/>
            <family val="2"/>
          </rPr>
          <t xml:space="preserve">
LPG= 7,686
BREADING= 7,500
OIL= 8,400
GRAVY= 1,760
SALARY= 17,370
OVERTIME= 3,150
HOLIDAY= 2,184
13TH= 1,610
BENEFITS=4,392
XMASS PARTY= 4,000
RENTAL= 6,000
ELECTRIC= 3,268.68
WATER= 174
TAX= 555
PLASTIC= 1,644
KITCHEN WARE= 375
DETERGENT= 269
SERVICE WATER = 155
THANKS GAVING PARTY= 1466
</t>
        </r>
      </text>
    </comment>
    <comment ref="BU767" authorId="6" shapeId="0" xr:uid="{6B381501-6FF1-4767-8507-1A8EF78C2A05}">
      <text>
        <r>
          <rPr>
            <b/>
            <sz val="9"/>
            <rFont val="Tahoma"/>
            <family val="2"/>
          </rPr>
          <t>ACER:</t>
        </r>
        <r>
          <rPr>
            <sz val="9"/>
            <rFont val="Tahoma"/>
            <family val="2"/>
          </rPr>
          <t xml:space="preserve">
</t>
        </r>
        <r>
          <rPr>
            <sz val="24"/>
            <rFont val="Tahoma"/>
            <family val="2"/>
          </rPr>
          <t xml:space="preserve">Holiday- 2,000.70
13th month- 2,265.75
SSS- 4,923
Phil health- 1,418.20
HDMF- 851
Transpo- 1,150
Electric bill- 6,589.65
Water bill- 1,416
BIR/taxes- 1,073.49
Supot- 392.50
Plastic- 226.50
Rollbag- 343.50
Labor- 4,345
Kitchen wares- 760.70
Detergent- 464.20
Garbage fee- 600
Apron- 320
PF- 700
PF- 475
ADMIN COST- 2,054.22
</t>
        </r>
      </text>
    </comment>
    <comment ref="BU768" authorId="4" shapeId="0" xr:uid="{9F1AA644-F7D4-4871-92F3-120A5E35869B}">
      <text>
        <r>
          <rPr>
            <b/>
            <sz val="28"/>
            <rFont val="Tahoma"/>
            <family val="2"/>
          </rPr>
          <t xml:space="preserve">LPG- 3626
BREADING-4695
OIL-8060
SAUCE-3245
SALARY-36035
OVERTIME-14665
13 MONTH PAY-5000
TRANSPORTATION-60
COMMUNICATION-1000
RENTAL BUILDING-20000
ELECTRIC BILL-7510.12
MISC. EXPENSE-3190.45
</t>
        </r>
      </text>
    </comment>
    <comment ref="BU769" authorId="0" shapeId="0" xr:uid="{0DEC9B3F-CE28-4E47-9532-D944EB0FDCC8}">
      <text>
        <r>
          <rPr>
            <b/>
            <sz val="28"/>
            <rFont val="Tahoma"/>
            <family val="2"/>
          </rPr>
          <t>JUSTIFICATION
LPG-7,542
BREADING-7,640
OIL-9,423
SAUCE-1,800
SALARY-21,060
OT-15,794.08
HOLIDAY-1,458
13 MONTH-28,282.50
SSS-2,830
PHILHEALTH-1,000
TRANSPO-360
RENTAL-19,000
LIGHT-4,545.31
WATER-880
TAXES-2,650
MISC EXPENSE-6,761.10
TOTAL= 131,025.99</t>
        </r>
      </text>
    </comment>
    <comment ref="BU770" authorId="4" shapeId="0" xr:uid="{AF172F3C-36E5-4F27-A57F-FE66BCC5B6AF}">
      <text>
        <r>
          <rPr>
            <b/>
            <sz val="22"/>
            <rFont val="Calibri"/>
            <family val="2"/>
          </rPr>
          <t xml:space="preserve">Admin:
LPG=11,079
BREADING=7,800
OIL=6,400
SAUCE=2,585
SALARY=45,396
HOLIDAY=1,953
13TH MONTH=17,663
RENTAL=27,500
ELECTRIC=12,593
WATER BILL=1,449
PLASTIC=1,688
ROLLBAG=980
G-BAG=250
LABOR=500
KITCHEN WARES=344
DISWASHING=540
DETERGENT=379
</t>
        </r>
        <r>
          <rPr>
            <sz val="9"/>
            <rFont val="Tahoma"/>
            <family val="2"/>
          </rPr>
          <t xml:space="preserve">
</t>
        </r>
      </text>
    </comment>
    <comment ref="BU771" authorId="0" shapeId="0" xr:uid="{938AF0CA-7856-48BB-A696-FA9C5329DA23}">
      <text>
        <r>
          <rPr>
            <b/>
            <sz val="24"/>
            <rFont val="Calibri"/>
            <family val="2"/>
          </rPr>
          <t xml:space="preserve">========
LPG-7,195.50
BMIX-6,364
OIL-6560
GRAVY-1,620
SALARY-3,949.25
HOLIDAY-2,250
O.T-1,687.50
T.L ALLOWANCE-1,150
OFFICE SUPPLIES-1,472
13TH-5,214.24
PAG-IBIG-271.43
SSS-2,435.36
PHILHEALTH-593.75
TRANSPO-100
RENTAL- 20,000
EBILL-468.57
WATER BILL-784.05
SUPOT/ROLLBAG-577
COMMUNICATION-250
SENIOR DISCOUNT-70
DETERGENT-1,037.75
KITCHEN WARES-125
PATIS/SUKA-923
MAINTENANCE-500
ADMIN COST - 2,649.91
</t>
        </r>
      </text>
    </comment>
    <comment ref="BU772" authorId="0" shapeId="0" xr:uid="{4CFA19FB-BBD9-4D9F-B6B1-701128727B2C}">
      <text>
        <r>
          <rPr>
            <b/>
            <sz val="9"/>
            <rFont val="Tahoma"/>
            <family val="2"/>
          </rPr>
          <t>User:</t>
        </r>
        <r>
          <rPr>
            <sz val="9"/>
            <rFont val="Tahoma"/>
            <family val="2"/>
          </rPr>
          <t xml:space="preserve">
</t>
        </r>
        <r>
          <rPr>
            <b/>
            <sz val="24"/>
            <rFont val="Tahoma"/>
            <family val="2"/>
          </rPr>
          <t xml:space="preserve">LPG - 7,434
BREADING-8,000
OIL-8,460
SAUCE-3,920
SALARY-29,300
OVERTIME-
TRAINEE ALLO-
HOLIDAY-
13TH MONTH-4,000
TRANSPO-
PHILHEALTH-
HDMF-
commu-
RENTAL-25,000
ELECTRIC-8,340
water bill -906.25
BIR/TAXES-2,500
SUPOT-1,672
PLASTIC-2,075
ROLL BAG-359
G BAG-220
LABOR-
OFFICE SUPPLY-272
KITCHEN-
DETREGENT-26
DISHWASHING-192
SERVICE WATER-
SENIOR-
SERVICE CHARGE-
OTHERS-400
BREADCRUBS-337
G-FEE- </t>
        </r>
      </text>
    </comment>
    <comment ref="BU774" authorId="4" shapeId="0" xr:uid="{7FE21706-7687-4E99-A43A-FBB306EF63E9}">
      <text>
        <r>
          <rPr>
            <b/>
            <sz val="24"/>
            <rFont val="Times New Roman"/>
            <family val="1"/>
          </rPr>
          <t>Admin:</t>
        </r>
        <r>
          <rPr>
            <sz val="24"/>
            <rFont val="Times New Roman"/>
            <family val="1"/>
          </rPr>
          <t xml:space="preserve">
LPG-5,833
BREADING-9,000
OIL-10,110
SAUCE-1,520
SALARY-10,360
RENTAL-20,000
LIGHT-3,492
WATER-1000
</t>
        </r>
      </text>
    </comment>
    <comment ref="BU775" authorId="0" shapeId="0" xr:uid="{1D57D36F-8F3D-4B42-B3EF-0DA234554DB6}">
      <text>
        <r>
          <rPr>
            <sz val="28"/>
            <rFont val="Tahoma"/>
            <family val="2"/>
          </rPr>
          <t xml:space="preserve">13THMONTH-4,080.00
SSS-2,020.00
PHILHEALTH-250.00
TRANSPO-1,920.00
COMMU-2,620.00
ELECTRIC BILL-6,585.78
TAXES-2,000.00
SUPOT-1,218.00
PLASTIC-956.00
ROLLBAG-957.00
GIBAG-355.00
LABOR/MATERIAL-4,535.00
OFFICE SUP-704.00
KITCHEN WARES-318.00
LEMON-1,135.65
SILI-17.10
DISHWASHING-28.70
DETERGENT-253.60
SENIOR DISC-22.14
DEPOSIT CHARGE-1,965.00
</t>
        </r>
      </text>
    </comment>
    <comment ref="BU776" authorId="4" shapeId="0" xr:uid="{443F2214-4961-425A-BCFB-CF2FDDF93607}">
      <text>
        <r>
          <rPr>
            <b/>
            <sz val="24"/>
            <rFont val="Times New Roman"/>
            <family val="1"/>
          </rPr>
          <t>Admin:</t>
        </r>
        <r>
          <rPr>
            <sz val="24"/>
            <rFont val="Times New Roman"/>
            <family val="1"/>
          </rPr>
          <t xml:space="preserve">
LPG-6,826
BREADING-9,000
OIL-10,500
SAUCE-2,040
SALARY-54,075.26
13MNTH PAY-1,617.98
TRANSPO-500
RENTAL-27,000
LIGHT-5,203
WATER-422.33
TAXES-500
MICS.EXXPENSES
SUPOT-1,300
PLASTIC-610
V1-710
ROLLBAG-250
LABOR/MATERIALS-105
OFFICE SUPPLY-38
KITCHENWARES-30
LEMON-30
DISWASHING-244
DETERGENT-250
CHLORINE-25
SERVICE WATER-360
TISSUE/ALCOHOL-108
CONDIMENTS-20
OTHERS-150
</t>
        </r>
      </text>
    </comment>
    <comment ref="BU777" authorId="4" shapeId="0" xr:uid="{A8CDBF59-3DD0-4527-B136-90660318E3A0}">
      <text>
        <r>
          <rPr>
            <b/>
            <sz val="28"/>
            <rFont val="Tahoma"/>
            <family val="2"/>
          </rPr>
          <t xml:space="preserve">LPG-10694
BREADING-5625
OIL-5550
SAUCE-2770
SALARY-28984
OVERTIME-2015
13 MONTH PAY-15000
TRANSPORTATION-210
RENTAL BUILDING-20000
ELECTRIC BILL-6044
WATER BILL-1983
TAXES-8759
MISC. EXPENSES-1779
</t>
        </r>
      </text>
    </comment>
    <comment ref="BU778" authorId="3" shapeId="0" xr:uid="{D47E52E3-DC97-4233-B825-8F25D3108948}">
      <text>
        <r>
          <rPr>
            <b/>
            <sz val="9"/>
            <rFont val="Tahoma"/>
            <family val="2"/>
          </rPr>
          <t>Acer:</t>
        </r>
        <r>
          <rPr>
            <sz val="9"/>
            <rFont val="Tahoma"/>
            <family val="2"/>
          </rPr>
          <t xml:space="preserve">
</t>
        </r>
        <r>
          <rPr>
            <b/>
            <sz val="16"/>
            <rFont val="Tahoma"/>
            <family val="2"/>
          </rPr>
          <t>LPG- 7,698
BREADING- 10,312
OIL- 5,237
SAUCE- 2,587
SALARY- 38,200
OVERTIME- 6,572 (4crew kaya malaki ang overtime )
RENTAL- 15,000
HOLIDAY- 3,790
ELEC BILL- 4,978
SUPOT- 3,446
XMASS PROVISION-7,000
13TH MONTH-5,950</t>
        </r>
      </text>
    </comment>
    <comment ref="BU779" authorId="10" shapeId="0" xr:uid="{A24DC3AB-47A7-4AD8-8150-73873C39791E}">
      <text>
        <r>
          <rPr>
            <b/>
            <sz val="28"/>
            <rFont val="Calibri"/>
            <family val="2"/>
            <scheme val="minor"/>
          </rPr>
          <t>SALARY- 44,350
LPG- 3,659
BREADING- 10,660
OIL- 10,240
GRAVY- 3,411.45
OVERTIME- 630.50
TRANSPO- 610
RENTAL- 38,000
SUPOT- 5,522.30
OFFICE- 1,914.34
KITCHEN WARES- 1,797.25
SERVICE WATER/DISPENSER- 2,295
TARPAULIN- 1,939</t>
        </r>
      </text>
    </comment>
    <comment ref="BU780" authorId="3" shapeId="0" xr:uid="{195B1395-E064-4998-BB36-507A855BC0C7}">
      <text>
        <r>
          <rPr>
            <b/>
            <sz val="28"/>
            <rFont val="Tahoma"/>
            <family val="2"/>
          </rPr>
          <t>LPG - 7,244
BREADING - 8,407
OIL - 9,970
SAUCE - 3,520
SALARY - 34,920
OVERTIME - 4,893.75
HOLIDAY - 4,171.25
13TH MONTH - 20,144.84
TRANSPO - 450
RENTAL - 25,000
ELECTRIC BILL - 3,635.30
SUPOT - 1,180
PLASTIC - 1,490
LABOR/MATERIALS - 380
OFFICE SUPPLIES - 509.50
KITCHEN WARES - 249
DISWASHING - 240
DETERGENT - 663
SERVICE WATER - 900
DISCOUNT - 366
RELIEVER - 331</t>
        </r>
      </text>
    </comment>
    <comment ref="BU781" authorId="3" shapeId="0" xr:uid="{E7E4B1F8-D332-4C82-864A-CFE329F7C5C6}">
      <text>
        <r>
          <rPr>
            <b/>
            <sz val="28"/>
            <rFont val="Tahoma"/>
            <family val="2"/>
          </rPr>
          <t>LPG - 10,869
BREADING - 8,385
OIL - 5,700
SAUCE - 3,378
SALARY - 23,490
OVERTIME - 6,859.41
TL ALLOWANCE - 1,938
HOLIDAY - 14,130
13TH MONTH - 7,218
TRANSPO - 650
RENTAL - 10,000
ELECTRIC BILL - 3,646
WATER BILL - 1,000
SUPOT - 50
PLASTIC - 1,132
GBAG - 262
LABOR/MATERIALS - 75
OFFICE SUPPLIES - 343
KITCHEN WARES - 235
DISWASHING - 27
DETERGENT - 182
SERVICE WATER - 700
DISCOUNT - 280
GARBAGE FEE - 1,840</t>
        </r>
      </text>
    </comment>
    <comment ref="BU782" authorId="0" shapeId="0" xr:uid="{F1A013D0-ADA0-42FF-BD42-0E9892164D0E}">
      <text>
        <r>
          <rPr>
            <sz val="24"/>
            <rFont val="Times New Roman"/>
            <family val="1"/>
          </rPr>
          <t xml:space="preserve">SALARY - 37121
OVERTIME - 5175  ( EACH WEEK INCLUDES SCHEDULED 'DAY OFF' 1 EMPLOYEE IS REQUIRED TO EXTEND THEIR WORKING HOURS) 
HOLIDAY - 3661
ADMIN COST - 6299.91 (HR AND SS SALARY, MEAL ALLO AND TRANPO ALLOWANCE)
13MONTH -  3407.50 (MONTHLY EXPENSES)
SSS- 4840  (MONTHLY EXPENSES)
HDMF -1 600 (MONTHLY EXPENSES)
TRASNPO - 1090 ( PURPOSE IS TO DEPOSIT SALES, BUY RICE AND OTHER THINGS THAT NEEDED IN THE STORE AND PICK UP CHICKEN AT CK TABACO PORT)
WIFI - 2524
RENTAL - 20000
E-BILL - 2659 ( MONTHLY EXPENSES)
SUPOT/PLASTIC - 2785.5 ( EXPENSES FOR 8X11 FOR PACKING RICE, HANDGLOVES AND PLASTIC FOR GRAVY)
TL ALLOWANCE - 1100
</t>
        </r>
      </text>
    </comment>
    <comment ref="BU783" authorId="3" shapeId="0" xr:uid="{A67E5E3F-06EF-49B1-B15C-3F6420079C38}">
      <text>
        <r>
          <rPr>
            <b/>
            <sz val="9"/>
            <rFont val="Tahoma"/>
            <family val="2"/>
          </rPr>
          <t>Acer:</t>
        </r>
        <r>
          <rPr>
            <sz val="22"/>
            <rFont val="Calibri"/>
            <family val="2"/>
          </rPr>
          <t xml:space="preserve">
LPG-8,597
B-MIX-7,800
OIL-9,525
SAUCE-3,016
SALARY-33,260
13TH MONTH-10,418
SSS-1,908
COMMU-415
RENTAL-12,600
ELCTRICT-4,126
WATER BILL-255
SUPOT-1,002
PLASTIC- 447
ROLL BAG-958
LABOR-700
O-SUPPLY-331
K-WARE-1,279
DETERGENT-559
OTHERS- 3,450</t>
        </r>
      </text>
    </comment>
    <comment ref="BU784" authorId="0" shapeId="0" xr:uid="{031AF7BE-2524-42FD-B5D3-E08C75AA8550}">
      <text>
        <r>
          <rPr>
            <b/>
            <sz val="20"/>
            <rFont val="Tahoma"/>
            <family val="2"/>
          </rPr>
          <t>User:</t>
        </r>
        <r>
          <rPr>
            <sz val="20"/>
            <rFont val="Tahoma"/>
            <family val="2"/>
          </rPr>
          <t xml:space="preserve">
LPG-11,429
BREADING-7,500
OIL-8,660
SAUCE-1,920
SALARY-22,870
OT-11,092.50
HOLIDAY PAY-1,522.50
13TH MONTH PAY-2,537.50
SSS-3,040
HDMF-0
PROVISION CHRISTMAS PARTY-4,000
TRANSPO-640
RENTAL-7,500
E.BILL-8,625
W.BILL-958
TAXES-600
SUPOT-1,100
DISHWASHING/DETERGENT-432
VISOR FEE(FRANCHISE)-3,000</t>
        </r>
      </text>
    </comment>
    <comment ref="BG787" authorId="0" shapeId="0" xr:uid="{1D44D31E-E3C8-4B0F-A860-CE30DD34CFC4}">
      <text>
        <r>
          <rPr>
            <b/>
            <sz val="28"/>
            <rFont val="Calibri"/>
            <family val="2"/>
          </rPr>
          <t>DAYS CLOSED
# OF DAYS: 2 DAYS
DATE: DECEMBER 8 &amp; 25, 2025</t>
        </r>
      </text>
    </comment>
    <comment ref="BU787" authorId="0" shapeId="0" xr:uid="{9C545310-BB3D-453A-800E-D4D8C6F7E278}">
      <text>
        <r>
          <rPr>
            <b/>
            <sz val="28"/>
            <rFont val="Calibri"/>
            <family val="2"/>
          </rPr>
          <t>SALARY:                                           27,672.78
OVERTIME:                                       8,754.39
HOLIDAY PAY:                                     870.00
13TH MONTH PAY:                        2,247.50
BENEFITS:                                             500.00
PROVISION FOR CHRISTMAS PARTY: 
                                                              8,766.70
TRANSPORTATION:                            25.00
RENTAL:                                             8,000.00
ELECTRIC BILL:                                 7,855.00
SUPOT:                                              3,447.00
STORE SUPPLIES:                               477.00
KITCHENWARES:                               750.00
DISHWASHING:                                 400.00
DETERGENT:                                        369.00
SERVICE WATER:                               120.00
HEALTH CARE/ MEDICINE:               90.00
GARBAGE TIP:                                    300.00
SUBTOTAL:                                     70,644.37
NON SALES:
LPG:                                                  16,092.00
BREADING MIX:                             9,000.00
OIL:                                                     7,500.00
SAUCE:                                              1,078.00
SUBTOTAL:                                     33,670.00
GRAND TOTAL:                           104,316.37</t>
        </r>
      </text>
    </comment>
    <comment ref="BU788" authorId="3" shapeId="0" xr:uid="{12108B16-8201-496A-B62A-4F6A7BF54220}">
      <text>
        <r>
          <rPr>
            <b/>
            <sz val="24"/>
            <rFont val="Calibri"/>
            <family val="2"/>
            <scheme val="minor"/>
          </rPr>
          <t xml:space="preserve">SALARY-15,170.50
LPG-7,686
13TH MONTH-13,964.75
RENTAL-15,000
EB-6,350.33
OT-3,125
</t>
        </r>
      </text>
    </comment>
    <comment ref="BU789" authorId="4" shapeId="0" xr:uid="{7D5B7564-2613-4F00-9EE7-0B747F59B421}">
      <text>
        <r>
          <rPr>
            <b/>
            <sz val="28"/>
            <rFont val="Tahoma"/>
            <family val="2"/>
          </rPr>
          <t xml:space="preserve">LPG- 7200
BREADING- 7500
OIL-6800
SAUCE-1720
SALARY-33051
HOLIDAY-1866
13 MONTH PAY-20357
SSS-2020
PHIL. HEALTH-500
HDMF-400
PROVISION XMAS PARTY-3000
TRANSPORTATION-500
RENTAL BUILDING-16050
ELECTRIC BILL-4225.45
WATER BILL-1310.73
TAXES-1250
MISC. EXPENSES-3223
</t>
        </r>
      </text>
    </comment>
    <comment ref="BU790" authorId="4" shapeId="0" xr:uid="{227416B0-84B5-436F-B82C-3B84069FDCCB}">
      <text>
        <r>
          <rPr>
            <b/>
            <sz val="28"/>
            <rFont val="Tahoma"/>
            <family val="2"/>
          </rPr>
          <t xml:space="preserve">LPG-7200
BREADING-5625
OIL-9350
SAUCE-1750
SALARY-44068
HOLIDAY-2488
13 MONTH PAY-25187.42
PROVISION XMAS PARTTY-4000
TRANSPORTATION-450
RENTAL BUILDING-26000
ELECTRIC BILL-7634.28
WATER BILL-1322.58
TAXES-1800
MISC. EXPENSES-3815
</t>
        </r>
      </text>
    </comment>
    <comment ref="BU793" authorId="3" shapeId="0" xr:uid="{51EA5378-E9C0-40BE-A48C-098C5DD78FAE}">
      <text>
        <r>
          <rPr>
            <sz val="9"/>
            <rFont val="Tahoma"/>
            <family val="2"/>
          </rPr>
          <t xml:space="preserve">
</t>
        </r>
        <r>
          <rPr>
            <b/>
            <sz val="28"/>
            <rFont val="Calibri"/>
            <family val="2"/>
          </rPr>
          <t xml:space="preserve">
SALARY:                                      19,638.32                           
OVERTIME:                                6,742.52  
HOLIDAY:                                   435        
13TH MONTH:                          1,957.50
BENEFITS:                                  750                                 
RENTAL:                                      11,000                 
E-BILL:                                         5,490                            
SUPOT:                                        1,351                   
OFFICE SUPPLIES:                      219                 
KITCHEN WARES:                      80        
DISHWASHING:                         280                
DETERGENT:                               255                   
SERVICE WATER:                       35                      
HEALTH CARE MEDECINE:       100    
GARBAGE TIP:                              350   
BOJ:                                                 2,998    
TOTAL:                                          51,681.34                      
NON SALES:                                14,622
GRAND TOTAL:                          66,303.34</t>
        </r>
      </text>
    </comment>
    <comment ref="BU794" authorId="3" shapeId="0" xr:uid="{9162574D-E85B-4D6E-B1F9-6FC9C91DFAF3}">
      <text>
        <r>
          <rPr>
            <b/>
            <sz val="28"/>
            <rFont val="Tahoma"/>
            <family val="2"/>
          </rPr>
          <t>LPG - 11,777.50
BREADING - 8,385
OIL - 7,380
SAUCE - 11,920.13
SALARY - 23,805
OVERTIME - 6,655.37
TL ALLOWANCE - 300
HOLIDAY - 695
13TH MONTH - 27,788.58
TRANSPO - 100
RENTAL - 10,000
ELECTRIC BILL - 2,924.60
WATER BILL - 599
PLASTIC - 1,850
LABOR/MATERIALS - 2,495
OFFICE SUPPLIES - 1,610
KITCHEN WARES - 274
DISWASHING - 500
SERVICE WATER - 540
DISCOUNT - 1,138
GARBAGE FEE - 1,550</t>
        </r>
      </text>
    </comment>
    <comment ref="BU795" authorId="3" shapeId="0" xr:uid="{BABDFD97-0048-4E93-B6A4-CF2E1CA64CFF}">
      <text>
        <r>
          <rPr>
            <b/>
            <sz val="28"/>
            <rFont val="Tahoma"/>
            <family val="2"/>
          </rPr>
          <t>LPG - 7,245
BREADING - 8,385
OIL - 7,680
SAUCE - 2,240
SALARY - 31,293
OVERTIME - 7,470.64
TL ALLOWANCE - 300
HOLIDAY - 1,870
13TH MONTH - 34,450
TRANSPO - 300
RENTAL - 10,000
ELECTRIC BILL - 2,674
WATER BILL - 500
SUPOT - 250
PLASTIC - 2,278
OFFICE SUPPLIES - 815
DISWASHING - 547
SERVICE WATER - 450
SERVICE CHARGE - 12
GARBAGE FEE - 300</t>
        </r>
      </text>
    </comment>
    <comment ref="BU796" authorId="0" shapeId="0" xr:uid="{CB307F80-057A-4898-8A46-C1BF62E01882}">
      <text>
        <r>
          <rPr>
            <b/>
            <sz val="28"/>
            <rFont val="Tahoma"/>
            <family val="2"/>
          </rPr>
          <t>JUSTIFICATION
LPG- 9,040
BREADING-3,820
OIL-6,210
SAUCE-1,200
SALARY-18,451
13 MONTH-31,655
SSS-2,400
TRANSPO-590
RENTAL-25,000
TAXES-1,500
MISC EXPENSE- 20,553.70
TOTAL= 118,159.70</t>
        </r>
      </text>
    </comment>
    <comment ref="BU798" authorId="3" shapeId="0" xr:uid="{6A03673B-56E3-4B2F-9F71-A8A1B4A9CA9F}">
      <text>
        <r>
          <rPr>
            <b/>
            <sz val="26"/>
            <rFont val="Tahoma"/>
            <family val="2"/>
          </rPr>
          <t xml:space="preserve">OTHERS= 5299.00
--BUNDLE OF JOY , CHARGE DEPOSIT 
SERVICE WATER = 120.00
DETERGENT=375.00
KITCHENWARE=133.00
--SPONGE , STEELWOOL
OFFICE SUPPLIES= 235.00
--PRINT , BALLPEN , CORRECTION TAPE
GARBAGE BAG=15.00
ROLLBAG=307.00
PLASTIC=43.00
BULSITA=1042.00
</t>
        </r>
      </text>
    </comment>
    <comment ref="BU799" authorId="4" shapeId="0" xr:uid="{5CB600B8-9B78-4D61-A63D-5B7BA77AD750}">
      <text>
        <r>
          <rPr>
            <b/>
            <sz val="24"/>
            <rFont val="Times New Roman"/>
            <family val="1"/>
          </rPr>
          <t>Admin:</t>
        </r>
        <r>
          <rPr>
            <sz val="24"/>
            <rFont val="Times New Roman"/>
            <family val="1"/>
          </rPr>
          <t xml:space="preserve">
LPG : :6,888
Breading :9000
Oil :15,640
Sauce :1,925
Salary :18,870
Overtime :5,055
Holiday :1,020
Transportation :1,150
Communication :1,500
Rental Building :12,000
Electric Bill :3,280
Water Bill :200
MISC. EXPENSES
Supot :2,971
Plastic :28
Office supplies :150
Kitchen Wares :120
Lemon :200
Sili :200
Dishwashing :144
Detergent :20
Service Water :100
Health Care/Medicine :25
Toyo :241
</t>
        </r>
        <r>
          <rPr>
            <sz val="9"/>
            <rFont val="Times New Roman"/>
            <family val="1"/>
          </rPr>
          <t xml:space="preserve">
</t>
        </r>
      </text>
    </comment>
    <comment ref="BU801" authorId="0" shapeId="0" xr:uid="{4BD493AA-04F9-4129-B3D1-ECB3269B479D}">
      <text>
        <r>
          <rPr>
            <b/>
            <sz val="24"/>
            <rFont val="Times New Roman"/>
            <family val="1"/>
          </rPr>
          <t>User:</t>
        </r>
        <r>
          <rPr>
            <sz val="24"/>
            <rFont val="Times New Roman"/>
            <family val="1"/>
          </rPr>
          <t xml:space="preserve">
SALARY - 27721.64
OVERTIME -1937.19  (EACH WEEK INCLUDES SCHEDULED 'DAY OFF' 1 EMPLOYEE IS REQUIRED TO EXTEND THEIR WORKING HOURS)
HOLIDAY PAY -2997
13MONTH -3338.33 ( MONTHLY EXPENSES)
RENTAL - 11000 ( MONTHLY EXPENSES)
BIR/TAXES - 1000
SUPOT/PLASTIC - 3816 ( EXPENSES FOR 8X11 FOR PACKING RICE, HANDGLOVES AND PLASTIC FOR GRAVY)
</t>
        </r>
      </text>
    </comment>
    <comment ref="BU802" authorId="3" shapeId="0" xr:uid="{91B5C735-C962-4C40-829B-228CCA57BC79}">
      <text>
        <r>
          <rPr>
            <b/>
            <sz val="28"/>
            <rFont val="Tahoma"/>
            <family val="2"/>
          </rPr>
          <t>LPG - 3,623
BREADING - 5,031
OIL - 4,200
SAUCE - 960
SALARY - 16,542
OVERTIME - 6,588.75
HOLIDAY - 1,656
13TH MONTH - 6,619
TRANSPO - 135
RENTAL - 14,605.50
BIR/TAXES - 3,282
PLASTIC - 1,427
KITCHEN WARES - 108.50
DISWASHING - 911
SERVICE WATER - 500
DISCOUNT - 96
OTHERS - 1,000</t>
        </r>
      </text>
    </comment>
    <comment ref="BU803" authorId="4" shapeId="0" xr:uid="{52EE41D0-2E54-45DF-9343-28F597A15663}">
      <text>
        <r>
          <rPr>
            <sz val="24"/>
            <rFont val="Times New Roman"/>
            <family val="1"/>
          </rPr>
          <t xml:space="preserve">LPG-4,948
BREADING-9,170
OIL-7,177
SAUCE-1,960.75
SALARY-21,750
OT-2,990.63
HOLIDAY-1,305
TRANSPO-40
COMMUNICATION-1,406
RENTAL-15,000
ELECTRIC BILL-63746.88
WATER BILL-315
TAXES-1,500
MISC.EXPENSES
PLASTIC-687
ROLLBAG-1,108
LABOR-70
OFFICE SUPPLY-325
DISWASHING-397.55
DTERGENT-462.70
SERVICE WATER-540
OTHERS-6,750
</t>
        </r>
      </text>
    </comment>
    <comment ref="BU805" authorId="3" shapeId="0" xr:uid="{B6E23E4B-E935-4E7F-983F-66DBCB4962B3}">
      <text>
        <r>
          <rPr>
            <sz val="28"/>
            <rFont val="Calibri"/>
            <family val="2"/>
            <scheme val="minor"/>
          </rPr>
          <t>====================================
 * LPG EXPENSES=10,792.50
  *BREADING MIX=6,364.00
  *GRAVY=1,890.00
  *SALARY=27,850.00
  *HOLIDAY PAY=2,100.00
  *OVERTIME PAY=2,500.00
  *TEAM LEADER ALLOWANCE=1,100.00
  *ADMIN EXPENSES=962.00
  *13TH MONTH PAY=3,638.10
  *SSS BENIFITS=2,435.36
  *STORE RENTAL=8,269.00
  *ELECTRIC BILL EXPENSES=5,031.00
  *BIR\TAXES=1,672.75
  *SUPOT\ROLLBAG\TBAG=2,337.00
  *COMMUNICATION\CCTV LOAD=550.00
  * DETERGENT\DISHWASHING=1,294.00
   *ADMIN COST=5,299.82
   *SS,ST REPLENISHMENT=1,498.00
===================================</t>
        </r>
        <r>
          <rPr>
            <sz val="9"/>
            <rFont val="Tahoma"/>
            <family val="2"/>
          </rPr>
          <t xml:space="preserve">
</t>
        </r>
      </text>
    </comment>
    <comment ref="BU806" authorId="10" shapeId="0" xr:uid="{BF7F0DCA-9240-47D6-BC5C-78E7C8740C4B}">
      <text>
        <r>
          <rPr>
            <b/>
            <sz val="28"/>
            <rFont val="Calibri"/>
            <family val="2"/>
            <scheme val="minor"/>
          </rPr>
          <t xml:space="preserve">SALARY- 39,856.25
LPG- 10,792.50
BREADING- 6,560
OIL- 8,260
SAUCE- 2,908.30
OVERTIME- 1,640.63
HOLIDAY- 2,047.50
13TH MONTH- 3,325
SSS- 4,080
PHILHEALTH- 1,023.75
PAG IBIG- 400
PROVISION XMAS- 3,000
TL ALL.- 1,150
RENTAL- 20,000
LIGHT BILL- 7,753.07
WATER BILL- 990.06
BIR- 4,920.26
SUPOT- 2,885.39
</t>
        </r>
      </text>
    </comment>
    <comment ref="BU807" authorId="0" shapeId="0" xr:uid="{0D684A12-3093-446F-9C7E-9BDA2D530E65}">
      <text>
        <r>
          <rPr>
            <b/>
            <sz val="24"/>
            <rFont val="Calibri"/>
            <family val="2"/>
            <scheme val="minor"/>
          </rPr>
          <t>LPG</t>
        </r>
        <r>
          <rPr>
            <sz val="24"/>
            <rFont val="Calibri"/>
            <family val="2"/>
            <scheme val="minor"/>
          </rPr>
          <t>-7,195
BREADING-7,955
OIL-6,560
GRAVY-1,350
SALARY-23,000
HOLIDAY-1,600
OVERTIME-2,250
TL ALLOWANCE-1,200
13TH MOS-2,554
TRANSPO-1000
LIGHT-2,753.44
WATER-120
BIR/TAXES-2,110.26
RBAG/PLASTIC-3,145
DETERGENT-1,430
KITCHEN WARE-499
REPLENESHMENT-749
ADMIN COST-2,649.91</t>
        </r>
      </text>
    </comment>
    <comment ref="BU808" authorId="4" shapeId="0" xr:uid="{8A130633-FAF1-44F2-903F-8DFE081DC93C}">
      <text>
        <r>
          <rPr>
            <b/>
            <sz val="9"/>
            <rFont val="Times New Roman"/>
            <family val="1"/>
          </rPr>
          <t>Admin:</t>
        </r>
        <r>
          <rPr>
            <sz val="9"/>
            <rFont val="Times New Roman"/>
            <family val="1"/>
          </rPr>
          <t xml:space="preserve">
</t>
        </r>
        <r>
          <rPr>
            <sz val="24"/>
            <rFont val="Times New Roman"/>
            <family val="1"/>
          </rPr>
          <t xml:space="preserve">Acer:
LPG -12,335.00 
BREADING- 5,400.00 
OIL-  3,160.00 
SAUCE-2,324.85 
SALARY-36,098.00 
OVERTIME-
HOLIDAY-
13 MONTH PAY-24,731.00 
SSS-1,735.00 
PHIL. HEALTH
HDMF
PROVISION XMAS PARTTY-5,385.00 
TRANSPORTATION-110.00 
COMMUNICATION-
RENTAL BUILDING-22,000.00 
ELECTRIC BILL-5,064.56 
WATER BILL-1,011.00 
TAXES-1,000.00 
MISC. EXPENSE:7,018.44 
SUPOT- 1, 784.00
PLASTIC-725.00 
LABOR/ MATERIALS- 1,073.00 
OFFICE SUPPLIES- 809.00
KITCHEN WARES- 648.00
LEMON -440.00
SILI- 50.00
DISHWASHING- 57.00-
DETERGENT- 122.00
SERVICE WATER- 300.00
TOYO/SUKA- 1,005.00
SERVICE CHARGE- 5.44
</t>
        </r>
      </text>
    </comment>
    <comment ref="BU809" authorId="3" shapeId="0" xr:uid="{1643C9DE-E086-4CF5-8BFA-BA2AB0348887}">
      <text>
        <r>
          <rPr>
            <b/>
            <sz val="28"/>
            <rFont val="Tahoma"/>
            <family val="2"/>
          </rPr>
          <t>LPG - 3,733
BREADING - 6,708
OIL - 5,680
SAUCE - 2,560
SALARY - 35,965
HOLIDAY - 4,768.50
13TH MONTH - 26,602
XMAS PARTY - 3,000
COMMUNICATION - 799
RENTAL - 15,000
ELECTRIC BILL - 3,485.45
SUPOT - 195
PLASTIC - 467
OFFICE SUPPLIES - 216
KITCHEN WARES - 15
DISWASHING - 245
DETERGENT - 130.50
OTHERS - 300</t>
        </r>
      </text>
    </comment>
    <comment ref="BU810" authorId="11" shapeId="0" xr:uid="{504F7AF2-CF80-4FB0-9030-0E48E84AE897}">
      <text>
        <r>
          <rPr>
            <b/>
            <sz val="24"/>
            <rFont val="Calibri"/>
            <family val="2"/>
            <scheme val="minor"/>
          </rPr>
          <t>SALARY: 22,170.50
13TH MONTH: 16,685
RENTAL: 8,000
ELECTRIC BILL: 3,252.58
PLASTIC: 4,350</t>
        </r>
      </text>
    </comment>
    <comment ref="BU811" authorId="6" shapeId="0" xr:uid="{580411C3-C8C0-4CC8-AF13-FD34B082DF1E}">
      <text>
        <r>
          <rPr>
            <b/>
            <sz val="24"/>
            <rFont val="Calibri"/>
            <family val="2"/>
            <scheme val="minor"/>
          </rPr>
          <t>13TH MONTH - 21,442
SALARY - 18,099
RENTAL - 15,000
ELECTRIC BILL - 3,313
PROVISION - 3,000</t>
        </r>
      </text>
    </comment>
    <comment ref="BU813" authorId="4" shapeId="0" xr:uid="{95D6AB80-4C62-4BA2-99AB-D6B75CB090BE}">
      <text>
        <r>
          <rPr>
            <b/>
            <sz val="24"/>
            <rFont val="Times New Roman"/>
            <family val="1"/>
          </rPr>
          <t>Admin:</t>
        </r>
        <r>
          <rPr>
            <sz val="24"/>
            <rFont val="Times New Roman"/>
            <family val="1"/>
          </rPr>
          <t xml:space="preserve">
LPG- 11,079
BREADING- 7,200
OIL- 7,500
SAUCE- 2,080
SALARY- 33,660
OVERTIME- 6,183.75
HOLIDAY- 3,978
TRANSPORTATION- 230
RENTAL- 13,000
ELECTRIC BILL- 3,644.76
WATER BILL-580.29
MISC.EXPENSES
SUPOT- 822
PLASTIC- 818
ROLLBAG- 680
G.BAG-129
OFFICE SUPPLY-116
KITCHENWARES-153
SILI-85
DTERGENT-220
SERVICE WATER-525
DEPOSIT CHARGE BOOTLE- 30</t>
        </r>
      </text>
    </comment>
    <comment ref="BU815" authorId="4" shapeId="0" xr:uid="{99779174-02BC-4303-8B66-3CE6989BA370}">
      <text>
        <r>
          <rPr>
            <b/>
            <sz val="28"/>
            <rFont val="Tahoma"/>
            <family val="2"/>
          </rPr>
          <t xml:space="preserve">LPG-6975
BREADING-5625
OIL-5360
SAUCE-1340
SALARY-22880
OVERTIME-3510
HOLIDAY-832
13 MONTH PAY-7844
TRANSPORTATION-446
RENTAL BUILDING-13000
ELECTRIC BILL-6302
WATER BILL-878
TAXES-2279
MISC. EXPENSES-2907
</t>
        </r>
      </text>
    </comment>
    <comment ref="BG816" authorId="0" shapeId="0" xr:uid="{A19D9AC0-7874-400A-93D1-1C2D405964F4}">
      <text>
        <r>
          <rPr>
            <b/>
            <sz val="28"/>
            <rFont val="Calibri"/>
            <family val="2"/>
          </rPr>
          <t>DAYS CLOSED
# OF DAYS: 2 DAYS
DATE: DECEMBER 21 &amp; 25, 2025</t>
        </r>
      </text>
    </comment>
    <comment ref="BU816" authorId="0" shapeId="0" xr:uid="{4099C67D-E73C-4783-AFAC-3CB0C758F075}">
      <text>
        <r>
          <rPr>
            <b/>
            <sz val="28"/>
            <rFont val="Calibri"/>
            <family val="2"/>
          </rPr>
          <t xml:space="preserve">SALARY:                                           10,072.95
OVERTIME:                                       6,035.63
HOLIDAY PAY:                                    696.00
13TH MONTH PAY:                        1,015.00
BENEFITS:                                             950.00
PROVISION FOR CHRISTMAS PARTY: 
                                                              2,772.00
TRANSPORTATION:                          940.00
RENTAL:                                           10,000.00
ELECTRIC BILL:                                  3,770.34
WATER BILL:                                        328.00
BIR/TAXES:                                      
0619E MONTHLY RENTAL TAX:      500.00
BOOKKEPPERS SERVICE FEE-      1,000.00
ONLINE CHARGE:                                  20.00
SUPOT:                                                2,800.00
STORE SUPPLIES:                                220.00
KITCHENWARES:                                165.00
SILI:                                                            93.00
DISHWASHING:                                  200.00
DETERGENT:                                         115.00
SERVICE WATER:                                300.00
SENIOR/PWD DISCOUNT:                 10.00
ADMIN SALARY:                              2,600.00
ADMIN ELECTRIC BILL:                      200.00
ADMIN WATER BILL:                           60.00
OTHERS:                                                 542.00
SUBTOTAL:                                     45,404.92
NON SALES:
LPG:                                                    8,046.00
BREADING MIX:                             9,000.00
OIL:                                                     5,800.00
SAUCE:                                                  520.00
SUBTOTAL:                                     23,366.00
GRAND TOTAL:                             68,770.92
</t>
        </r>
      </text>
    </comment>
    <comment ref="BU817" authorId="3" shapeId="0" xr:uid="{DEDC8DAA-302D-451D-913B-9887B6726A41}">
      <text>
        <r>
          <rPr>
            <b/>
            <sz val="9"/>
            <rFont val="Tahoma"/>
            <family val="2"/>
          </rPr>
          <t>Acer:</t>
        </r>
        <r>
          <rPr>
            <sz val="9"/>
            <rFont val="Tahoma"/>
            <family val="2"/>
          </rPr>
          <t xml:space="preserve">
</t>
        </r>
        <r>
          <rPr>
            <sz val="22"/>
            <rFont val="Calibri"/>
            <family val="2"/>
            <scheme val="minor"/>
          </rPr>
          <t>LPG-7,386
B-MIX-9,750
OIL-8,000
SAUCE-3,311
SALARY-27,267
RENTAL-25,000
ELECTRIC-5,000
SUPOT-0,682
LABOR-1,200
K-WARE-1,008
DETERGENT-595
G-FEE-1,425</t>
        </r>
      </text>
    </comment>
    <comment ref="BU818" authorId="4" shapeId="0" xr:uid="{463B5914-3F17-4C72-A149-38AFBA0CAFE7}">
      <text>
        <r>
          <rPr>
            <b/>
            <sz val="24"/>
            <rFont val="Times New Roman"/>
            <family val="1"/>
          </rPr>
          <t>Admin:</t>
        </r>
        <r>
          <rPr>
            <sz val="24"/>
            <rFont val="Times New Roman"/>
            <family val="1"/>
          </rPr>
          <t xml:space="preserve">
LPG-10,239
BREADING-9,000
OIL-9,000
SAUCE-2,320
SALARY-20,134.89
13MNTH-800
SSS-1,184.64
PIHILHEALTH-1,435
PROV.XMAS PARTY-1,000
TRANSPO-512
RENTAL-18,000
LIGHT-4,714.10
WATER-923
TAXES-1,500
MISC.EXPENSES
SUPOT-1,780
PLASTIC-1,840
V1-660
ROLLBAG-500
OFFICE SUPPLY-34
SILI-20
DISWASHING-146
DETERGENT-80
CHLORINE-85
SERVICE WATER-360
TISSSUE/ALCOHOL-165
</t>
        </r>
        <r>
          <rPr>
            <sz val="9"/>
            <rFont val="Times New Roman"/>
            <family val="1"/>
          </rPr>
          <t xml:space="preserve">
</t>
        </r>
      </text>
    </comment>
    <comment ref="BU819" authorId="5" shapeId="0" xr:uid="{8853C4F2-F4B1-4FD8-8599-E57DC18561A2}">
      <text>
        <r>
          <rPr>
            <b/>
            <sz val="24"/>
            <rFont val="Calibri"/>
            <family val="2"/>
          </rPr>
          <t xml:space="preserve">
LPG-3,693
BMIX-4,773
OIL-5,248
GRAVY-2,365
SALARY -23,500
HOLIDAY -1,300
OT-4,437
13TH MONTH-4,722
RENTAL-12,000
KURYENTE -7,896
TUBIG-500
SUPOT/PLASTIC-1,621
MISC-2,713
ADMIN-3,381
WIFI/LOAD-200</t>
        </r>
      </text>
    </comment>
    <comment ref="BU820" authorId="0" shapeId="0" xr:uid="{C4A11749-575D-465A-BD0D-D7D63DD7D05A}">
      <text>
        <r>
          <rPr>
            <b/>
            <sz val="9"/>
            <rFont val="Tahoma"/>
            <family val="2"/>
          </rPr>
          <t>User:</t>
        </r>
        <r>
          <rPr>
            <sz val="9"/>
            <rFont val="Tahoma"/>
            <family val="2"/>
          </rPr>
          <t xml:space="preserve">
</t>
        </r>
        <r>
          <rPr>
            <b/>
            <sz val="24"/>
            <rFont val="Tahoma"/>
            <family val="2"/>
          </rPr>
          <t xml:space="preserve">LPG - 11,151
BREADING-6,400
OIL-6,150
SAUCE-2,275
SALARY-17,550
OVERTIME-
TRAINEE ALLO-
HOLIDAY-
13TH MONTH-4,000
TRANSPO-150
PHILHEALTH-
HDMF-
commu-
RENTAL-20,000
ELECTRIC-4,168
water bill -276
BIR/TAXES-2881
SUPOT-6,061
PLASTIC-170
ROLL BAG-105
G BAG-220
LABOR-
OFFICE SUPPLY-40
KITCHEN-263
DETREGENT-289
DISHWASHING-193
SERVICE WATER-
SENIOR-24
SERVICE CHARGE-
OTHERS-750
BREADCRUBS-120
G-FEE- </t>
        </r>
      </text>
    </comment>
    <comment ref="BU821" authorId="0" shapeId="0" xr:uid="{D07EEB87-6226-4167-9748-415F5033FE20}">
      <text>
        <r>
          <rPr>
            <sz val="24"/>
            <rFont val="Calibri"/>
            <family val="2"/>
            <scheme val="minor"/>
          </rPr>
          <t>LPG- 3,597.50
BREADING- 4,773
OIL-6,560
GRAVY- 1,890
SALARY- 21,550
HOLIDAY- 950
TL ALLOWANCE- 1,150
13TH MON. -2,554.76
PAG-IBIG-271.43
SSS- 1,425
PHILHEALTH-343.75
TRANSFO- 550
RENTAL- 
LIGHT- 3,262.54
WATER- 457.50
TAXES/BIR- 2,054.37
SUPOT/ROLLBAG/TBAG/-1,724
DETERGENT- 1,182
REPLENISHMENT-749
ADMIN COST- 2,649.91</t>
        </r>
        <r>
          <rPr>
            <b/>
            <sz val="9"/>
            <rFont val="Tahoma"/>
            <family val="2"/>
          </rPr>
          <t xml:space="preserve">
</t>
        </r>
      </text>
    </comment>
    <comment ref="BU822" authorId="0" shapeId="0" xr:uid="{5A458B19-8055-4584-8373-9F31F12BAA36}">
      <text>
        <r>
          <rPr>
            <b/>
            <sz val="28"/>
            <rFont val="Calibri"/>
            <family val="2"/>
            <scheme val="minor"/>
          </rPr>
          <t>LPG- 3,568
BREADING- 7,403.70
OIL- 6,422
SAUCE-2,240
SALARY-4,785
OT- 2,922.65                                                                                                                              HOLIDAY- 1,696.50
13TH MONTH- 1,087.50
SSS- 2,120
BUNDLE OF JOY- 999
TRANSPO-400
RENTAL- 8,000
ELEC.BILL- 1,007
WATER BILL- 220
BIR- 1,400
S/P/R/GBAG- 2,412                                                           
OFF.SUP.- 97.30
KITH.WARE- 322
DISHWASHING- 300
DETERGENT- 146
GARBAGE FEE- 400</t>
        </r>
      </text>
    </comment>
    <comment ref="BU824" authorId="0" shapeId="0" xr:uid="{35B4EC3A-724F-4A33-9C88-B974E290839A}">
      <text>
        <r>
          <rPr>
            <b/>
            <sz val="28"/>
            <rFont val="Tahoma"/>
            <family val="2"/>
          </rPr>
          <t>JUSTIFICATION
LPG-7,685
BREADING-5,730
OIL-7,700
SAUCE-1,800
SALARY-16,312.50
OT-6,300
HOLIDAY-1,638
13 MONTH-1,260
SSS-1,285
PHILHEALTH-515
HDMF-407
PROVISION-4,000
TRANSPO-1,150
RENTAL-9,500
WATER-712
TAXES-800
MISC EXPENSE- 5,716
TOTAL= 72,510.75</t>
        </r>
      </text>
    </comment>
    <comment ref="BU827" authorId="0" shapeId="0" xr:uid="{793444DC-D3ED-43CC-82C4-C5152C9552D8}">
      <text>
        <r>
          <rPr>
            <sz val="24"/>
            <rFont val="Times New Roman"/>
            <family val="1"/>
          </rPr>
          <t xml:space="preserve">SALARY - 13040
OVERTIME - 9 787 (ONLY 1 EMPLOYEE, 7DAYS STRAIGHT DUTY WEEKLY) 
HOLIDAY - 1979.25
13TH MONTH - 2962 
RENTAL -  25000 (MONTHLY EXPENSES)
E-BILL - 4423.78 (MONTHLY EXPENSES)
BIR/TAXES - 3000 (RETAINERS FEE)
SUPOT/PLASTIC - 2747
MISCE - 2494.64  ( THANKS GIVING PARTY SHARE AND BOJ)
</t>
        </r>
      </text>
    </comment>
    <comment ref="BU828" authorId="3" shapeId="0" xr:uid="{73E91CC7-3138-4005-BB03-DD6B73B9600C}">
      <text>
        <r>
          <rPr>
            <sz val="28"/>
            <rFont val="Calibri"/>
            <family val="2"/>
            <scheme val="minor"/>
          </rPr>
          <t>==================================
  LPG EXPENSES=7,194.00
  BREADING MIX=6,364.00
  COOKING OIL=5,248.00
  SAUCE\PATIS=1,890.00
  SALARY EXPENSE=21,700.00
  OVERTIME PAY=4,125.00
  HOLIDAY PAY=2,600.00
  13THMONTH=2,208.33
  SSS BENEFITS=2,946.00
  PHILHEALTH=813.50
  HDMF=501.00
  STORE RENTAL=15,000.00
  ELECTRIC BILL=4,941.03
  BIR\TAXES=1,637.72
  PLASTIC=660.00
  ROLLBAG=1,400.00
  ADMIN COST \OFFICE=1,027.11
  PROFESSIONAL FEE=700.00
==================================</t>
        </r>
        <r>
          <rPr>
            <sz val="28"/>
            <rFont val="Tahoma"/>
            <family val="2"/>
          </rPr>
          <t xml:space="preserve">
</t>
        </r>
      </text>
    </comment>
    <comment ref="BU831" authorId="0" shapeId="0" xr:uid="{A0372452-8E90-4F0E-9480-F9D763F30776}">
      <text>
        <r>
          <rPr>
            <b/>
            <sz val="24"/>
            <rFont val="Times New Roman"/>
            <family val="1"/>
          </rPr>
          <t xml:space="preserve">User:
FLOUR
 2,850.00 
STARCH1,250.00 
SALARY17,400.00 
OVERTIME8,040.16 
HOLIDAY2,175.00 
"13TH 
MONTH"19,619.92 
"PROVISION
XMAS PARTY"3,000.00 
RENTAL18,500.00 
ELECTRIC BILL 5,004.00 
SUPOT1,050.00 
PLASTIC5,485.00 
LABOR/ MATERIALS1,329.00 
</t>
        </r>
      </text>
    </comment>
    <comment ref="BU833" authorId="0" shapeId="0" xr:uid="{D3A2DF68-E68C-492E-BC75-0B90CEAC872F}">
      <text>
        <r>
          <rPr>
            <b/>
            <sz val="24"/>
            <rFont val="Calibri"/>
            <family val="2"/>
            <scheme val="minor"/>
          </rPr>
          <t>SALARY: 22,500
O.T: 3,250
13TH MONTH: 15,100
RENTAL: 15,000
ELECTRIC BILL: 3,899
WATER BILL: 300</t>
        </r>
      </text>
    </comment>
    <comment ref="BU834" authorId="3" shapeId="0" xr:uid="{7865263B-A524-45C9-A8E3-BB98E74AB780}">
      <text>
        <r>
          <rPr>
            <b/>
            <sz val="28"/>
            <rFont val="Tahoma"/>
            <family val="2"/>
          </rPr>
          <t>LPG - 3,738.50
BREADING - 3,354
OIL - 4,250
SAUCE - 2,240
SALARY - 19,140
OVERTIME - 7,612.05
TL ALLOWANCE - 1,200
HOLIDAY - 956
13TH MONTH - 5,924
TRANSPO - 350
RENTAL - 18,000
ELECTRIC BILL - 3,866.65
WATER BILL - 1,026.67
PLASTIC - 790
GBAG - 80
OFFICE SUPPLIES - 705
DISWASHING - 300
DETERGENT - 170
SERVICE WATER - 300
DISCOUNT - 11
XMAS PARTY - 2,872.53
OTHERS - 3,090
GARBAGE FEE - 300</t>
        </r>
      </text>
    </comment>
    <comment ref="BU836" authorId="4" shapeId="0" xr:uid="{BE433824-CBF4-4FE0-88B9-EE47CD6F9E50}">
      <text>
        <r>
          <rPr>
            <b/>
            <sz val="28"/>
            <rFont val="Tahoma"/>
            <family val="2"/>
          </rPr>
          <t xml:space="preserve">LPG]-3610
BREADING-5625
OIL-2740
SAUCE-3470
SALARY-22354
OVERTIME-585
13 MONTH PAY-6700
TRANSPORTATION-320
RENTAL BUILDING-30000
TAXES-5555
MISC. EXPENSES-2063
</t>
        </r>
      </text>
    </comment>
    <comment ref="BU837" authorId="4" shapeId="0" xr:uid="{B8B9CE1F-35BA-4CCE-A2AA-CFBA12B21C6F}">
      <text>
        <r>
          <rPr>
            <b/>
            <sz val="9"/>
            <rFont val="Times New Roman"/>
            <family val="1"/>
          </rPr>
          <t>A</t>
        </r>
        <r>
          <rPr>
            <b/>
            <sz val="24"/>
            <rFont val="Times New Roman"/>
            <family val="1"/>
          </rPr>
          <t>dmin:</t>
        </r>
        <r>
          <rPr>
            <sz val="24"/>
            <rFont val="Times New Roman"/>
            <family val="1"/>
          </rPr>
          <t xml:space="preserve">
LPG-3,331
BREADING-5,400
OIL-6,132
SAUCE-2,080
SALARY-33,120
OT-3,600
HOLIDAY-4,272
RENTAL-10,100
ELECTRIC BILL(2MNTHS NOV-DEC.)-6,418.33
WAATER BILL-682
MISC.EXPENSES
SUPOT-536
PLASTIC-132
ROLLBAG-288
OFFICE SUPPLY-100
DETERGENT-205
SERVICE WATER-150
CHARGE CEBUANA PADALA-540
</t>
        </r>
        <r>
          <rPr>
            <sz val="9"/>
            <rFont val="Times New Roman"/>
            <family val="1"/>
          </rPr>
          <t xml:space="preserve">
</t>
        </r>
      </text>
    </comment>
    <comment ref="BU838" authorId="0" shapeId="0" xr:uid="{FDA8AAED-6FEE-451B-A52F-650828695A52}">
      <text>
        <r>
          <rPr>
            <sz val="28"/>
            <rFont val="Tahoma"/>
            <family val="2"/>
          </rPr>
          <t xml:space="preserve">HOLIDAY-1,727.50
13THMONTH-14,249.00
SSS-2,578.00
HDMF-5,855.75
PROVISION-6,312.50
ELECTRIC BILL-2,327.00
PLASTIC-560.00
ROLLBAG-260.00
G-BAG-85.00
LABOR/MATERIALS-250.00
KITCHEN WARES-100.00
DISHWASHING-184.00
DETERGENT-75.00
SERVICE WATER-390.00
</t>
        </r>
      </text>
    </comment>
    <comment ref="BU839" authorId="4" shapeId="0" xr:uid="{8F7BC5B4-EFFE-43E0-B530-EE243C00A763}">
      <text>
        <r>
          <rPr>
            <b/>
            <sz val="28"/>
            <rFont val="Tahoma"/>
            <family val="2"/>
          </rPr>
          <t xml:space="preserve">LPG-7361
BREADING-3750
OIL-2900
SAUCE-1400
SALARY-24240
13 MONTH PAY-15100
TRANSPORTATION-430
RENTAL BUILDING-15000
ELECTRIC BILL-3426
WATER BILL-1752
MISC. EXPENSE-1905
</t>
        </r>
      </text>
    </comment>
    <comment ref="BU840" authorId="4" shapeId="0" xr:uid="{7A919221-78F8-473C-AA62-0378782F8B18}">
      <text>
        <r>
          <rPr>
            <b/>
            <sz val="24"/>
            <rFont val="Times New Roman"/>
            <family val="1"/>
          </rPr>
          <t>Admin:</t>
        </r>
        <r>
          <rPr>
            <sz val="24"/>
            <rFont val="Times New Roman"/>
            <family val="1"/>
          </rPr>
          <t xml:space="preserve">
PLG :7,433
Breading :7,200
Oil :3,750
Sauce :700
Salary : 9,180
Overtime :3,187.50
13 Month Pay : 10,000
Communication :1,500
Rental Building :15,000
Electric Bill :7,451
MISC. EXPENSES
Plastic :240
Rollbag :58
Office Supplies :73
Kitchen Wares :300
Lemon :30
Detergent :55
Toyo :456
</t>
        </r>
        <r>
          <rPr>
            <sz val="9"/>
            <rFont val="Times New Roman"/>
            <family val="1"/>
          </rPr>
          <t xml:space="preserve">
</t>
        </r>
      </text>
    </comment>
    <comment ref="BU841" authorId="0" shapeId="0" xr:uid="{3BBD7A8A-B147-4CC8-A2A8-74C243FDD244}">
      <text>
        <r>
          <rPr>
            <b/>
            <sz val="24"/>
            <rFont val="Calibri"/>
            <family val="2"/>
            <scheme val="minor"/>
          </rPr>
          <t>SALARY: 28,637
RENTAL: 20,000
ELECTRIC BILL: 3,600
SUPOT: 1,732</t>
        </r>
      </text>
    </comment>
    <comment ref="BU842" authorId="4" shapeId="0" xr:uid="{D23E2B18-0CF4-48D3-860B-4CE96826F400}">
      <text>
        <r>
          <rPr>
            <b/>
            <sz val="9"/>
            <rFont val="Times New Roman"/>
            <family val="1"/>
          </rPr>
          <t>Admin:</t>
        </r>
        <r>
          <rPr>
            <sz val="9"/>
            <rFont val="Times New Roman"/>
            <family val="1"/>
          </rPr>
          <t xml:space="preserve">
</t>
        </r>
        <r>
          <rPr>
            <sz val="24"/>
            <rFont val="Times New Roman"/>
            <family val="1"/>
          </rPr>
          <t xml:space="preserve">Acer:
LPG- 8,190.00 
BREADING-3,600.00
OIL- 1,580.00
SAUCE - 1,690.80
SALARY- 32,759.00
13 MONTH PAY- 6,885.00 
PROVISION XMAS PARTTY- 5,385.00
TRANSPORTATION- 250.00
RENTAL BUILDING- 10,000.00
MISC. EXPENSE- 5,040.00
SUPOT- 625.00
PLASTIC- 460.00
OFFICE SUPPLIES- 334.00
KITCHENWARES- 154.00
LEMON- 125.00
DETERGENT- 157.00
SERVICE WATER- 450.00
TOYO/SUKA- 695.00
SERVICE CHARGE- 40.00
OTHERS- 2,000.00(ADMIN COST)
</t>
        </r>
        <r>
          <rPr>
            <sz val="9"/>
            <rFont val="Times New Roman"/>
            <family val="1"/>
          </rPr>
          <t xml:space="preserve">
</t>
        </r>
      </text>
    </comment>
    <comment ref="BU844" authorId="4" shapeId="0" xr:uid="{2835F4B4-6097-4371-9679-0AE05B650991}">
      <text>
        <r>
          <rPr>
            <b/>
            <sz val="24"/>
            <rFont val="Times New Roman"/>
            <family val="1"/>
          </rPr>
          <t>Admin:</t>
        </r>
        <r>
          <rPr>
            <sz val="24"/>
            <rFont val="Times New Roman"/>
            <family val="1"/>
          </rPr>
          <t xml:space="preserve">
LPG : 3,717
Breading :7,200
Oil :5,600
Sauce :1,575
Salary :11,220
Overtime :4,334
13 Month Pay :5,000
Transportation :340
Communacation :1,500
Rental Building :12,000
Electric Bill :3,234
Water Bill :204
MISC. EXPENSES
Plastic :62
Office Supplies :35
Kitchen Wares :20
Lemon :135
Sili :80
Detergent :123
Service Water :225
Toyo :200
</t>
        </r>
        <r>
          <rPr>
            <sz val="9"/>
            <rFont val="Times New Roman"/>
            <family val="1"/>
          </rPr>
          <t xml:space="preserve">
</t>
        </r>
      </text>
    </comment>
    <comment ref="BU845" authorId="4" shapeId="0" xr:uid="{2DAF4BD5-A841-4096-9934-37C751972B52}">
      <text>
        <r>
          <rPr>
            <b/>
            <sz val="24"/>
            <rFont val="Times New Roman"/>
            <family val="1"/>
          </rPr>
          <t>Admin:</t>
        </r>
        <r>
          <rPr>
            <sz val="24"/>
            <rFont val="Times New Roman"/>
            <family val="1"/>
          </rPr>
          <t xml:space="preserve">
LPG  :3,693
Breading :5,400
Oil :7,340
Sauce :1,750
Salary :11,730
Holiday :510
Transportation :140
Communication :1,500
Rental Building :25,000
Electric Bill :7,943
Water Bill :1,127 
MISC. EXPENSES
Supot :1,148
Kitchen Ware :30
Detergent :135
Toyo :261
</t>
        </r>
        <r>
          <rPr>
            <sz val="9"/>
            <rFont val="Times New Roman"/>
            <family val="1"/>
          </rPr>
          <t xml:space="preserve">
</t>
        </r>
      </text>
    </comment>
    <comment ref="BU847" authorId="11" shapeId="0" xr:uid="{60497F47-6025-4839-83C6-E5397AD967C5}">
      <text>
        <r>
          <rPr>
            <b/>
            <sz val="24"/>
            <rFont val="Calibri"/>
            <family val="2"/>
            <scheme val="minor"/>
          </rPr>
          <t>SALARY: 22,352
RENTAL: 12,000
OVERTIME: 625
ELECTRIC BILL: 2,158.42
HOLIDAY PAY: 1,500</t>
        </r>
      </text>
    </comment>
    <comment ref="BG848" authorId="0" shapeId="0" xr:uid="{8DF7E06C-BBDB-4BE2-91B4-6E34D87CE8D9}">
      <text>
        <r>
          <rPr>
            <b/>
            <sz val="28"/>
            <rFont val="Calibri"/>
            <family val="2"/>
          </rPr>
          <t>DAYS CLOSED
# OF DAYS: 2 DAYS
DATE: DECEMBER 21 &amp; 25, 2025</t>
        </r>
      </text>
    </comment>
    <comment ref="BU848" authorId="0" shapeId="0" xr:uid="{06520A53-B824-42FF-BF4D-7D53E336ADF4}">
      <text>
        <r>
          <rPr>
            <b/>
            <sz val="28"/>
            <rFont val="Calibri"/>
            <family val="2"/>
          </rPr>
          <t>SALARY:                                             2,039.07
OVERTIME:                                       3,743.01
HOLIDAY PAY:                                    261.00
13TH MONTH PAY:                           580.00
BENEFITS:                                             585.00
PROVISION FOR CHRISTMAS PARTY: 
                                                              1,000.00
TRANSPORTATION:                             85.00
RENTAL:                                           15,000.00
ELECTRIC BILL:                                  3,535.91
BIR/TAXES:                                      
0619E MONTHLY RENTAL TAX:     750.00
BOOKKEPPERS SERVICE FEE:         800.00
ONLINE CHARGE:                                 20.00
STORE SUPPLIES:                               200.00
DETERGENT:                                        315.00
SERVICE WATER:                               440.00
SENIOR/PWD DISCOUNT:              136.80
GARBAGE TIP:                                       14.00
ADMIN SALARY:                             1,400.00
ADMIN ELECTRIC BILL:                       90.00
ADMIN WATER BILL:                          60.00
OTHERS:                                            1,436.00
SUBTOTAL:                                     33,170.79
NON SALES:
LPG:                                                    4,023.00
BREADING MIX:                             4,500.00
OIL:                                                      2,675.00
SUBTOTAL:                                     11,198.00
GRAND TOTAL:                             33,270.79</t>
        </r>
      </text>
    </comment>
    <comment ref="BU849" authorId="4" shapeId="0" xr:uid="{39F11AA7-50AA-4AAE-9EF2-FE55EEEDF7D0}">
      <text>
        <r>
          <rPr>
            <b/>
            <sz val="24"/>
            <rFont val="Times New Roman"/>
            <family val="1"/>
          </rPr>
          <t>Admin:</t>
        </r>
        <r>
          <rPr>
            <sz val="24"/>
            <rFont val="Times New Roman"/>
            <family val="1"/>
          </rPr>
          <t xml:space="preserve">
LPG-3,848
BREADING-1,800
OIL-2,772
SAUCE-1,280
SALARY-19,140
OT-3,262.50
HOLIDAY-2,131.50
13MNTH PAY-7,273.75
PROV.XMAS PARTY-1,998
TRANSPO-410
RENTAL-30,000
ELECTRIC BILL-9,142
WATER BILL-2,000
MISC.EXPENSES
ROLLBAG-630
G.BAG-110
OFFICE SUPPLY-107
KITCHENWARES-205
DETERGENT-75
SERVICE WATER-475
DERVICE CHARGE-100
</t>
        </r>
        <r>
          <rPr>
            <sz val="9"/>
            <rFont val="Times New Roman"/>
            <family val="1"/>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Acer</author>
    <author>Admin</author>
    <author>Asus</author>
    <author>Angelbert</author>
  </authors>
  <commentList>
    <comment ref="H6" authorId="0" shapeId="0" xr:uid="{C4819D9C-D24E-4372-AEC5-35B23AF24615}">
      <text>
        <r>
          <rPr>
            <b/>
            <sz val="24"/>
            <rFont val="Times New Roman"/>
            <family val="1"/>
          </rPr>
          <t xml:space="preserve">FLOUR 5,700.00 
STARCH1,250.00 
SALARY41,325.00 
OVERTIME20,294.92 
HOLIDAY3,480.00 
"13TH 
MONTH"31,620.91 
SSs 2,120.00 
"PHIL
HEALTH" 1,000.00 
"PROVISION
XMAS PARTY" 6,000.00 
RENTAL30,000.00 
ELECTRIC BILL4,861.36 
WATER BILL1,285.01 
SUPOT3,000.00 
PLASTIC6,485.00 
G-BAG2,430.00 
"KITCHEN
WARES"1,010.00 
DISHWASHING1,349.00 
SERVICE WATER2,125.00 
OTHERS1,020.00 
</t>
        </r>
      </text>
    </comment>
    <comment ref="H7" authorId="0" shapeId="0" xr:uid="{6C4F26EC-70B3-4340-80A9-A8E1B1EFFD26}">
      <text>
        <r>
          <rPr>
            <b/>
            <sz val="24"/>
            <rFont val="Times New Roman"/>
            <family val="1"/>
          </rPr>
          <t xml:space="preserve">FLOUR3,940.00 
STARCH1,000.00 
SALARY 45,966.00 
"13TH 
MONTH"39,298.00 
RENTAL11,000.00 
ELECTRIC BILL5,728.00  
PLASTIC2,165.00 
LABOR/ MATERIALS8,997.00 
"KITCHEN
WARES"1,327.00 
</t>
        </r>
      </text>
    </comment>
    <comment ref="H8" authorId="1" shapeId="0" xr:uid="{A873389E-FA7F-4F29-AC0A-18EEE35CC798}">
      <text>
        <r>
          <rPr>
            <b/>
            <sz val="9"/>
            <rFont val="Tahoma"/>
            <family val="2"/>
          </rPr>
          <t>Acer:</t>
        </r>
        <r>
          <rPr>
            <sz val="9"/>
            <rFont val="Tahoma"/>
            <family val="2"/>
          </rPr>
          <t xml:space="preserve">
</t>
        </r>
        <r>
          <rPr>
            <b/>
            <sz val="16"/>
            <rFont val="Tahoma"/>
            <family val="2"/>
          </rPr>
          <t>LPG- 7,698
BREADING- 10,312
OIL- 5,237
SAUCE- 2,587
SALARY- 38,200
OVERTIME- 6,572 (4crew kaya malaki ang overtime )
RENTAL- 15,000
HOLIDAY- 3,790
ELEC BILL- 4,978
SUPOT- 3,446
XMASS PROVISION-7,000
13TH MONTH-5,950</t>
        </r>
      </text>
    </comment>
    <comment ref="H9" authorId="0" shapeId="0" xr:uid="{2A76BB93-4066-4092-BA92-FBBC47686754}">
      <text>
        <r>
          <rPr>
            <b/>
            <sz val="24"/>
            <rFont val="Times New Roman"/>
            <family val="1"/>
          </rPr>
          <t xml:space="preserve">User:
FLOUR
 2,850.00 
STARCH1,250.00 
SALARY17,400.00 
OVERTIME8,040.16 
HOLIDAY2,175.00 
"13TH 
MONTH"19,619.92 
"PROVISION
XMAS PARTY"3,000.00 
RENTAL18,500.00 
ELECTRIC BILL 5,004.00 
SUPOT1,050.00 
PLASTIC5,485.00 
LABOR/ MATERIALS1,329.00 
</t>
        </r>
      </text>
    </comment>
    <comment ref="H10" authorId="1" shapeId="0" xr:uid="{3ECB7410-EAC5-44A2-B297-2CB8725CC185}">
      <text>
        <r>
          <rPr>
            <b/>
            <sz val="28"/>
            <rFont val="Tahoma"/>
            <family val="2"/>
          </rPr>
          <t>LPG - 18,272.71
BREADING - 9,795
OIL - 9,890
SAUCE - 6,240
SALARY - 52,512.50
OVERTIME - 4,132.50
HOLIDAY - 2,988.50
13TH MONTH - 4,356.88
BENEFITS - 5,555
XMAS PARTY - 6,000
TRANSPO - 2,395
RENTAL - 67,550
ELECTRIC BILL - 11,778.94
WATER BILL - 1,998.56
BIR/TAXES - 1,950
PLASTIC - 2,991
GBAG - 140
OFFICE SUPPLIES - 25
KITCHN WARES - 188
DISWASHING - 195
DETERGENT - 171
SERVICE WATER - 1,175
DISCOUNT - 308
OTHERS - 3,105
TRAINEE ALLOWANCE - 1,400
ADMIN COST - 21,032.75</t>
        </r>
      </text>
    </comment>
    <comment ref="H11" authorId="1" shapeId="0" xr:uid="{C8C8A0D5-03E7-4F2F-95E0-554957350465}">
      <text>
        <r>
          <rPr>
            <b/>
            <sz val="28"/>
            <rFont val="Tahoma"/>
            <family val="2"/>
          </rPr>
          <t>LPG - 9,000
BREADING - 5,031
OIL - 9,950
SAUCE - 5,837
SALARY - 42,825
OVERTIME - 3,388
13TH MONTH - 42,276
BENEFITS - 4,990
TRANSPO - 865
RENTAL - 24,000
ELECTRIC BILL - 3,418
WATER BILL - 1,134
BIR/TAXES - 2,260
SUPOT - 2,070
PLASTIC - 1,370
GBAG - 120
LABOR/MATERIALS - 7,650
OFFICE SUPPLIES - 324
KITCHEN WARES - 470
DISWASHING - 398
DETERGENT - 193
SERVICE WATER - 850
XMAS PARTY - 8000
TL ALLOWANCE - 1,200
DISCOUNT - 90
GARBAGE FEE - 100</t>
        </r>
      </text>
    </comment>
    <comment ref="H12" authorId="1" shapeId="0" xr:uid="{73986477-FF2B-4BF8-A61E-76BD147E5887}">
      <text>
        <r>
          <rPr>
            <b/>
            <sz val="28"/>
            <rFont val="Tahoma"/>
            <family val="2"/>
          </rPr>
          <t>LPG - 18,110
BREADING - 10,062
OIL - 7,110
SAUCE - 4,320
SALARY - 37,860
OVERTIME - 4,545.31
TL ALLOWANCE - 1,200
HOLIDAY - 3,922
13TH MONTH - 34,096.67
BENEFITS - 2,345.28
TRANSPO - 1,490
COMMUNICATION - 350
RENTAL - 17,000
ELECTRIC BILL - 4,573.88
WATER BILL - 287.51
BIR/TAXES - 2,625
SUPOT - 1,772
PLASTIC - 2,434
GBAG - 293
LABOR/MATERIALS - 180
OFFICE SUPPLIES - 347.50
KITCHEN WARES - 70.50
DISWASHING - 945
DETERGENT - 225.75
SERVICE WATER - 2,305
DISCOUNT - 580
SERVICE CHARGE - 125
BO - 300</t>
        </r>
      </text>
    </comment>
    <comment ref="I12" authorId="1" shapeId="0" xr:uid="{0E789788-27DA-45C1-A460-63DE777E649B}">
      <text>
        <r>
          <rPr>
            <b/>
            <sz val="9"/>
            <rFont val="Tahoma"/>
            <family val="2"/>
          </rPr>
          <t>Acer:</t>
        </r>
        <r>
          <rPr>
            <sz val="9"/>
            <rFont val="Tahoma"/>
            <family val="2"/>
          </rPr>
          <t xml:space="preserve">
</t>
        </r>
      </text>
    </comment>
    <comment ref="H13" authorId="1" shapeId="0" xr:uid="{551238FB-284A-4C8C-8643-B913983EA9B7}">
      <text>
        <r>
          <rPr>
            <b/>
            <sz val="28"/>
            <rFont val="Tahoma"/>
            <family val="2"/>
          </rPr>
          <t>LPG - 10,867.50
BREADING - 8,3685
OIL - 4,890
SAUCE - 3,670
SALARY - 46,137
13TH MONTH - 13,754.49
TRANSPO - 400
RENTAL - 25,000
ELECTRIC BILL - 3,388.45
WATER BILL - 351
BIR/TAXES - 4,700
SUPOT - 468
PLASTIC - 771
LABOR/MATERIALS - 2,776
OFFICE SUPPLIES - 2,891
KITCHEN WARES - 50
DISWASHING - 525
SERVICE WATER - 1,000
DISCOUNT - 62
GARBAGE FEE - 2,800</t>
        </r>
      </text>
    </comment>
    <comment ref="H14" authorId="1" shapeId="0" xr:uid="{3932FFBA-C531-405A-AAAC-BA67FD9973FA}">
      <text>
        <r>
          <rPr>
            <b/>
            <sz val="28"/>
            <rFont val="Tahoma"/>
            <family val="2"/>
          </rPr>
          <t>LPG - 7,244
BREADING - 8,407
OIL - 9,970
SAUCE - 3,520
SALARY - 34,920
OVERTIME - 4,893.75
HOLIDAY - 4,171.25
13TH MONTH - 20,144.84
TRANSPO - 450
RENTAL - 25,000
ELECTRIC BILL - 3,635.30
SUPOT - 1,180
PLASTIC - 1,490
LABOR/MATERIALS - 380
OFFICE SUPPLIES - 509.50
KITCHEN WARES - 249
DISWASHING - 240
DETERGENT - 663
SERVICE WATER - 900
DISCOUNT - 366
RELIEVER - 331</t>
        </r>
      </text>
    </comment>
    <comment ref="H15" authorId="1" shapeId="0" xr:uid="{BFF4FC57-283C-4CC4-ACAF-7E7413AEA41D}">
      <text>
        <r>
          <rPr>
            <b/>
            <sz val="28"/>
            <rFont val="Tahoma"/>
            <family val="2"/>
          </rPr>
          <t>LPG - 11,777.50
BREADING - 8,385
OIL - 7,380
SAUCE - 11,920.13
SALARY - 23,805
OVERTIME - 6,655.37
TL ALLOWANCE - 300
HOLIDAY - 695
13TH MONTH - 27,788.58
TRANSPO - 100
RENTAL - 10,000
ELECTRIC BILL - 2,924.60
WATER BILL - 599
PLASTIC - 1,850
LABOR/MATERIALS - 2,495
OFFICE SUPPLIES - 1,610
KITCHEN WARES - 274
DISWASHING - 500
SERVICE WATER - 540
DISCOUNT - 1,138
GARBAGE FEE - 1,550</t>
        </r>
      </text>
    </comment>
    <comment ref="H16" authorId="1" shapeId="0" xr:uid="{C366D0BE-7DF2-4B38-8757-DC338B4517BD}">
      <text>
        <r>
          <rPr>
            <b/>
            <sz val="28"/>
            <rFont val="Tahoma"/>
            <family val="2"/>
          </rPr>
          <t>LPG - 7,245
BREADING - 8,385
OIL - 7,680
SAUCE - 2,240
SALARY - 31,293
OVERTIME - 7,470.64
TL ALLOWANCE - 300
HOLIDAY - 1,870
13TH MONTH - 34,450
TRANSPO - 300
RENTAL - 10,000
ELECTRIC BILL - 2,674
WATER BILL - 500
SUPOT - 250
PLASTIC - 2,278
OFFICE SUPPLIES - 815
DISWASHING - 547
SERVICE WATER - 450
SERVICE CHARGE - 12
GARBAGE FEE - 300</t>
        </r>
      </text>
    </comment>
    <comment ref="H17" authorId="1" shapeId="0" xr:uid="{66F9488A-D19F-4603-AC31-7A05BABDBA9D}">
      <text>
        <r>
          <rPr>
            <b/>
            <sz val="28"/>
            <rFont val="Tahoma"/>
            <family val="2"/>
          </rPr>
          <t>LPG - 3,733
BREADING - 6,708
OIL - 5,680
SAUCE - 2,560
SALARY - 35,965
HOLIDAY - 4,768.50
13TH MONTH - 26,602
XMAS PARTY - 3,000
COMMUNICATION - 799
RENTAL - 15,000
ELECTRIC BILL - 3,485.45
SUPOT - 195
PLASTIC - 467
OFFICE SUPPLIES - 216
KITCHEN WARES - 15
DISWASHING - 245
DETERGENT - 130.50
OTHERS - 300</t>
        </r>
      </text>
    </comment>
    <comment ref="H18" authorId="1" shapeId="0" xr:uid="{536E8958-A999-404E-BCD7-FFEB25FDD414}">
      <text>
        <r>
          <rPr>
            <b/>
            <sz val="28"/>
            <rFont val="Tahoma"/>
            <family val="2"/>
          </rPr>
          <t>LPG - 3,738.50
BREADING - 3,354
OIL - 4,250
SAUCE - 2,240
SALARY - 19,140
OVERTIME - 7,612.05
TL ALLOWANCE - 1,200
HOLIDAY - 956
13TH MONTH - 5,924
TRANSPO - 350
RENTAL - 18,000
ELECTRIC BILL - 3,866.65
WATER BILL - 1,026.67
PLASTIC - 790
GBAG - 80
OFFICE SUPPLIES - 705
DISWASHING - 300
DETERGENT - 170
SERVICE WATER - 300
DISCOUNT - 11
XMAS PARTY - 2,872.53
OTHERS - 3,090
GARBAGE FEE - 300</t>
        </r>
      </text>
    </comment>
    <comment ref="H20" authorId="2" shapeId="0" xr:uid="{1CB5D2FE-1C51-4B20-85A6-6A1B7F938251}">
      <text>
        <r>
          <rPr>
            <b/>
            <sz val="28"/>
            <rFont val="Tahoma"/>
            <family val="2"/>
          </rPr>
          <t xml:space="preserve">SALARY- 66102
HOLIDAY- 3732
13TH MONTH- 37082.58
SSS- 2020
PHILHEALTH- 500
HDMF- 400
PROVISION XMAS PARTY- 6000
RENTAL- 10000
ELECTRIC BILL- 5927.23
WATER BILL- 2030.23
TAXES- 1250
MISC. EXPENSES- 5583
</t>
        </r>
      </text>
    </comment>
    <comment ref="H24" authorId="2" shapeId="0" xr:uid="{FCE2AC2A-100D-4DCF-B37B-38E3EC335193}">
      <text>
        <r>
          <rPr>
            <b/>
            <sz val="28"/>
            <rFont val="Tahoma"/>
            <family val="2"/>
          </rPr>
          <t xml:space="preserve">LPG-7200
BREADING-5625
OIL-9350
SAUCE-1750
SALARY-44068
HOLIDAY-2488
13 MONTH PAY-25187.42
PROVISION XMAS PARTTY-4000
TRANSPORTATION-450
RENTAL BUILDING-26000
ELECTRIC BILL-7634.28
WATER BILL-1322.58
TAXES-1800
MISC. EXPENSES-3815
</t>
        </r>
      </text>
    </comment>
    <comment ref="H26" authorId="2" shapeId="0" xr:uid="{5FFB02AF-C4AA-40A8-8D5C-2713881310E2}">
      <text>
        <r>
          <rPr>
            <b/>
            <sz val="28"/>
            <rFont val="Tahoma"/>
            <family val="2"/>
          </rPr>
          <t xml:space="preserve">LPG-7361
BREADING-3750
OIL-2900
SAUCE-1400
SALARY-24240
13 MONTH PAY-15100
TRANSPORTATION-430
RENTAL BUILDING-15000
ELECTRIC BILL-3426
WATER BILL-1752
MISC. EXPENSE-1905
</t>
        </r>
      </text>
    </comment>
    <comment ref="H28" authorId="0" shapeId="0" xr:uid="{4904A8D8-1977-4222-987D-C3B0D3966A9B}">
      <text>
        <r>
          <rPr>
            <b/>
            <sz val="28"/>
            <rFont val="Tahoma"/>
            <family val="2"/>
          </rPr>
          <t>JUSTIFICATION
LPG-7,542
BREADING-7,640
OIL-9,423
SAUCE-1,800
SALARY-21,060
OT-15,794.08
HOLIDAY-1,458
13 MONTH-28,282.50
SSS-2,830
PHILHEALTH-1,000
TRANSPO-360
RENTAL-19,000
LIGHT-4,545.31
WATER-880
TAXES-2,650
MISC EXPENSE-6,761.10
TOTAL= 131,025.99</t>
        </r>
      </text>
    </comment>
    <comment ref="H29" authorId="0" shapeId="0" xr:uid="{5CA2ECAB-6BF9-4D6D-98F8-53EB17A3027A}">
      <text>
        <r>
          <rPr>
            <b/>
            <sz val="9"/>
            <rFont val="Tahoma"/>
            <family val="2"/>
          </rPr>
          <t>User:</t>
        </r>
        <r>
          <rPr>
            <sz val="9"/>
            <rFont val="Tahoma"/>
            <family val="2"/>
          </rPr>
          <t xml:space="preserve">
</t>
        </r>
        <r>
          <rPr>
            <b/>
            <sz val="24"/>
            <rFont val="Tahoma"/>
            <family val="2"/>
          </rPr>
          <t xml:space="preserve">LPG - 14,868
BREADING-11,200
OIL-15,400
SAUCE-6,291
SALARY-52,358.20
OVERTIME-6,059
TRAINEE ALLO-400
HOLIDAY-8,002.50
13TH MONTH-40,901.68
TRANSPO-1,710
PHILHEALTH-500
HDMF-400
commu-1,300
RENTAL-42,958.38
ELECTRIC-9,706.71
water bill -780
BIR/TAXES-4,374
SUPOT-2,799
PLASTIC-4,621
ROLL BAG-945
G BAG-717
LABOR-
OFFICE SUPPLY-622
KITCHEN-2,673
DETREGENT-
DISHWASHING-657
SERVICE WATER-961
SENIOR-200
OTHERS-1,209
BREADCRUBS-381
G-FEE- </t>
        </r>
      </text>
    </comment>
    <comment ref="H31" authorId="3" shapeId="0" xr:uid="{D8B53E3C-8798-428D-8502-D9510957645A}">
      <text>
        <r>
          <rPr>
            <b/>
            <sz val="28"/>
            <rFont val="Calibri"/>
            <family val="2"/>
            <scheme val="minor"/>
          </rPr>
          <t>SALARY- 44,350
LPG- 3,659
BREADING- 10,660
OIL- 10,240
GRAVY- 3,411.45
OVERTIME- 630.50
TRANSPO- 610
RENTAL- 38,000
SUPOT- 5,522.30
OFFICE- 1,914.34
KITCHEN WARES- 1,797.25
SERVICE WATER/DISPENSER- 2,295
TARPAULIN- 1,939</t>
        </r>
      </text>
    </comment>
    <comment ref="H32" authorId="3" shapeId="0" xr:uid="{51B69739-4AFD-4E57-8A6F-E4426AB3286F}">
      <text>
        <r>
          <rPr>
            <b/>
            <sz val="28"/>
            <rFont val="Calibri"/>
            <family val="2"/>
            <scheme val="minor"/>
          </rPr>
          <t xml:space="preserve">SALARY- 39,856.25
LPG- 10,792.50
BREADING- 6,560
OIL- 8,260
SAUCE- 2,908.30
OVERTIME- 1,640.63
HOLIDAY- 2,047.50
13TH MONTH- 3,325
SSS- 4,080
PHILHEALTH- 1,023.75
PAG IBIG- 400
PROVISION XMAS- 3,000
TL ALL.- 1,150
RENTAL- 20,000
LIGHT BILL- 7,753.07
WATER BILL- 990.06
BIR- 4,920.26
SUPOT- 2,885.39
</t>
        </r>
      </text>
    </comment>
    <comment ref="H34" authorId="0" shapeId="0" xr:uid="{43CF9837-7A5B-4943-BE96-D57078CEBCE1}">
      <text>
        <r>
          <rPr>
            <sz val="28"/>
            <rFont val="Tahoma"/>
            <family val="2"/>
          </rPr>
          <t xml:space="preserve">HOLIDAY-1,727.50
13THMONTH-14,249.00
SSS-2,578.00
HDMF-5,855.75
PROVISION-6,312.50
ELECTRIC BILL-2,327.00
PLASTIC-560.00
ROLLBAG-260.00
G-BAG-85.00
LABOR/MATERIALS-250.00
KITCHEN WARES-100.00
DISHWASHING-184.00
DETERGENT-75.00
SERVICE WATER-390.00
</t>
        </r>
      </text>
    </comment>
    <comment ref="F35" authorId="0" shapeId="0" xr:uid="{9BF4D7D3-2482-49F5-A472-42017CCE4AE4}">
      <text>
        <r>
          <rPr>
            <b/>
            <sz val="28"/>
            <rFont val="Calibri"/>
            <family val="2"/>
          </rPr>
          <t>CLOSED DAYS
# OF DAYS:
DATE: DECEMBER 7 &amp; 25, 2025</t>
        </r>
      </text>
    </comment>
    <comment ref="H35" authorId="0" shapeId="0" xr:uid="{22FE09D4-5F6E-4B42-A715-C731D3E528A2}">
      <text>
        <r>
          <rPr>
            <b/>
            <sz val="28"/>
            <rFont val="Calibri"/>
            <family val="2"/>
          </rPr>
          <t xml:space="preserve">SALARY:                                                         31,650.00
OVERTIME:                                                   6,525.00
HOLIDAY PAY:                                             3,261.00
13TH MONTH PAY:                                      16,878.00                                                 
TRANSPORTATION:                                   510.00
RENTAL:                                                         31,650.00
ELECTRIC BILL:                                             3,738.87
WATER BILL:                                                 3,420.00                                                    
SUPOT:                                                           11,061.00                         
STORE SUPPLIES:                                        886.00
KITCHENWARES:                                         457.00                                                          
DISHWASHIING:                                          630.00
DETERGENT:                                                 1,242.00
SERVICE WATER:                                         2,700.00
TRASH DISPOSAL:                                       100
OTHERS:                                                         390.00
SUBTOTAL:                                                   96,448.87
NON SALES:
LPG:                                                               19,320.00
BREADING MIX:                                        11,250.00
OIL:                                                                14,820.00
SAUCE:                                                         3,120.00
SUBTOTAL:                                                 48,510.00
GRAND TOTAL:                                         144,958.87
</t>
        </r>
      </text>
    </comment>
    <comment ref="H36" authorId="4" shapeId="0" xr:uid="{0F8B6ED9-09D8-476E-9727-386A23102FA0}">
      <text>
        <r>
          <rPr>
            <b/>
            <sz val="24"/>
            <rFont val="Calibri"/>
            <family val="2"/>
            <scheme val="minor"/>
          </rPr>
          <t>SALARY - 45,599.05
RENTAL - 15,000
OT - 3,937.50
SUPOT - 2,005
PLASTIC - 3,470</t>
        </r>
        <r>
          <rPr>
            <sz val="9"/>
            <rFont val="Tahoma"/>
            <family val="2"/>
          </rPr>
          <t xml:space="preserve">
</t>
        </r>
      </text>
    </comment>
    <comment ref="H37" authorId="2" shapeId="0" xr:uid="{1B831305-BBD2-4BA3-A734-477297D960E1}">
      <text>
        <r>
          <rPr>
            <b/>
            <sz val="22"/>
            <rFont val="Calibri"/>
            <family val="2"/>
          </rPr>
          <t xml:space="preserve">Admin:
LPG=11,079
BREADING=7,800
OIL=6,400
SAUCE=2,585
SALARY=45,396
HOLIDAY=1,953
13TH MONTH=17,663
RENTAL=27,500
ELECTRIC=12,593
WATER BILL=1,449
PLASTIC=1,688
ROLLBAG=980
G-BAG=250
LABOR=500
KITCHEN WARES=344
DISWASHING=540
DETERGENT=379
</t>
        </r>
        <r>
          <rPr>
            <sz val="9"/>
            <rFont val="Tahoma"/>
            <family val="2"/>
          </rPr>
          <t xml:space="preserve">
</t>
        </r>
      </text>
    </comment>
    <comment ref="H38" authorId="1" shapeId="0" xr:uid="{39878A4D-2201-4927-8535-35C08893BB54}">
      <text>
        <r>
          <rPr>
            <b/>
            <sz val="26"/>
            <rFont val="Tahoma"/>
            <family val="2"/>
          </rPr>
          <t xml:space="preserve">OTHERS= 5299.00
--BUNDLE OF JOY , CHARGE DEPOSIT 
SERVICE WATER = 120.00
DETERGENT=375.00
KITCHENWARE=133.00
--SPONGE , STEELWOOL
OFFICE SUPPLIES= 235.00
--PRINT , BALLPEN , CORRECTION TAPE
GARBAGE BAG=15.00
ROLLBAG=307.00
PLASTIC=43.00
BULSITA=1042.00
</t>
        </r>
      </text>
    </comment>
    <comment ref="H39" authorId="0" shapeId="0" xr:uid="{3514A9D3-EA5C-4FA4-A591-374260380C52}">
      <text>
        <r>
          <rPr>
            <b/>
            <sz val="24"/>
            <rFont val="Calibri"/>
            <family val="2"/>
            <scheme val="minor"/>
          </rPr>
          <t>SALARY: 22,500
O.T: 3,250
13TH MONTH: 15,100
RENTAL: 15,000
ELECTRIC BILL: 3,899
WATER BILL: 300</t>
        </r>
      </text>
    </comment>
    <comment ref="H43" authorId="0" shapeId="0" xr:uid="{0C414277-8B4C-4F48-9776-8C8FB1BEF793}">
      <text>
        <r>
          <rPr>
            <sz val="28"/>
            <rFont val="Tahoma"/>
            <family val="2"/>
          </rPr>
          <t xml:space="preserve">13TH MONTH=27,065
TRANSPO=516
E-BILL=5,835
W-BILL=803
BIR=2.250
SUPOT/PLASTIC=4,410
O-SUPPLIES=855
K-WARE=882
GARBAGE FEE=400
</t>
        </r>
      </text>
    </comment>
    <comment ref="H50" authorId="2" shapeId="0" xr:uid="{39B7C520-EEA3-496F-B7A7-E7AEA56DE45C}">
      <text>
        <r>
          <rPr>
            <b/>
            <sz val="9"/>
            <rFont val="Times New Roman"/>
            <family val="1"/>
          </rPr>
          <t>Admin:</t>
        </r>
        <r>
          <rPr>
            <sz val="9"/>
            <rFont val="Times New Roman"/>
            <family val="1"/>
          </rPr>
          <t xml:space="preserve">
</t>
        </r>
        <r>
          <rPr>
            <sz val="24"/>
            <rFont val="Times New Roman"/>
            <family val="1"/>
          </rPr>
          <t xml:space="preserve">Acer:
LPG -12,335.00 
BREADING- 5,400.00 
OIL-  3,160.00 
SAUCE-2,324.85 
SALARY-36,098.00 
OVERTIME-
HOLIDAY-
13 MONTH PAY-24,731.00 
SSS-1,735.00 
PHIL. HEALTH
HDMF
PROVISION XMAS PARTTY-5,385.00 
TRANSPORTATION-110.00 
COMMUNICATION-
RENTAL BUILDING-22,000.00 
ELECTRIC BILL-5,064.56 
WATER BILL-1,011.00 
TAXES-1,000.00 
MISC. EXPENSE:7,018.44 
SUPOT- 1, 784.00
PLASTIC-725.00 
LABOR/ MATERIALS- 1,073.00 
OFFICE SUPPLIES- 809.00
KITCHEN WARES- 648.00
LEMON -440.00
SILI- 50.00
DISHWASHING- 57.00-
DETERGENT- 122.00
SERVICE WATER- 300.00
TOYO/SUKA- 1,005.00
SERVICE CHARGE- 5.44
</t>
        </r>
      </text>
    </comment>
    <comment ref="H51" authorId="2" shapeId="0" xr:uid="{57D5F91C-EB82-41BA-9715-9622E009D2E5}">
      <text>
        <r>
          <rPr>
            <b/>
            <sz val="9"/>
            <rFont val="Times New Roman"/>
            <family val="1"/>
          </rPr>
          <t>Admin:</t>
        </r>
        <r>
          <rPr>
            <sz val="9"/>
            <rFont val="Times New Roman"/>
            <family val="1"/>
          </rPr>
          <t xml:space="preserve">
</t>
        </r>
        <r>
          <rPr>
            <sz val="24"/>
            <rFont val="Times New Roman"/>
            <family val="1"/>
          </rPr>
          <t xml:space="preserve">Acer:
LPG- 8,190.00 
BREADING-3,600.00
OIL- 1,580.00
SAUCE - 1,690.80
SALARY- 32,759.00
13 MONTH PAY- 6,885.00 
PROVISION XMAS PARTTY- 5,385.00
TRANSPORTATION- 250.00
RENTAL BUILDING- 10,000.00
MISC. EXPENSE- 5,040.00
SUPOT- 625.00
PLASTIC- 460.00
OFFICE SUPPLIES- 334.00
KITCHENWARES- 154.00
LEMON- 125.00
DETERGENT- 157.00
SERVICE WATER- 450.00
TOYO/SUKA- 695.00
SERVICE CHARGE- 40.00
OTHERS- 2,000.00(ADMIN COST)
</t>
        </r>
        <r>
          <rPr>
            <sz val="9"/>
            <rFont val="Times New Roman"/>
            <family val="1"/>
          </rPr>
          <t xml:space="preserve">
</t>
        </r>
      </text>
    </comment>
    <comment ref="H52" authorId="2" shapeId="0" xr:uid="{B1F9CB11-7AC7-49BE-98FC-778988E41699}">
      <text>
        <r>
          <rPr>
            <b/>
            <sz val="24"/>
            <rFont val="Times New Roman"/>
            <family val="1"/>
          </rPr>
          <t>Admin:</t>
        </r>
        <r>
          <rPr>
            <sz val="24"/>
            <rFont val="Times New Roman"/>
            <family val="1"/>
          </rPr>
          <t xml:space="preserve">
LPG  :3,693
Breading :5,400
Oil :7,340
Sauce :1,750
Salary :11,730
Holiday :510
Transportation :140
Communication :1,500
Rental Building :25,000
Electric Bill :7,943
Water Bill :1,127 
MISC. EXPENSES
Supot :1,148
Kitchen Ware :30
Detergent :135
Toyo :261
</t>
        </r>
        <r>
          <rPr>
            <sz val="9"/>
            <rFont val="Times New Roman"/>
            <family val="1"/>
          </rPr>
          <t xml:space="preserve">
</t>
        </r>
      </text>
    </comment>
    <comment ref="H53" authorId="2" shapeId="0" xr:uid="{1E5E9E14-81B9-42B0-B51C-E8C8C310C182}">
      <text>
        <r>
          <rPr>
            <b/>
            <sz val="24"/>
            <rFont val="Times New Roman"/>
            <family val="1"/>
          </rPr>
          <t>Admin:</t>
        </r>
        <r>
          <rPr>
            <sz val="24"/>
            <rFont val="Times New Roman"/>
            <family val="1"/>
          </rPr>
          <t xml:space="preserve">
LPG-3,848
BREADING-1,800
OIL-2,772
SAUCE-1,280
SALARY-19,140
OT-3,262.50
HOLIDAY-2,131.50
13MNTH PAY-7,273.75
PROV.XMAS PARTY-1,998
TRANSPO-410
RENTAL-30,000
ELECTRIC BILL-9,142
WATER BILL-2,000
MISC.EXPENSES
ROLLBAG-630
G.BAG-110
OFFICE SUPPLY-107
KITCHENWARES-205
DETERGENT-75
SERVICE WATER-475
DERVICE CHARGE-100
</t>
        </r>
        <r>
          <rPr>
            <sz val="9"/>
            <rFont val="Times New Roman"/>
            <family val="1"/>
          </rPr>
          <t xml:space="preserve">
</t>
        </r>
      </text>
    </comment>
  </commentList>
</comments>
</file>

<file path=xl/sharedStrings.xml><?xml version="1.0" encoding="utf-8"?>
<sst xmlns="http://schemas.openxmlformats.org/spreadsheetml/2006/main" count="2835" uniqueCount="1325">
  <si>
    <t>CRISPY KING FRANCHISE PERFORMANCE REPORT</t>
  </si>
  <si>
    <t>DECEMBER 2025</t>
  </si>
  <si>
    <t xml:space="preserve">DO NOT EDIT! </t>
  </si>
  <si>
    <t>DO NOT EDIT!</t>
  </si>
  <si>
    <t xml:space="preserve"> !</t>
  </si>
  <si>
    <t xml:space="preserve">CAUTION! AUTO-FORMULA! DO NOT EDIT! </t>
  </si>
  <si>
    <t>GROSS RANK</t>
  </si>
  <si>
    <t>MAN POWER</t>
  </si>
  <si>
    <t>BRANCH</t>
  </si>
  <si>
    <t>OWNER</t>
  </si>
  <si>
    <t>SALES SUPERVISOR</t>
  </si>
  <si>
    <t>QUANTITY SOLD</t>
  </si>
  <si>
    <t>CHICKEN VS RICE</t>
  </si>
  <si>
    <t>CHICKEN VS OTHER PRODUCTS</t>
  </si>
  <si>
    <t>RICE VS DRINKS</t>
  </si>
  <si>
    <t>TOTAL AMOUNT  FOR LPG %</t>
  </si>
  <si>
    <t>TOTAL AMOUNT  FOR BREADING%</t>
  </si>
  <si>
    <t>TOTAL AMOUNT  FOR OIL %</t>
  </si>
  <si>
    <t>TOTAL AMOUNT  FOR SAUCE %</t>
  </si>
  <si>
    <t>TOTAL GROSS SALES</t>
  </si>
  <si>
    <t>COST OF GOODS SOLD</t>
  </si>
  <si>
    <t>COGS (%)</t>
  </si>
  <si>
    <t xml:space="preserve">TOTAL AMOUNT USAGES </t>
  </si>
  <si>
    <t>USAGES (%)</t>
  </si>
  <si>
    <t>SALARY</t>
  </si>
  <si>
    <t>SALARY (%)</t>
  </si>
  <si>
    <t>OVERTIME</t>
  </si>
  <si>
    <t>OVERTIME (%)</t>
  </si>
  <si>
    <t>RENT</t>
  </si>
  <si>
    <t>RENT  (%)</t>
  </si>
  <si>
    <t>OPERATIONAL EXPENSES</t>
  </si>
  <si>
    <t>OPERATION (%)</t>
  </si>
  <si>
    <t>TOTAL OPEX</t>
  </si>
  <si>
    <t>OPEX (%)</t>
  </si>
  <si>
    <t>NET INCOME</t>
  </si>
  <si>
    <t>NET (%)</t>
  </si>
  <si>
    <t>NON - SALES ITEM</t>
  </si>
  <si>
    <t>20% ROYALTY SHARE</t>
  </si>
  <si>
    <t>CHICKEN 40(PCS)</t>
  </si>
  <si>
    <t>UNIT PRICE</t>
  </si>
  <si>
    <t>TOTAL AMOUNT</t>
  </si>
  <si>
    <t>S- CUT 50 (PCS)</t>
  </si>
  <si>
    <t>J -CUT 60 (PCS)</t>
  </si>
  <si>
    <t>RICE(PCS)</t>
  </si>
  <si>
    <t>NECK(PCS)</t>
  </si>
  <si>
    <t>LUMPIA(PCS)</t>
  </si>
  <si>
    <t>NGOHIONG(PCS)</t>
  </si>
  <si>
    <t>BOLA2X(PCS)</t>
  </si>
  <si>
    <t>C. FILLET(PCS)</t>
  </si>
  <si>
    <t>SIOMAI(PCS)</t>
  </si>
  <si>
    <t>ATSARA( 15 )</t>
  </si>
  <si>
    <t>ATSARA( 12 )</t>
  </si>
  <si>
    <t>OTHERS(PCS)</t>
  </si>
  <si>
    <t>1 LITER</t>
  </si>
  <si>
    <t xml:space="preserve">PCS *4  </t>
  </si>
  <si>
    <t>TOTAL PCS</t>
  </si>
  <si>
    <t>1.5 LITER</t>
  </si>
  <si>
    <t xml:space="preserve">PCS * 6 </t>
  </si>
  <si>
    <t>OTHER DRINKS SOLD</t>
  </si>
  <si>
    <t>TOTAL QTY SOLD S.DRINKSPCS)</t>
  </si>
  <si>
    <t xml:space="preserve"> TOTAL AMOUNT</t>
  </si>
  <si>
    <t>LPG</t>
  </si>
  <si>
    <t>BREADING</t>
  </si>
  <si>
    <t>OIL</t>
  </si>
  <si>
    <t>SAUCE</t>
  </si>
  <si>
    <t>PULANGYUTA - SIQUIJOR</t>
  </si>
  <si>
    <t>ELSOFRON REFUGIO</t>
  </si>
  <si>
    <t>RINA MAE TAUB</t>
  </si>
  <si>
    <t>CATUBIG - NORTHERN SAMAR</t>
  </si>
  <si>
    <t>SHERWIN ABLEN</t>
  </si>
  <si>
    <t>JEREMIAH P. ONGOTAN</t>
  </si>
  <si>
    <t>VETERANS - ZAMBOANGA CITY</t>
  </si>
  <si>
    <t>CHARISSA DAGALEA</t>
  </si>
  <si>
    <t>MARIEL LAPAZ</t>
  </si>
  <si>
    <t>TACLOBAN 18- MERKADO</t>
  </si>
  <si>
    <t>VIRGILIO DOROJA AND CORP.</t>
  </si>
  <si>
    <t>CHERRY ANN PIAMONTE</t>
  </si>
  <si>
    <t>LOCSIN (DGTE) - NEGROS ORIENTAL</t>
  </si>
  <si>
    <t>HARRISON VITERBO</t>
  </si>
  <si>
    <t>JOHN MARK MORALES</t>
  </si>
  <si>
    <t>DAPA - SIARGAO ISLANDS SURIGAO DEL NORTE</t>
  </si>
  <si>
    <t>BARBARA RABIA</t>
  </si>
  <si>
    <t>FE VICTORIA CALIBUSO</t>
  </si>
  <si>
    <t xml:space="preserve">CURATO - BUTUAN CITY, ADN </t>
  </si>
  <si>
    <t>ANALYN SINUGBUHAN</t>
  </si>
  <si>
    <t>MARGIE LATOJA</t>
  </si>
  <si>
    <t>MIGUEL PARRAS TAGBILARAN -  BOHOL</t>
  </si>
  <si>
    <t>DEXTER ANCOG</t>
  </si>
  <si>
    <t>ANGELBERT SADORA</t>
  </si>
  <si>
    <t>CATBALOGAN 1 DEL ROSARIO - WESTERN SAMAR</t>
  </si>
  <si>
    <t>DUNTAN ADIZAS</t>
  </si>
  <si>
    <t>ARNILYN BEDUYA</t>
  </si>
  <si>
    <t>CABADBARAN 2 - AGUSAN DEL NORTE</t>
  </si>
  <si>
    <t>MARY ANN RANIDO-SY</t>
  </si>
  <si>
    <t>HONEY TAGUPA</t>
  </si>
  <si>
    <t>MONREAL - TICAO ISLAND</t>
  </si>
  <si>
    <t>MARILOU MACOY</t>
  </si>
  <si>
    <t>RALYN ALVAREDA</t>
  </si>
  <si>
    <t>BULAN 1 - SORSOGON</t>
  </si>
  <si>
    <t>CHARITA BALEÑA</t>
  </si>
  <si>
    <t>SAGAY 1 NEGROS OCCIDENTAL</t>
  </si>
  <si>
    <t>JESSAMIE V. BAROA</t>
  </si>
  <si>
    <t>GUBAT 1 - SORSOGON</t>
  </si>
  <si>
    <t>ELIAS SAULE JR.</t>
  </si>
  <si>
    <t>BAYUGAN 3 - AGUSAN DEL SUR</t>
  </si>
  <si>
    <t>SAN FERNANDO - TICAO ISLAND</t>
  </si>
  <si>
    <t xml:space="preserve">TANJAY 1 NEGROS ORIENTAL </t>
  </si>
  <si>
    <t>JEONALYN  G.SONIO</t>
  </si>
  <si>
    <t>SIATON-NEGROS ORIENTAL</t>
  </si>
  <si>
    <t>MR. JOHN MICHAEL TOLO</t>
  </si>
  <si>
    <t>ILANNE S. SANOY</t>
  </si>
  <si>
    <t>SAN ISIDRO - NORTHERN SAMAR</t>
  </si>
  <si>
    <t xml:space="preserve">KEVIN ALVAREZ </t>
  </si>
  <si>
    <t>BAYUGAN 2 - AGUSAN DEL SUR</t>
  </si>
  <si>
    <t>BAYUGAN 1 - AGUSAN DEL SUR</t>
  </si>
  <si>
    <t>VALENCIA 1 NEGROS ORIENTAL</t>
  </si>
  <si>
    <t>LUCITA YBANEZ AND JOSELYN FABILIAR</t>
  </si>
  <si>
    <t>MAYLAN,JOEBERT A.</t>
  </si>
  <si>
    <t>SAGAY4  NEGROS OCCIDENTAL</t>
  </si>
  <si>
    <t>EDGAR MONTIJO</t>
  </si>
  <si>
    <t>SAN JACINTO - TICAO ISLAND</t>
  </si>
  <si>
    <t>ALDECOA 2 -  DUMAGUETE CITY</t>
  </si>
  <si>
    <t>JOHN MICHAEL TOLO</t>
  </si>
  <si>
    <t>RINAMAE TAUB</t>
  </si>
  <si>
    <t xml:space="preserve">BUENAVISTA 1- AGUSAN DEL NORTE </t>
  </si>
  <si>
    <t>MARY ANN RANIDO SY</t>
  </si>
  <si>
    <t>JOYCE CAFRANCA</t>
  </si>
  <si>
    <t>POBLACION TALIBON 1 - BOHOL</t>
  </si>
  <si>
    <t>ELEYNA BAGARES/ JAIME GABAS</t>
  </si>
  <si>
    <t>JESSICA O. SUBSUBAN</t>
  </si>
  <si>
    <t>GAMAY-NOTHERN SAMAR</t>
  </si>
  <si>
    <t>ALVIN HANOPOL</t>
  </si>
  <si>
    <t>TERESITA A.EDANIOL</t>
  </si>
  <si>
    <t>SANTIAGO - AGUSAN DEL NORTE</t>
  </si>
  <si>
    <t xml:space="preserve">LIBERTAD- BUTUAN CITY </t>
  </si>
  <si>
    <t>SAN ROQUE - NORTHERN SAMAR</t>
  </si>
  <si>
    <t xml:space="preserve">BAGO DOS - NEGROS OCCIDENTAL </t>
  </si>
  <si>
    <t>REGGIE JERMIA</t>
  </si>
  <si>
    <t>GRACE ANN SIRAY</t>
  </si>
  <si>
    <t>TACLOBAN 10-TERMINAL</t>
  </si>
  <si>
    <t>ANNIEWENDA GAW</t>
  </si>
  <si>
    <t>NORBERTA MODESTO</t>
  </si>
  <si>
    <t>SOGOD 1 ,SOUTHERN LEYTE</t>
  </si>
  <si>
    <t>JENNIFER JOY &amp;JOEMY TABINAS</t>
  </si>
  <si>
    <t>JOMARIE YAP</t>
  </si>
  <si>
    <t>JARO PLAZA -  ILO-ILO</t>
  </si>
  <si>
    <t>ROLAND CALILUNG</t>
  </si>
  <si>
    <t>ROMEO S ASTILLERO JR</t>
  </si>
  <si>
    <t>BALANGA -BATAAN</t>
  </si>
  <si>
    <t>TOMMY RAMOS</t>
  </si>
  <si>
    <t>JONAH CASUPANAN</t>
  </si>
  <si>
    <t>PAMBUJAN - NORTHERN SAMAR</t>
  </si>
  <si>
    <t>ST. BERNARD SOUTHERN LEYTE</t>
  </si>
  <si>
    <t>JOEMY/JINNEFER JOY TABINAS</t>
  </si>
  <si>
    <t>HARRY JAMES AGRABA</t>
  </si>
  <si>
    <t>GUADALUPI 2- NCR</t>
  </si>
  <si>
    <t>ROSELYN ESPEJO</t>
  </si>
  <si>
    <t>MANGA DISTRICT TAGBILARAN -  BOHOL</t>
  </si>
  <si>
    <t>MABOLO - NORTHERN SAMAR</t>
  </si>
  <si>
    <t>SAN FRANCISCO 1 - AGUSAN DEL SUR</t>
  </si>
  <si>
    <t>LAOANG 1 - NORTHERN SAMAR</t>
  </si>
  <si>
    <t>CALUAG - QUEZON PROVINCE</t>
  </si>
  <si>
    <t>SKYKIE REGULACION</t>
  </si>
  <si>
    <t>FRANCES DIANNE MALLETE</t>
  </si>
  <si>
    <t>CATBALOGAN 3 SAN ROQUE - WESTERN SAMAR</t>
  </si>
  <si>
    <t>GELLICE ANNE ABBREDA</t>
  </si>
  <si>
    <t>HINUNANGAN 1 SOUTHERN LEYTE</t>
  </si>
  <si>
    <t>GINERHES &amp; CO.</t>
  </si>
  <si>
    <t>RAWIS - NORTHERN SAMAR</t>
  </si>
  <si>
    <t>ESCALANTE 2 NEGROS OCCIDENTAL</t>
  </si>
  <si>
    <t>PAUL CODILLA</t>
  </si>
  <si>
    <t>JESSAMIE BAROA</t>
  </si>
  <si>
    <t>LUNA GAISANO - SURIGAO DEL NORTE</t>
  </si>
  <si>
    <t>RITCHIE RUAYA</t>
  </si>
  <si>
    <t>PUBLIC MARKET - LEGAZPI</t>
  </si>
  <si>
    <t>SELDON JOHN MACIAS</t>
  </si>
  <si>
    <t>AILEN DAJONAN</t>
  </si>
  <si>
    <t>LAVEZARES - NORTHERN SAMAR</t>
  </si>
  <si>
    <t>NAVAL-5 BILIRAN</t>
  </si>
  <si>
    <t>JIJI APAO</t>
  </si>
  <si>
    <t>ANNABEL DAHONAN</t>
  </si>
  <si>
    <t xml:space="preserve">BUSA - BUTUAN CITY, ADN </t>
  </si>
  <si>
    <t xml:space="preserve">LANGIHAN - BUTUAN CITY, ADN </t>
  </si>
  <si>
    <t>MANDAON - MASBATE</t>
  </si>
  <si>
    <t>DOMINIC JAY ALMODAL</t>
  </si>
  <si>
    <t>EVANGELYN MASONG</t>
  </si>
  <si>
    <t>NOPH -  DUMAGUETE CITY</t>
  </si>
  <si>
    <t>CUMADCAD - SORSOGON</t>
  </si>
  <si>
    <t>GERALD MIRANDILLA</t>
  </si>
  <si>
    <t>TACLOBAN 32-GMA</t>
  </si>
  <si>
    <t>RONALD &amp; DANICA LARIOSA</t>
  </si>
  <si>
    <t>MELANIE JUMAYA</t>
  </si>
  <si>
    <t>BORONGAN F1 - EASTERN SAMAR</t>
  </si>
  <si>
    <t>DUNSTAN ADEZAS</t>
  </si>
  <si>
    <t>NICHOLE ALCIDO</t>
  </si>
  <si>
    <t>MANJUYOD-NEGROS ORIENTAL</t>
  </si>
  <si>
    <t>MR. HARRISON VITREBO</t>
  </si>
  <si>
    <t>KITCHARAO- AGUSAN DEL NORTE</t>
  </si>
  <si>
    <t>CABADBARAN 4- AGUSAN DEL NORTE</t>
  </si>
  <si>
    <t>TACLOBAN 14 - QUARRY</t>
  </si>
  <si>
    <t>NATHANIEL YAO</t>
  </si>
  <si>
    <t>ARNEL DACALLOS</t>
  </si>
  <si>
    <t>CITYHALL-SURIGAO</t>
  </si>
  <si>
    <t>ANGELA RAVELO</t>
  </si>
  <si>
    <t>LAS NAVAS - NORTHERN SAMAR</t>
  </si>
  <si>
    <t>NOEL TURBANADA</t>
  </si>
  <si>
    <t>AROROY 2 - MASBATE</t>
  </si>
  <si>
    <t>CRIS PALLER</t>
  </si>
  <si>
    <t>MAASIN 2 GARCES ST.-SOUTHERN LEYTE</t>
  </si>
  <si>
    <t>JEENNIFER JOY TABINAS</t>
  </si>
  <si>
    <t>JENETH S. GRABINO</t>
  </si>
  <si>
    <t>TIGAON - CAMARINES SUR</t>
  </si>
  <si>
    <t>KRISTOFFER DE GUIA</t>
  </si>
  <si>
    <t>GRACEL BONITA</t>
  </si>
  <si>
    <t>ALTAVAS AKLAN</t>
  </si>
  <si>
    <t>PIM DE JUAN PALMON</t>
  </si>
  <si>
    <t>DANIEL P. AMIANA</t>
  </si>
  <si>
    <t>LEYTE-LEYTE</t>
  </si>
  <si>
    <t>SAN MIGUEL, SOUTHERN LEYTE</t>
  </si>
  <si>
    <t>JENNIFER JOYCE PIAMONTE</t>
  </si>
  <si>
    <t>GOA 1 - CAMARINES SUR</t>
  </si>
  <si>
    <t>KAPATAGAN 1 - LANAO DEL NORTE</t>
  </si>
  <si>
    <t>KIM AND ROMEO VARGAS</t>
  </si>
  <si>
    <t>ARIEL PAMERON</t>
  </si>
  <si>
    <t>SIBULAN NEGROS ORIENTAL</t>
  </si>
  <si>
    <t>LUCITA YBANEZ</t>
  </si>
  <si>
    <t xml:space="preserve">AMPAYON 1 -BUTUAN CITY </t>
  </si>
  <si>
    <t>CAWAYAN - MASBATE</t>
  </si>
  <si>
    <t>AROROY 1 - MASBATE</t>
  </si>
  <si>
    <t>MAGALLANES  WASHINGTON - SURIGAO DEL NORTE</t>
  </si>
  <si>
    <t>PAULENE QUILAY</t>
  </si>
  <si>
    <t>BAGO UNO - NEGROS OCCIDENTAL</t>
  </si>
  <si>
    <t>TANDAG 2-MAGSAYSAY- SURIGAO DEL SUR</t>
  </si>
  <si>
    <t>ARGIE M. AGAD</t>
  </si>
  <si>
    <t>MONDRAGON - NORTHERN SAMAR</t>
  </si>
  <si>
    <t>DULAG 1- LEYTE</t>
  </si>
  <si>
    <t>ISRAEL LUMPAS</t>
  </si>
  <si>
    <t>EDDSENN POTICANO</t>
  </si>
  <si>
    <t>BORONGAN F2 - EASTERN SAMAR</t>
  </si>
  <si>
    <t xml:space="preserve">BATA - BACOLOD 14 </t>
  </si>
  <si>
    <t>STEVEN CONDE</t>
  </si>
  <si>
    <t>ROGELIA P. BALANZA</t>
  </si>
  <si>
    <t>SARIAYA 1 QUEZON</t>
  </si>
  <si>
    <t>RANDY BODOLLO</t>
  </si>
  <si>
    <t>ROMEO SANCHEZ</t>
  </si>
  <si>
    <t>CATBALOGAN 8 SAN FRANCISCO- WESTERN SAMAR</t>
  </si>
  <si>
    <t>JESUSITA OITE</t>
  </si>
  <si>
    <t>ZURBITO - MASBATE</t>
  </si>
  <si>
    <t>ABEGAIL SAMPAGA</t>
  </si>
  <si>
    <t>KALIBO-3 AKLAN</t>
  </si>
  <si>
    <t xml:space="preserve">ALWEN LLOYD MEDES </t>
  </si>
  <si>
    <t>CALABANGA 1 - CAMARINES SUR</t>
  </si>
  <si>
    <t>ROCHELLE BAJAMONDE</t>
  </si>
  <si>
    <t>LA CARLOTA - NEGROS OCCIDENTAL</t>
  </si>
  <si>
    <t>EDUARD LLENA</t>
  </si>
  <si>
    <t>KEEM DEMATEO</t>
  </si>
  <si>
    <t>TIGBI TIWI 1 - ALBAY</t>
  </si>
  <si>
    <t>BIANITO BOLANOS</t>
  </si>
  <si>
    <t>JENIROSE GENITO</t>
  </si>
  <si>
    <t>GUBAT 2 - SORSOGON</t>
  </si>
  <si>
    <t>GUIUAN F1 - EASTERN SAMAR</t>
  </si>
  <si>
    <t>ZALDY CADAYONG</t>
  </si>
  <si>
    <t>ERMALYN GUNDA</t>
  </si>
  <si>
    <t>POLANGUI MARKET - ALBAY</t>
  </si>
  <si>
    <t>MARK THET SABANDO</t>
  </si>
  <si>
    <t>JOYCE BAHILLO</t>
  </si>
  <si>
    <t xml:space="preserve"> TACLOBAN 6-HOUSING </t>
  </si>
  <si>
    <t>AGLAYAN - MALAYBALAY BUKIDNON</t>
  </si>
  <si>
    <t>MELANNY ROSE ROSITA</t>
  </si>
  <si>
    <t>BARCELONA - SORSOGON</t>
  </si>
  <si>
    <t>UEP 2 - NORTHERN SAMAR</t>
  </si>
  <si>
    <t>TERMINAL CATARMAN - NORTHERN SAMAR</t>
  </si>
  <si>
    <t>PALAPAG 2 - NORTHERN SAMAR</t>
  </si>
  <si>
    <t>NAAWAN - MISAMIS ORIENTAL</t>
  </si>
  <si>
    <t>JAMES BASTATAS</t>
  </si>
  <si>
    <t>ANA MARIE ZULUETA</t>
  </si>
  <si>
    <t>BINDOY- NEGROS ORIENTAL</t>
  </si>
  <si>
    <t>BULUSAN - SORSOGON</t>
  </si>
  <si>
    <t>SAN JOSE - NORTHERN SAMAR</t>
  </si>
  <si>
    <t>VALLADOLID - NEGROS OCCIDENTAL</t>
  </si>
  <si>
    <t>ESCALANTE 1 NEGROS OCCIDENTAL</t>
  </si>
  <si>
    <t>SIGNAL VILLAGE- NCR</t>
  </si>
  <si>
    <t xml:space="preserve"> ARAS-ASAN- SURIGAO DEL SUR</t>
  </si>
  <si>
    <t>ANALYN SINUBUHAN</t>
  </si>
  <si>
    <t>CRISOL ATENTA</t>
  </si>
  <si>
    <t>OQUENDO - WESTERN SAMAR</t>
  </si>
  <si>
    <t>JERULYN ONATE</t>
  </si>
  <si>
    <t>MILAGROS 1 - MASBATE</t>
  </si>
  <si>
    <t>SPULARIUM PASIL - CEBU</t>
  </si>
  <si>
    <t>ARNEL CABUGOY</t>
  </si>
  <si>
    <t>VENERANDA PIANO</t>
  </si>
  <si>
    <t>KALIBO-5 AKLAN</t>
  </si>
  <si>
    <t>JAGNA 1 -  BOHOL</t>
  </si>
  <si>
    <t>MARCOS CASTRO &amp; CO.</t>
  </si>
  <si>
    <t>MAY LANI MATUNHAY</t>
  </si>
  <si>
    <t>GINGOOG 3 - MISAMIS ORIENTAL</t>
  </si>
  <si>
    <t>SWEET GAN CANATA</t>
  </si>
  <si>
    <t>RICHEL PELIGRINO</t>
  </si>
  <si>
    <t>TAYSAN - LEGAZPI</t>
  </si>
  <si>
    <t>PLACER - MASBATE</t>
  </si>
  <si>
    <t>ADLAINE ROSERO</t>
  </si>
  <si>
    <t>KALIBO-2 AKLAN</t>
  </si>
  <si>
    <t>LAPINIG-NORTHERN SAMAR</t>
  </si>
  <si>
    <t>INABANGA 1 - BOHOL</t>
  </si>
  <si>
    <t>FRANCISCO BETRAN LARIOSA</t>
  </si>
  <si>
    <t>ANALIE GERALDEZO</t>
  </si>
  <si>
    <t>INITAO - MISAMIS ORIENTAL</t>
  </si>
  <si>
    <t>DARAGA 7 MARKETSITE - ALBAY</t>
  </si>
  <si>
    <t>KRISTOFFER DE GUIA/SHEENAH MAE ABLEN</t>
  </si>
  <si>
    <t>MABINAY- NEGROS ORIENTAL</t>
  </si>
  <si>
    <t>GETAFE - BOHOL</t>
  </si>
  <si>
    <t>JAIME GABAS / ELEYNA BAGARES</t>
  </si>
  <si>
    <t>GUINTAGBUCAN ABUYOG</t>
  </si>
  <si>
    <t>LEA &amp; CO.</t>
  </si>
  <si>
    <t>MILAGROS 2 - MASBATE</t>
  </si>
  <si>
    <t>SIPALAY 1-NEGROS  OCCIDENTAL</t>
  </si>
  <si>
    <t>ALLAN VILLAMOR</t>
  </si>
  <si>
    <t>MARANDING 1 - LANAO DEL NORTE</t>
  </si>
  <si>
    <t>PALO 3- PAWING</t>
  </si>
  <si>
    <t>RONA SUSAYA</t>
  </si>
  <si>
    <t>TACLOBAN 33- EVRMC</t>
  </si>
  <si>
    <t>DANICA MAYE LARIOSA &amp; CO.</t>
  </si>
  <si>
    <t>CATBALOGAN 2 PATAG - WESTERN SAMAR</t>
  </si>
  <si>
    <t>DIVISORIA - MASBATE</t>
  </si>
  <si>
    <t>MAUBAN-  QUEZON PROVINCE</t>
  </si>
  <si>
    <t>JANIUAY -  ILO-ILO</t>
  </si>
  <si>
    <t>SOCORRO - SURIGAO DEL NORTE</t>
  </si>
  <si>
    <t>ALLEN 1 - NORTHERN SAMAR</t>
  </si>
  <si>
    <t>GELLICE ANNE BARREDA</t>
  </si>
  <si>
    <t>MAPANAS - NORTHERN SAMAR</t>
  </si>
  <si>
    <t>BOBON 1 - NORTHERN SAMAR</t>
  </si>
  <si>
    <t>BULAN 2 - SORSOGON</t>
  </si>
  <si>
    <t>MAINIT-SURIGAO DEL NORTE</t>
  </si>
  <si>
    <t>ALUBIJID - MISAMIS ORIENTAL</t>
  </si>
  <si>
    <t>CABALIAN SOUTHERN LEYTE</t>
  </si>
  <si>
    <t>GADESSA &amp; CO.</t>
  </si>
  <si>
    <t>COGON MARKET - CAGAYAN DE ORO CITY</t>
  </si>
  <si>
    <t>ELMER LABINE</t>
  </si>
  <si>
    <t>ANABELLE PENING</t>
  </si>
  <si>
    <t>CANTILAN 1- SURIGAO DEL SUR</t>
  </si>
  <si>
    <t>CAN-AVID -  EASTERN SAMAR</t>
  </si>
  <si>
    <t>KALIBO-1 AKLAN</t>
  </si>
  <si>
    <t>BARUGO-LEYTE</t>
  </si>
  <si>
    <t>CHARITA BALENA</t>
  </si>
  <si>
    <t>MARICEL MENDOZA</t>
  </si>
  <si>
    <t>STA. MARIA - ZAMBOANGA CITY</t>
  </si>
  <si>
    <t>CHARISSE DAGALEA</t>
  </si>
  <si>
    <t>BORROMEO PALMA  - SURIGAO DEL NORTE</t>
  </si>
  <si>
    <t>MAGSAYSAY - SORSOGON</t>
  </si>
  <si>
    <t>KRISTOFFER JOHN DE GUIA</t>
  </si>
  <si>
    <t>RECODO - ZAMBOANGA CITY</t>
  </si>
  <si>
    <t>ANGEL CASAS/GAINZLY TAHIL</t>
  </si>
  <si>
    <t>ZAMORA -  TOLEDO</t>
  </si>
  <si>
    <t>POLICARPO PARRILLA</t>
  </si>
  <si>
    <t>TALISAY  -  NEGROS OCCIDENTAL</t>
  </si>
  <si>
    <t>DEONYSON DY</t>
  </si>
  <si>
    <t>ROXAS - ILIGAN CITY</t>
  </si>
  <si>
    <t>ADRIAN TANAEL</t>
  </si>
  <si>
    <t>MARY JANE MATIN-AO</t>
  </si>
  <si>
    <t>CALUBIAN-LEYTE</t>
  </si>
  <si>
    <t>GADESSA COLONIA</t>
  </si>
  <si>
    <t>DALAKIT 2 - NORTHERN SAMAR</t>
  </si>
  <si>
    <t>VIRGILIO DOROJA &amp; CORP.</t>
  </si>
  <si>
    <t>MAGPAYANG-SURIGAO DEL NORTE</t>
  </si>
  <si>
    <t xml:space="preserve"> SUM-AG - BACOLOD 2</t>
  </si>
  <si>
    <t>ISABELA 2 -  NEGROS OCCIDENTAL</t>
  </si>
  <si>
    <t>CARAGA - SURIGAO DEL NORTE</t>
  </si>
  <si>
    <t>MICHELLE SU/SHERWIN NG</t>
  </si>
  <si>
    <t>ISABELA 1-NEGROS OCCIDENTAL</t>
  </si>
  <si>
    <t>ROMELYN TOLO</t>
  </si>
  <si>
    <t>BOLOD PANGLAO -  BOHOL</t>
  </si>
  <si>
    <t>MARICAR  C.GONZAGA</t>
  </si>
  <si>
    <t>LIANGA 2- SURIGAO DEL SUR</t>
  </si>
  <si>
    <t>MICHELLE SU</t>
  </si>
  <si>
    <t>NABUA 3 - CAMARINES SUR</t>
  </si>
  <si>
    <t>ALETH LASTRELLA</t>
  </si>
  <si>
    <t>ISABEL NICOLAS</t>
  </si>
  <si>
    <t>SILAGO SOUTHERN LEYTE</t>
  </si>
  <si>
    <t>ANGEL &amp; CO.</t>
  </si>
  <si>
    <t>MATNOG - SORSOGON</t>
  </si>
  <si>
    <t>LIPATA PORT - SURIGAO DEL NORTE</t>
  </si>
  <si>
    <t>BACACAY - ALBAY</t>
  </si>
  <si>
    <t>JOVET NEBREJA</t>
  </si>
  <si>
    <t>CANDIJAY -  BOHOL</t>
  </si>
  <si>
    <t>MARCOS CASTRO</t>
  </si>
  <si>
    <t>CATBALOGAN 10 UBANON - WESTERN SAMAR</t>
  </si>
  <si>
    <t>EDWARD UY</t>
  </si>
  <si>
    <t>GUSA - CAGAYAN DE ORO CITY</t>
  </si>
  <si>
    <t>ROLLY SAPA</t>
  </si>
  <si>
    <t>DAZIEL MHE DOMINGUEZ</t>
  </si>
  <si>
    <t>POTOTAN - ILO-ILO</t>
  </si>
  <si>
    <t>BATO - CAMARINES SUR</t>
  </si>
  <si>
    <t>MOLO - ILO-ILO</t>
  </si>
  <si>
    <t>JOSE PANGANIBAN - CAMARINES NORTE</t>
  </si>
  <si>
    <t>WEBSTER AGUIRRE</t>
  </si>
  <si>
    <t>RONALYN HERTEZ</t>
  </si>
  <si>
    <t>BOLOC BOLOC -  DUMAGUETE CITY</t>
  </si>
  <si>
    <t>VILLAMOR 3-NCR</t>
  </si>
  <si>
    <t>PLAZA - MALAYBALAY BUKIDNON</t>
  </si>
  <si>
    <t>LOPEZ JAENA - NEGROS OCCIDENTAL</t>
  </si>
  <si>
    <t>JOVELLE PENALOSA</t>
  </si>
  <si>
    <t>PALINPINON (VALENCIA) - NEGROS ORIENTAL</t>
  </si>
  <si>
    <t>ROMEO S. ASTILLERO JR.</t>
  </si>
  <si>
    <t>TACLOBAN 7- CALANIPAWAN</t>
  </si>
  <si>
    <t>RYAN JARAMILLO</t>
  </si>
  <si>
    <t>MARIBOJOC - BOHOL</t>
  </si>
  <si>
    <t>LIBERTAD  -  BACOLOD 7</t>
  </si>
  <si>
    <t>VINCE JAVELLANA &amp; CO.</t>
  </si>
  <si>
    <t>LUTOPAN - TOLEDO</t>
  </si>
  <si>
    <t>CHERRYLYN TEC12747SON</t>
  </si>
  <si>
    <t>GRACE FONTANAR</t>
  </si>
  <si>
    <t>IPIL 2 - CAGAYAN DE ORO</t>
  </si>
  <si>
    <t>REY JESUS CALUMPAG</t>
  </si>
  <si>
    <t>MOISES PADILLA - NEGROS OCC.</t>
  </si>
  <si>
    <t>TELAJE- SURIGAO DEL SUR</t>
  </si>
  <si>
    <t>CATBALOGAN 7 MERCEDES - WESTERN SAMAR</t>
  </si>
  <si>
    <t>PEÑARANDA - LEGAZPI</t>
  </si>
  <si>
    <t>SYKEY REGULACION</t>
  </si>
  <si>
    <t>CAIBIRAN-BILIRAN</t>
  </si>
  <si>
    <t>MA. GERTRUDES / PERCIVAL APAO</t>
  </si>
  <si>
    <t>JAY D. PITOGO</t>
  </si>
  <si>
    <t>HINUNANGAN 2 SOUTHERN LEYTE</t>
  </si>
  <si>
    <t>JAMES &amp; CO.</t>
  </si>
  <si>
    <t>PROSPERIDAD- AGUSAN DEL NORTE</t>
  </si>
  <si>
    <t>RIZAL - LEGAZPI</t>
  </si>
  <si>
    <t>CARL CABIGON/EDMUND ACHACON</t>
  </si>
  <si>
    <t>IROSIN 1 - SORSOGON</t>
  </si>
  <si>
    <t xml:space="preserve">AMPAYON 2 - BUTUAN CITY </t>
  </si>
  <si>
    <t>SAN MIGUEL-LEYTE</t>
  </si>
  <si>
    <t>ROSALIE LABRADOR</t>
  </si>
  <si>
    <t>SAN CARLOS 2 NEGROS OCCIDENTAL</t>
  </si>
  <si>
    <t>ABUYOG - SORSOGON</t>
  </si>
  <si>
    <t>JOSEPH VILLAREAL</t>
  </si>
  <si>
    <t>DON JOSE - DINAGAT ISLANDS SURIGAO DEL NORTE</t>
  </si>
  <si>
    <t>EMMYLOU ARRADAZA</t>
  </si>
  <si>
    <t>ALAE - BUKIDNON</t>
  </si>
  <si>
    <t>ERENIO BALORIA</t>
  </si>
  <si>
    <t>YAKAL - NORTHERN SAMAR</t>
  </si>
  <si>
    <t>HIBBARD,PIAPI,DUMAGUETE CITY</t>
  </si>
  <si>
    <t>PALAPAG 1 - NORTHERN SAMAR</t>
  </si>
  <si>
    <t>SIPOCOT 3 - CAMARINES SUR</t>
  </si>
  <si>
    <t>JAN DY</t>
  </si>
  <si>
    <t>SAN CARLOS 3 NEGROS OCCIDENTAL</t>
  </si>
  <si>
    <t>LCC GATUSLAO ST. -  BACOLOD 6</t>
  </si>
  <si>
    <t>CENTRAL MARKET - BACOLOD 4</t>
  </si>
  <si>
    <t xml:space="preserve"> CARL OLIVER RODE</t>
  </si>
  <si>
    <t>MAYDOLONG - EASTERN SAMAR</t>
  </si>
  <si>
    <t>SULAT - EASTERN SAMAR</t>
  </si>
  <si>
    <t>LIBMANAN 1 - CAMARINES SUR</t>
  </si>
  <si>
    <t>RODRIGUEZ ST.-TOLEDO</t>
  </si>
  <si>
    <t>LA PAZ- LEYTE</t>
  </si>
  <si>
    <t>MACAGTAS - NORTHERN SAMAR</t>
  </si>
  <si>
    <t>DEMETRIOU ST. - ALBAY</t>
  </si>
  <si>
    <t>KAREN LIM</t>
  </si>
  <si>
    <t>POLANGI - NORTHERN SAMAR</t>
  </si>
  <si>
    <t>CABADBARAN 1-AGUSAN DEL NORTE</t>
  </si>
  <si>
    <t>EMMYLOU L. ARRADAZA</t>
  </si>
  <si>
    <t>TOBOSO NEGROS OCCIDENTAL</t>
  </si>
  <si>
    <t>SAN NICOLAS - SURIGAO DEL NORTE</t>
  </si>
  <si>
    <t>SAN FRANCISCO 2 - AGUSAN DEL SUR</t>
  </si>
  <si>
    <t>BUGKO - NORTHERN SAMAR</t>
  </si>
  <si>
    <t>CORRALES EXT. - CAGAYAN DE ORO</t>
  </si>
  <si>
    <t>RICHARD LOGRO</t>
  </si>
  <si>
    <t>LOAY -  BOHOL</t>
  </si>
  <si>
    <t>DANICA LARIOSA/RONALD LARIOSA</t>
  </si>
  <si>
    <t>DIVISORIA BONTOC  SOUTHERN LEYTE</t>
  </si>
  <si>
    <t>CADIZ 4 -  NEGROS OCCIDENTAL</t>
  </si>
  <si>
    <t>BACONG 3 NEGROS ORIENTAL</t>
  </si>
  <si>
    <t>TACLOBAN 21- UTAP</t>
  </si>
  <si>
    <t>PAJARES - PAGADIAN CITY</t>
  </si>
  <si>
    <t>ARCHAEL RELANO</t>
  </si>
  <si>
    <t>PAULINO MORAL</t>
  </si>
  <si>
    <t>BALON -BATAAN</t>
  </si>
  <si>
    <t>JONAH BEDEO CASUPANAN</t>
  </si>
  <si>
    <t>SAN CARLOS 4 NEGROS OCCIDENTAL</t>
  </si>
  <si>
    <t>VICTORIAS -  NEGROS OCC.</t>
  </si>
  <si>
    <t>BATO 1 - SOUTHERN LEYTE</t>
  </si>
  <si>
    <t>MR. AND MRS TABINAS</t>
  </si>
  <si>
    <t>RHEA L. MENDOZA</t>
  </si>
  <si>
    <t>SONALAN ILO-ILO</t>
  </si>
  <si>
    <t>WENDY GAW</t>
  </si>
  <si>
    <t>ZAMBOANGUITA 1 NEGROS ORIENTAL</t>
  </si>
  <si>
    <t>CALACHUCHI - NORTHERN SAMAR</t>
  </si>
  <si>
    <t>BUGO-CAGAYAN DE ORO CITY</t>
  </si>
  <si>
    <t>ROMEO GENGHIS KHAN VARGAS</t>
  </si>
  <si>
    <t>UEP 1 - NORTHERN SAMAR</t>
  </si>
  <si>
    <t>CPU ILO-ILO</t>
  </si>
  <si>
    <t>LOON - BOHOL</t>
  </si>
  <si>
    <t>CLARISSA SEPE/LAARNI CABATINGAN</t>
  </si>
  <si>
    <t>CLAVERIA - MISAMIS ORIENTAL</t>
  </si>
  <si>
    <t>GINGOOG 1 - MISAMIS ORIENTAL</t>
  </si>
  <si>
    <t>ROMNICK DIAZ</t>
  </si>
  <si>
    <t>SAN JOSE NEGROS ORIENTAL</t>
  </si>
  <si>
    <t>CAMANJAC -  DUMAGUETE CITY</t>
  </si>
  <si>
    <t xml:space="preserve">VILLAKANANGGA - BUTUAN CITY, ADN </t>
  </si>
  <si>
    <t>JUBAN 1 - SORSOGON</t>
  </si>
  <si>
    <t>BACUYANGAN - NEGROS OCCIDENTAL</t>
  </si>
  <si>
    <t>NABUA 2 - CAMARINES SUR</t>
  </si>
  <si>
    <t>DULAG 2- LEYTE</t>
  </si>
  <si>
    <t>LOOC -  DUMAGUETE CITY</t>
  </si>
  <si>
    <t>LUCITA YBAÑEZ &amp; CO.</t>
  </si>
  <si>
    <t>CARRASCAL- SURIGAO DEL SUR</t>
  </si>
  <si>
    <t>CANAMAN - CAMARINES SUR</t>
  </si>
  <si>
    <t>DARLENE ROSALES</t>
  </si>
  <si>
    <t>HINUNDAYAN SOUTHERN LEYTE</t>
  </si>
  <si>
    <t>MARK ANTHONY &amp; CO.</t>
  </si>
  <si>
    <t>SAN JOSE ,SOUTHERN LEYTE</t>
  </si>
  <si>
    <t xml:space="preserve">BUENAVISTA 2-AGUSAN DEL NORTE </t>
  </si>
  <si>
    <t>ARIEL SALVO</t>
  </si>
  <si>
    <t>STA.CATALINA NEGROS ORIENTAL</t>
  </si>
  <si>
    <t>JEONALYN G. SONIO</t>
  </si>
  <si>
    <t>UTOD(GUADALUPE)BAYBAY 7-LEYTE</t>
  </si>
  <si>
    <t>CARLITO GUY.AB JR.&amp; CO.</t>
  </si>
  <si>
    <t>VANESSA BAQUEGO</t>
  </si>
  <si>
    <t>LIBAGON , SOUTHERN LEYTE</t>
  </si>
  <si>
    <t>AUB,DIGOS CITY</t>
  </si>
  <si>
    <t>JENNIFER LEGASPI</t>
  </si>
  <si>
    <t>TACLOBAN 27- MARASBARAS</t>
  </si>
  <si>
    <t xml:space="preserve">GUINDULMAN 2 -  BOHOL </t>
  </si>
  <si>
    <t>STA.BARBARA 2 ILO-ILO</t>
  </si>
  <si>
    <t xml:space="preserve">NASIPIT- AGUSAN DEL NORTE </t>
  </si>
  <si>
    <t>AMLAN NEGROS ORIENTAL</t>
  </si>
  <si>
    <t>JEONALYN G.SONIO</t>
  </si>
  <si>
    <t>DANAO PANGLAO 1 -  BOHOL</t>
  </si>
  <si>
    <t>MYRA/CHARLY GUBALANE</t>
  </si>
  <si>
    <t>MARICAR C. GONZAGA</t>
  </si>
  <si>
    <t>MAC ARTHUR - LEYTE</t>
  </si>
  <si>
    <t>VILMA NUEVO &amp; CO.</t>
  </si>
  <si>
    <t>SAN JORGE 1 - WESTERN SAMAR</t>
  </si>
  <si>
    <t>RUBY JANE RUBENECIA</t>
  </si>
  <si>
    <t>TANDAG5 - TAGO1 - SURIGAO DEL SUR</t>
  </si>
  <si>
    <t>CASIGURAN - SORSOGON</t>
  </si>
  <si>
    <t>LUGAIT - MISAMIS ORIENTAL</t>
  </si>
  <si>
    <t>LAWISBRA -CAGAYAN DE ORO</t>
  </si>
  <si>
    <t>ULYSSES SAMONTE</t>
  </si>
  <si>
    <t>BORROMEO ESPINA  - SURIGAO DEL NORTE</t>
  </si>
  <si>
    <t>RITCHE RUAYA</t>
  </si>
  <si>
    <t>TUBOD - LANAO DEL NORTE</t>
  </si>
  <si>
    <t>MADRID 2- SURIGAO DEL SUR</t>
  </si>
  <si>
    <t>GINGOOG 2 - MISAMIS ORIENTAL</t>
  </si>
  <si>
    <t>SAN RICARDO SOUTHER LEYTE</t>
  </si>
  <si>
    <t>CROSSING - MASBATE</t>
  </si>
  <si>
    <t>SAN JOSE - PALAWAN</t>
  </si>
  <si>
    <t>KENNETH JAMES A. CAPULI</t>
  </si>
  <si>
    <t>KIMBERLY BAQUIAO</t>
  </si>
  <si>
    <t>INOPACAN 1- INOPACAN LEYTE</t>
  </si>
  <si>
    <t>MAAM VILMA NUEVO AND CO.</t>
  </si>
  <si>
    <t>LIBJO - DINAGAT ISLANDS SURIGAO DEL NORTE</t>
  </si>
  <si>
    <t>CARENE BANDE</t>
  </si>
  <si>
    <t>PASACAO - CAMARINES SUR</t>
  </si>
  <si>
    <t>JOHN FETER PALIMA</t>
  </si>
  <si>
    <t>RHOSE DHAN RUSLIN</t>
  </si>
  <si>
    <t>CALABANGA 3 - CAMARINES SUR</t>
  </si>
  <si>
    <t>ILAWOD - DARAGA ALBAY</t>
  </si>
  <si>
    <t>SHEENAH MAE ABLEN/RAYMUND ABLEN</t>
  </si>
  <si>
    <t>CLAVER 2-SURIGAO DEL NORTE</t>
  </si>
  <si>
    <t>AYUNGON- NEGROS ORIENTAL</t>
  </si>
  <si>
    <t>JIABONG - WESTERN SAMAR</t>
  </si>
  <si>
    <t>PRIETO DIAZ - SORSOGON</t>
  </si>
  <si>
    <t>GINGOOG 4 - MISAMIS ORIENTAL</t>
  </si>
  <si>
    <t>SM - LEGAZPI</t>
  </si>
  <si>
    <t>PINTUYAN SOUTHERN LEYTE</t>
  </si>
  <si>
    <t>JENNIFER DELIMA AND CO.</t>
  </si>
  <si>
    <t>GOA 3 - CAMARINES SUR</t>
  </si>
  <si>
    <t>MARISA PALIMA</t>
  </si>
  <si>
    <t>PILAR - BOHOL</t>
  </si>
  <si>
    <t>MYRA GUBALANE/ CHARLY GUBALANE</t>
  </si>
  <si>
    <t>MURCIA - NEGROS OCCIDENTAL</t>
  </si>
  <si>
    <t>DANILO JAKE VILLOSO</t>
  </si>
  <si>
    <t>ACACIA - NORTHERN SAMAR</t>
  </si>
  <si>
    <t>PALO 1- MERKADO</t>
  </si>
  <si>
    <t>ACE DARO  -  DUMAGUETE CITY</t>
  </si>
  <si>
    <t>PUERTO - CAGAYAN DE ORO</t>
  </si>
  <si>
    <t>ARTH PANGAN</t>
  </si>
  <si>
    <t>DAZIEL DOMINGUEZ</t>
  </si>
  <si>
    <t>IBAÑEZ - MASBATE</t>
  </si>
  <si>
    <t>GUADALUPI 1- NCR</t>
  </si>
  <si>
    <t>SAN JOSE TALIBON 2- BOHOL</t>
  </si>
  <si>
    <t>DIMASALANG - MASBATE</t>
  </si>
  <si>
    <t>SWEDEN DICHOSA &amp; CO</t>
  </si>
  <si>
    <t>TACLOBAN 20 - REAL</t>
  </si>
  <si>
    <t>TOLOSA 1- LEYTE</t>
  </si>
  <si>
    <t>LAGUINDINGAN - MISAMIS ORIENTAL</t>
  </si>
  <si>
    <t>ALICIA - BOHOL</t>
  </si>
  <si>
    <t>IPIL - SURIGAO DEL NORTE</t>
  </si>
  <si>
    <t>IROSIN 2 - SORSOGON</t>
  </si>
  <si>
    <t>GUINLAJON - SORSOGON</t>
  </si>
  <si>
    <t>VIMA JEBULAN</t>
  </si>
  <si>
    <t>NUMANCIA AKLAN</t>
  </si>
  <si>
    <t>DAUIN NEGROS ORIENTAL</t>
  </si>
  <si>
    <t>JHON MICHAEL TOLO</t>
  </si>
  <si>
    <t>JAGNA 2 - BOHOL</t>
  </si>
  <si>
    <t>BATO 3- SOUTHERN LEYTE</t>
  </si>
  <si>
    <t>TAGANA-AN - SURIGAO DEL NORTE</t>
  </si>
  <si>
    <t>VAMENTA 1  -CARMEN CAGAYAN DE ORO</t>
  </si>
  <si>
    <t>MALIMONO - SURIGAO DEL NORTE</t>
  </si>
  <si>
    <t>ANALYN  SINUGBUHAN</t>
  </si>
  <si>
    <t>BACON - SORSOGON</t>
  </si>
  <si>
    <t>CATHERINE NUÑEZ</t>
  </si>
  <si>
    <t>SANMIGUEL 1- SURIGAO DEL SUR</t>
  </si>
  <si>
    <t>LARRIDO PONTIVEDRA</t>
  </si>
  <si>
    <t>VILLABA 1-LEYTE</t>
  </si>
  <si>
    <t>MARVIN /MS V &amp; CO</t>
  </si>
  <si>
    <t>LUDITH GUMBA</t>
  </si>
  <si>
    <t xml:space="preserve">CARMEN-AGUSAN DEL NORTE </t>
  </si>
  <si>
    <t>BOULEVARD - SURIGAO DEL NORTE</t>
  </si>
  <si>
    <t>PINIKITAN - CAGAYAN DE ORO</t>
  </si>
  <si>
    <t>LEGANES -  ILO-ILO</t>
  </si>
  <si>
    <t>DANAO PANGLAO 2 -  BOHOL</t>
  </si>
  <si>
    <t>MATALOM- SOUTHERN LEYTE</t>
  </si>
  <si>
    <t>LOPEZ -QUEZON PROVINCE</t>
  </si>
  <si>
    <t xml:space="preserve">RAYMOND BONGABONG </t>
  </si>
  <si>
    <t>RTR - AGUSAN DEL NORTE</t>
  </si>
  <si>
    <t>NARCISO TAFT - SURIGAO DEL NORTE</t>
  </si>
  <si>
    <t>SAGAY 3 NEGROS OCCIDENTAL</t>
  </si>
  <si>
    <t>LACSON - BACOLOD 8</t>
  </si>
  <si>
    <t>PARACALE - CAMARINES NORTE</t>
  </si>
  <si>
    <t>JIBOLO JANIUAY 2 - ILO-ILO</t>
  </si>
  <si>
    <t>CATAINGAN - MASBATE</t>
  </si>
  <si>
    <t>BS AQUINO -  BACOLOD 11</t>
  </si>
  <si>
    <t>MEJIA-ORMOC</t>
  </si>
  <si>
    <t>VALERIE KITTY ESCAÑO</t>
  </si>
  <si>
    <t>JOEL BERNARD DUMALAN</t>
  </si>
  <si>
    <t>PAMPLONA NEGROS ORIENTAL</t>
  </si>
  <si>
    <t>JEONALYN SONIO</t>
  </si>
  <si>
    <t>LOPE DE VEGA - WESTERN SAMAR</t>
  </si>
  <si>
    <t>TABON-TABON - LEGAZPI</t>
  </si>
  <si>
    <t>BANAGO - BACOLOD 6</t>
  </si>
  <si>
    <t>TINAMBAC 2 - CAMARINES SUR</t>
  </si>
  <si>
    <t>LIPA-BATANGAS</t>
  </si>
  <si>
    <t>HARRY VITERBO JR.</t>
  </si>
  <si>
    <t>ANAHAWAN SOUTHERN LEYTE</t>
  </si>
  <si>
    <t>MARANDING 2 - LANAO DEL NORTE</t>
  </si>
  <si>
    <t>BAROTAC NUEVO -  ILO-ILO</t>
  </si>
  <si>
    <t>RENZE DIAZ</t>
  </si>
  <si>
    <t>LENY LORICO</t>
  </si>
  <si>
    <t>SAN CARLOS 1 NEGROS OCCIDENTAL</t>
  </si>
  <si>
    <t xml:space="preserve">URATEX- AGUSAN DEL NORTE </t>
  </si>
  <si>
    <t xml:space="preserve">LUCIA LABINE </t>
  </si>
  <si>
    <t>SANTIAGO PILI - CAMARINES SUR</t>
  </si>
  <si>
    <t>BILIRAN-BILIRAN</t>
  </si>
  <si>
    <t>LINAMON - LANAO DEL NORTE</t>
  </si>
  <si>
    <t>ELSA ESTROLOGO</t>
  </si>
  <si>
    <t>DON CARLOS PLAZA - BUKIDNON</t>
  </si>
  <si>
    <t>ANABELLE GREGORIOS</t>
  </si>
  <si>
    <t>CLAVER 1-SURIGAO DEL NORTE</t>
  </si>
  <si>
    <t>LUPI - CAMARINES SUR</t>
  </si>
  <si>
    <t>LIBERTAD - MISAMIS ORIENTAL</t>
  </si>
  <si>
    <t>CRISTY SOTO</t>
  </si>
  <si>
    <t>KALIBO-4 AKLAN</t>
  </si>
  <si>
    <t>MAAO -  NEGROS OCCIDENTAL</t>
  </si>
  <si>
    <t>MAYORGA - LEYTE</t>
  </si>
  <si>
    <t>TABO-AN - CEBU</t>
  </si>
  <si>
    <t>MELCHE SINUGBUHAN</t>
  </si>
  <si>
    <t>PICARDAL - ILIGAN CITY</t>
  </si>
  <si>
    <t>BABELYN PAGLINAWAN</t>
  </si>
  <si>
    <t>PALOMPON 2-LEYTE</t>
  </si>
  <si>
    <t>CYD/KATE &amp; CO</t>
  </si>
  <si>
    <t>TULA-TULA - LEGAZPI</t>
  </si>
  <si>
    <t>LUNGSODAAN -  BOHOL</t>
  </si>
  <si>
    <t>MAGSAYSAY - CAMARINES SUR</t>
  </si>
  <si>
    <t>OMAL YCOY</t>
  </si>
  <si>
    <t>BURGOS - BACOLOD 13</t>
  </si>
  <si>
    <t xml:space="preserve">OBRERO - BUTUAN CITY, ADN </t>
  </si>
  <si>
    <t>TABALONG DAUIS -  BOHOL</t>
  </si>
  <si>
    <t>ALAS-ASIN -BATAAN</t>
  </si>
  <si>
    <t>MOBO PORT - MASBATE</t>
  </si>
  <si>
    <t>SAN JUAN PILI - CAMARINES SUR</t>
  </si>
  <si>
    <t>ADLAY- SURIGAO DEL SUR</t>
  </si>
  <si>
    <t>PINAMOPOAN-LEYTE</t>
  </si>
  <si>
    <t>GRACIA PIGAR</t>
  </si>
  <si>
    <t>MAGALLANES - AGUSAN DEL NORTE</t>
  </si>
  <si>
    <t>CAPITOL PILI - CAMARINES SUR</t>
  </si>
  <si>
    <t>RICHARD CHUA</t>
  </si>
  <si>
    <t>CATBALOGAN 5 CANLAPWAS - WESTERN SAMAR</t>
  </si>
  <si>
    <t>BURAY  - WESTERN SAMAR</t>
  </si>
  <si>
    <t>SOLID ROAD - PALAWAN</t>
  </si>
  <si>
    <t>DAO  DAUIS - BOHOL</t>
  </si>
  <si>
    <t>OPAO TANJAY 3 NEGROS ORIENTAL</t>
  </si>
  <si>
    <t>KIWALAN - ILIGAN CITY</t>
  </si>
  <si>
    <t>AIMEE SICOR-SICOR</t>
  </si>
  <si>
    <t>LUCENA 2- QUEZON PROVINCE</t>
  </si>
  <si>
    <t>DEBARRY JONES PAYOT</t>
  </si>
  <si>
    <t>CANELAR - ZAMBOANGA CITY</t>
  </si>
  <si>
    <t>NELSON SEGUNDO FELIX</t>
  </si>
  <si>
    <t>UNITOP - LEGAZPI</t>
  </si>
  <si>
    <t>POBLACION KAUSWAGAN - LANAO DEL NORTE</t>
  </si>
  <si>
    <t>IRENE QUEROUILA</t>
  </si>
  <si>
    <t>LIANGA 1- SURIGAO DEL SUR</t>
  </si>
  <si>
    <t>PARANG- SURIGAO DEL SUR</t>
  </si>
  <si>
    <t>SALAY - MISAMIS ORIENTAL</t>
  </si>
  <si>
    <t>PALAO - ILIGAN CITY</t>
  </si>
  <si>
    <t>KRYSTAL SALVA</t>
  </si>
  <si>
    <t>SAN JOSE PARTIDO 1 - CAMARINES SUR</t>
  </si>
  <si>
    <t>JUSTIN BOLANOS</t>
  </si>
  <si>
    <t>LA CASTELLANA - NEGROS OCCIDENTAL</t>
  </si>
  <si>
    <t>DAGAMI - LEYTE</t>
  </si>
  <si>
    <t>LOWELA ROSAURO</t>
  </si>
  <si>
    <t>LAOANG 2 - NORTHERN SAMAR</t>
  </si>
  <si>
    <t>MALITBOG- SOUTHERN LEYTE</t>
  </si>
  <si>
    <t>JENNIFER JOY TABINAS</t>
  </si>
  <si>
    <t>MADRID 1- SURIGAO DEL SUR</t>
  </si>
  <si>
    <t>MATAG-OB-LEYTE</t>
  </si>
  <si>
    <t>MS LOWELA ROSAURO</t>
  </si>
  <si>
    <t>TABING DAGAT -QUEZON PROVINCE</t>
  </si>
  <si>
    <t>MARK JOHN VELACIO</t>
  </si>
  <si>
    <t>NOVO TAGBILARAN - BOHOL</t>
  </si>
  <si>
    <t>RONALD LARIOSA</t>
  </si>
  <si>
    <t>TAMBACAN - ILIGAN CITY</t>
  </si>
  <si>
    <t>DIATAGON- SURIGAO DEL SUR</t>
  </si>
  <si>
    <t>COLON 1 (DGTE) -  NEGROS ORIENTAL</t>
  </si>
  <si>
    <t>CENTRO NAGA - CAMARINES SUR</t>
  </si>
  <si>
    <t>M PEREZ,GUIHULNGAN- NEGROS ORIENTAL</t>
  </si>
  <si>
    <t>VILLAMOR 1-NCR</t>
  </si>
  <si>
    <t>CLARIN - BOHOL</t>
  </si>
  <si>
    <t>PICCOP - BALOI LANAO DEL NORTE</t>
  </si>
  <si>
    <t>LOVE JOY ANQUILLANO</t>
  </si>
  <si>
    <t>NAVAL-3 BILIRAN</t>
  </si>
  <si>
    <t>TAYASAN- NEGROS ORIENTAL</t>
  </si>
  <si>
    <t>BANAWA - CEBU</t>
  </si>
  <si>
    <t>ANTHONY TOMOGDON</t>
  </si>
  <si>
    <t>DIMIAO - BOHOL</t>
  </si>
  <si>
    <t>DALAKIT 1 - NORTHERN SAMAR</t>
  </si>
  <si>
    <t>FUENTES ROXAS</t>
  </si>
  <si>
    <t>LAGONOY - CAMARINES SUR</t>
  </si>
  <si>
    <t>BAD-AS 2-SURIGAO DEL NORTE</t>
  </si>
  <si>
    <t>RIZAL GUMACA- QUEZON PROVINCE</t>
  </si>
  <si>
    <t>GERRY ANDREW MACIAS</t>
  </si>
  <si>
    <t>SOGOD 2, SOUTHERN LEYTE</t>
  </si>
  <si>
    <t>LOS BAÑOS 2- LAGUNA</t>
  </si>
  <si>
    <t>ANNABELLE QUILANTANG</t>
  </si>
  <si>
    <t>SIERRA BULLONES - BOHOL</t>
  </si>
  <si>
    <t>ELEYNA BAGARES / JAIME GABAS</t>
  </si>
  <si>
    <t>SARA 1 -  ILO-ILO</t>
  </si>
  <si>
    <t>VINCE JAVELLANA</t>
  </si>
  <si>
    <t>SAN ENRIQUE - NEGROS OCCIDENTAL</t>
  </si>
  <si>
    <t>PALO 5- BARAS</t>
  </si>
  <si>
    <t>KAWIT MEDELLIN - CEBU</t>
  </si>
  <si>
    <t>JOVEMAE ATON</t>
  </si>
  <si>
    <t>ALBERTO G. POLIDO JR.</t>
  </si>
  <si>
    <t>MAHAPLAG LEYTE</t>
  </si>
  <si>
    <t>BALILIHAN -  BOHOL</t>
  </si>
  <si>
    <t>RONALD POGOY</t>
  </si>
  <si>
    <t>TUBOD 2 -  LANAO DEL NORTE</t>
  </si>
  <si>
    <t>HIMAY-ANGAN SOUTHERN LEYTE</t>
  </si>
  <si>
    <t>AMAT - SURIGAO DEL NORTE</t>
  </si>
  <si>
    <t>ILIHAN - TABOGON</t>
  </si>
  <si>
    <t>ALFIE DELA TORRES</t>
  </si>
  <si>
    <t>SAN CARLOS 5 NEGROS OCCIDENTAL</t>
  </si>
  <si>
    <t>SIBAGAT - AGUSAN DEL SUR</t>
  </si>
  <si>
    <t>CABADBARAN 3-AGUSAN DEL NORTE</t>
  </si>
  <si>
    <t>KAWAYAN-BILIRA</t>
  </si>
  <si>
    <t>TACLOBAN 31-CABALAWAN 2</t>
  </si>
  <si>
    <t>AJUY -  ILO-ILO</t>
  </si>
  <si>
    <t>MARY GRACE MATUTINA</t>
  </si>
  <si>
    <t>TUKURAN - ZAMBOANGA DEL SUR</t>
  </si>
  <si>
    <t>CARMEN- SURIGAO DEL SUR</t>
  </si>
  <si>
    <t>GARCIA HERNANDEZ - BOHOL</t>
  </si>
  <si>
    <t>DORIS PLARISAN/ ALBERTO PLARISAN</t>
  </si>
  <si>
    <t>COLON 2 - DUMAGUETE CITY</t>
  </si>
  <si>
    <t>OZAMIS - OZAMIS CITY</t>
  </si>
  <si>
    <t>ALMERIA-BILIRAN</t>
  </si>
  <si>
    <t>JIMALALUD- NEGROS ORIENTAL</t>
  </si>
  <si>
    <t>APOKON-TAGUM CITY</t>
  </si>
  <si>
    <t>GERALDINE ALEGADO</t>
  </si>
  <si>
    <t>SARVIDA - SURIGAO DEL NORTE</t>
  </si>
  <si>
    <t>TALISAY 2 -  NEGROS OCCIDENTAL</t>
  </si>
  <si>
    <t>MACROHON- SOUTHERN LEYTE</t>
  </si>
  <si>
    <t>BAROTAC VIEJO -  ILOILO</t>
  </si>
  <si>
    <t>SALCEDO - EASTERN SAMAR</t>
  </si>
  <si>
    <t>MALINAO - ALBAY</t>
  </si>
  <si>
    <t>LTO AGUSAN - CAGAYAN DE ORO</t>
  </si>
  <si>
    <t>GREGG A. CAVAN</t>
  </si>
  <si>
    <t>TALIGAMAN - BUTUAN CITY, ADN</t>
  </si>
  <si>
    <t>TAGANITO-SURIGAO DEL NORTE</t>
  </si>
  <si>
    <t>BINALBAGAN 2-NEGROS OCCIDENTAL</t>
  </si>
  <si>
    <t>GATEWAY - SURIGAO DEL NORTE</t>
  </si>
  <si>
    <t>N.DELA CRUZ PALIPARAN</t>
  </si>
  <si>
    <t>TACLOBAN 30-TOYOTA</t>
  </si>
  <si>
    <t>RONALD LARIOSA &amp; CORP.</t>
  </si>
  <si>
    <t xml:space="preserve">  MELANIE JUMAYA</t>
  </si>
  <si>
    <t>VILLAMOR 2-NCR</t>
  </si>
  <si>
    <t>LIBMANAN 2 - CAMARINES SUR</t>
  </si>
  <si>
    <t>MARCONI CORTEZ</t>
  </si>
  <si>
    <t>MANSILINGAN -  BACOLOD 3</t>
  </si>
  <si>
    <t>PAGLAUM-NEGROS OCCIDENTAL</t>
  </si>
  <si>
    <t>SIPALAY 2 NEGROS OCCIDENTAL</t>
  </si>
  <si>
    <t>SOGOD 3, SOUTHERN LEYTE</t>
  </si>
  <si>
    <t>SAN CARLOS 7  NEGROS OCCIDENTAL</t>
  </si>
  <si>
    <t>VILLANUEVA - MISAMIS ORIENTAL</t>
  </si>
  <si>
    <t>PELAEZ KAUSWAGAN - CAGAYAN DE ORO</t>
  </si>
  <si>
    <t>BURGOS ST. NAGA - CEBU</t>
  </si>
  <si>
    <t>IRENE FORMENTERA</t>
  </si>
  <si>
    <t>NARRA - NORTHERN SAMAR</t>
  </si>
  <si>
    <t>STA. ROSA (DGTE) -  NEGROS ORIENTAL</t>
  </si>
  <si>
    <t>BAYAWAN1  NEGROS ORIENTAL</t>
  </si>
  <si>
    <t>BASILISA - DINAGAT ISLANDS SURIGAO DEL NORTE</t>
  </si>
  <si>
    <t>WASHINGTON - LEGAZPI</t>
  </si>
  <si>
    <t>BABATNGON LEYTE</t>
  </si>
  <si>
    <t>MANDURRIAO 2</t>
  </si>
  <si>
    <t>SAN FERNANDO - CAMARINES SUR</t>
  </si>
  <si>
    <t>MARLYN NAVARROZA</t>
  </si>
  <si>
    <t>SALVACION - DARAGA ALBAY</t>
  </si>
  <si>
    <t>AURORA - ZAMBOANGA DEL SUR</t>
  </si>
  <si>
    <t>MANAPLA - NEGROS OCCIDENTAL</t>
  </si>
  <si>
    <t>NAVAL-2 BILIRAN</t>
  </si>
  <si>
    <t>TABLON - CAGAYAN DE ORO</t>
  </si>
  <si>
    <t>CZARINA KATHERINE T. LOPENA</t>
  </si>
  <si>
    <t>CABUCGAYAN-BILIRAN</t>
  </si>
  <si>
    <t>MAASIN 3- LEYTE</t>
  </si>
  <si>
    <t>ELEYNA BAGARES</t>
  </si>
  <si>
    <t xml:space="preserve">BAROBO-SURIGAO DEL SUR </t>
  </si>
  <si>
    <t>HANDUMANAN - NEGROS OCCIDENTAL</t>
  </si>
  <si>
    <t>MILAOR - CAMARINES SUR</t>
  </si>
  <si>
    <t>BINALBAGAN -  NEGROS OCCIDENTAL</t>
  </si>
  <si>
    <t>VISAYAN-TAGUM CITY</t>
  </si>
  <si>
    <t>BANAY-BANAY- DAVAO ORIENTAL</t>
  </si>
  <si>
    <t>TUBURAN 1 - CEBU</t>
  </si>
  <si>
    <t>MELANIE S. TOLO</t>
  </si>
  <si>
    <t>ANAO-AON - SURIGAO DEL NORTE</t>
  </si>
  <si>
    <t>PLARIDEL-BAYBAY LEYTE</t>
  </si>
  <si>
    <t>MR.ALVIN S.&amp;MAAM MELANIE T.</t>
  </si>
  <si>
    <t>BALUD - MASBATE</t>
  </si>
  <si>
    <t>CARIGARA6-LEYTE</t>
  </si>
  <si>
    <t>MELANIE TOLO</t>
  </si>
  <si>
    <t>MAIGO - LANAO DEL NORTE</t>
  </si>
  <si>
    <t>PINABACDAO - WESTERN SAMAR</t>
  </si>
  <si>
    <t>TAMPOOCAN,AYUNGON-NEGROS ORIENTAL</t>
  </si>
  <si>
    <t>STA. CRUZ 1,DAVAO DEL SUR</t>
  </si>
  <si>
    <t>LABO - CAMARINES NORTE</t>
  </si>
  <si>
    <t>MOHON ILO-ILO</t>
  </si>
  <si>
    <t>ANDY ABIERRA</t>
  </si>
  <si>
    <t>LOURDES  PANGLAO -  BOHOL</t>
  </si>
  <si>
    <t>NABUA 1 - CAMARINES SUR</t>
  </si>
  <si>
    <t>LAPUZ -  ILO-ILO</t>
  </si>
  <si>
    <t>STEVEN Z.CONDE</t>
  </si>
  <si>
    <t>KAPANTAWAN - LEGAZPI</t>
  </si>
  <si>
    <t>KRISTOFFER DE GUIA/SELDON JOHN MACIAS</t>
  </si>
  <si>
    <t>PASTRANA - LEYTE</t>
  </si>
  <si>
    <t>SAN CARLOS 8 NEGROS OCCIDENTAL</t>
  </si>
  <si>
    <t>CULABA-BILIRAN</t>
  </si>
  <si>
    <t>JHONREL MAGALLANES &amp; CO.</t>
  </si>
  <si>
    <t>NAGA TIWI - ALBAY</t>
  </si>
  <si>
    <t>NAVARRO - SURIGAO DEL NORTE</t>
  </si>
  <si>
    <t xml:space="preserve">JC AQUINO SM - BUTUAN CITY, ADN </t>
  </si>
  <si>
    <t>KAUSWAGAN 1 - LANAO DEL NORTE</t>
  </si>
  <si>
    <t>LUCENA 1- QUEZON PROVINCE</t>
  </si>
  <si>
    <t>JUBAN 2 - SORSOGON</t>
  </si>
  <si>
    <t>TRAVESIA - GUINOBATAN ALBAY</t>
  </si>
  <si>
    <t>APRIL ROSE SORATORIO</t>
  </si>
  <si>
    <t xml:space="preserve">BOGO PLAZA - BOGO CEBU </t>
  </si>
  <si>
    <t>ASTROX CANAMA</t>
  </si>
  <si>
    <t>TACLOBAN 11 - CITY HOSPITAL MARASBARAS</t>
  </si>
  <si>
    <t>VICTORIA - NORTHERN SAMAR</t>
  </si>
  <si>
    <t>SAN JOSE - DINAGAT ISLANDS SURIGAO DEL NORTE</t>
  </si>
  <si>
    <t>ICHON- MACROHON SOUTHERN LEYTE</t>
  </si>
  <si>
    <t>TABOGON</t>
  </si>
  <si>
    <t>LILOAN 1, SOUTHERN LEYTE</t>
  </si>
  <si>
    <t>CALBIGA - WESTERN SAMAR</t>
  </si>
  <si>
    <t>IRIGA 1 - CAMARINES SUR</t>
  </si>
  <si>
    <t>MALAYO CORTES -  BOHOL</t>
  </si>
  <si>
    <t>TINAMBAC 1 - CAMARINES SUR</t>
  </si>
  <si>
    <t>ARAULLO - PAGADIAN CITY</t>
  </si>
  <si>
    <t>MERASOL MORAN</t>
  </si>
  <si>
    <t>SISON-SURIGAO DEL NORTE</t>
  </si>
  <si>
    <t>TUGOS - SORSOGON</t>
  </si>
  <si>
    <t>TAGBAC  JARO - ILO-ILO</t>
  </si>
  <si>
    <t xml:space="preserve">ARGAWANON- CEBU </t>
  </si>
  <si>
    <t>JEFFRE CASTRO</t>
  </si>
  <si>
    <t>KOLAMBUGAN-LANAO DEL NORTE</t>
  </si>
  <si>
    <t>BANGA,BAYAWAN NEGROS ORIENTAL</t>
  </si>
  <si>
    <t>TUGBONG -KANANGA LEYTE</t>
  </si>
  <si>
    <t>GILROSE/SARALOU &amp;CO</t>
  </si>
  <si>
    <t>TANDAG4- TAGO2 - SURIGAO DEL SOR</t>
  </si>
  <si>
    <t>POBLACION BALINGASAG-MISAMIS ORIENTAL</t>
  </si>
  <si>
    <t>SILAY 1 -  NEGROS OCCIDENTAL</t>
  </si>
  <si>
    <t>BOGO SAN JOSE EXTENSION - DUMAGUETE CITY</t>
  </si>
  <si>
    <t>LUCITA YBAÑEZ &amp; FABILLAR</t>
  </si>
  <si>
    <t>BURABOD - SORSOGON</t>
  </si>
  <si>
    <t>VALENCIA - BOHOL</t>
  </si>
  <si>
    <t>BULUA 2 ZONE 4 - CAGAYAN DE ORO</t>
  </si>
  <si>
    <t>LUCIA LABINE &amp; ELMER LABINE</t>
  </si>
  <si>
    <t>IRIGA 5 - CAMARINES SUR</t>
  </si>
  <si>
    <t xml:space="preserve">MANGAGOY 1- SURIGAO DEL SUR </t>
  </si>
  <si>
    <t>SAN ISIDRO PILI - CAMARINES SUR</t>
  </si>
  <si>
    <t xml:space="preserve">CNU MEDELLIN - CEBU </t>
  </si>
  <si>
    <t>RAGAY - CAMARINES SUR</t>
  </si>
  <si>
    <t>BACONG 1 NEGROS ORIENTAL</t>
  </si>
  <si>
    <t>PALANAS - MASBATE</t>
  </si>
  <si>
    <t>TRINIDAD - SURIGAO DEL NORTE</t>
  </si>
  <si>
    <t>EDDIE QUINTANA</t>
  </si>
  <si>
    <t>USON - MASBATE</t>
  </si>
  <si>
    <t>BOMBON - CAMARINES SUR</t>
  </si>
  <si>
    <t>DAMPAS- BOHOL</t>
  </si>
  <si>
    <t>GERALYN A. BASALLAJE</t>
  </si>
  <si>
    <t>ALLEN 2 - NORTHERN SAMAR</t>
  </si>
  <si>
    <t>MANALO - PALAWAN</t>
  </si>
  <si>
    <t>MELROSE SEVERINO</t>
  </si>
  <si>
    <t>BONTOC POB. ,SOUTHERN LEYTE</t>
  </si>
  <si>
    <t>APOVEL PATAG - CAGAYAN DE ORO</t>
  </si>
  <si>
    <t>MARIVELES DAUIS - BOHOL</t>
  </si>
  <si>
    <t>SAN MIGUEL - ILIGAN CITY</t>
  </si>
  <si>
    <t>PALO 4- CAMPETIC</t>
  </si>
  <si>
    <t>NAOME CARTAGENA &amp; CO</t>
  </si>
  <si>
    <t>SIPOCOT 1 - CAMARINES SUR</t>
  </si>
  <si>
    <t xml:space="preserve">TAYTAYAN - BOGO CEBU </t>
  </si>
  <si>
    <t>MART KIOMBERLY GODINEZ</t>
  </si>
  <si>
    <t xml:space="preserve">AMBAGO - BUTUAN CITY, ADN </t>
  </si>
  <si>
    <t>BACUAG-SURIGAO DEL NORTE</t>
  </si>
  <si>
    <t>NGC -  BACOLOD 1</t>
  </si>
  <si>
    <t>CAUYAN -  NEGROS OCCIDENTAL</t>
  </si>
  <si>
    <t>PARANAS - WESTERN SAMAR</t>
  </si>
  <si>
    <t>SANTIAGO-PAGADIAN CITY</t>
  </si>
  <si>
    <t>RUBEN BERNAL</t>
  </si>
  <si>
    <t>MASBATE PORT - MASBATE</t>
  </si>
  <si>
    <t>HILAITAN,GUIHULNGAN- NEGROS ORIENTAL</t>
  </si>
  <si>
    <t>MRS. LUCITA YBAÑEZ</t>
  </si>
  <si>
    <t>SAN MIGUEL-TAGUM CITY</t>
  </si>
  <si>
    <t>ALBURQUERQUE - BOHOL</t>
  </si>
  <si>
    <t>ANISLAG - LEGAZPI</t>
  </si>
  <si>
    <t>SAN ROQUE ROXAS</t>
  </si>
  <si>
    <t>BALANGKAYAN - EASTERN SAMAR</t>
  </si>
  <si>
    <t>LUDENA - MISAMIS ORIENTAL</t>
  </si>
  <si>
    <t>KIM AND ROMY VARGAS</t>
  </si>
  <si>
    <t>SAN JOSE - BUKIDNON</t>
  </si>
  <si>
    <t>EDWIN BAYRON</t>
  </si>
  <si>
    <t>SAN MANUEL - PALAWAN</t>
  </si>
  <si>
    <t xml:space="preserve">DURANO - BUTUAN CITY, ADN </t>
  </si>
  <si>
    <t>TAMBAK PAGBILAO-QUEZON PROVINCE</t>
  </si>
  <si>
    <t>TINANGNAN, TUBIGON - BOHOL</t>
  </si>
  <si>
    <t>TANAUAN 1- SAN ROQUE</t>
  </si>
  <si>
    <t>GIPORLOS - EASTERN SAMAR</t>
  </si>
  <si>
    <t>SANGI-TOLEDO</t>
  </si>
  <si>
    <t>CATBALOGAN 4 - WESTERN SAMAR</t>
  </si>
  <si>
    <t>TOLOSA 2- LEYTE</t>
  </si>
  <si>
    <t>VALLEHERMOSO  NEGROS OCCIDENTAL</t>
  </si>
  <si>
    <t>CANTILAN 3- SURIGAO DEL SUR</t>
  </si>
  <si>
    <t>SAN AGUSTIN- SURIGAO DEL SUR</t>
  </si>
  <si>
    <t>LARENA DRIVE,DUMAGUETE CITY</t>
  </si>
  <si>
    <t>MALILIPOT 2 - ALBAY</t>
  </si>
  <si>
    <t>GUSU - ZAMBOANGA CITY</t>
  </si>
  <si>
    <t>PALOMPON 3 -LEYTE</t>
  </si>
  <si>
    <t>JENIFER DELIMA/RICHARD &amp;CO</t>
  </si>
  <si>
    <t>PULANTUBIG -  DUMAGUETE CITY</t>
  </si>
  <si>
    <t xml:space="preserve"> CONCEPCION- BATANGAS</t>
  </si>
  <si>
    <t>HARRY VITERBO</t>
  </si>
  <si>
    <t>GUINSAY - CEBU</t>
  </si>
  <si>
    <t>JEFFREY CASTRO</t>
  </si>
  <si>
    <t>MABINI-DAVAO DE ORO</t>
  </si>
  <si>
    <t>PATAG - CAGAYAN DE ORO</t>
  </si>
  <si>
    <t>REYLAN TAWI</t>
  </si>
  <si>
    <t>SAN FRANCISCO, SOUTHERN LEYTE</t>
  </si>
  <si>
    <t>BOBON 2 - NORTHERN SAMAR</t>
  </si>
  <si>
    <t>FULACHE -HILONGOS LEYTE</t>
  </si>
  <si>
    <t>PAMPLONA - CAMARINES SUR</t>
  </si>
  <si>
    <t>ALEGRIA - AGUSAN DEL NORTE</t>
  </si>
  <si>
    <t>BRENDA ABLEN</t>
  </si>
  <si>
    <t>CUTA-BATANGAS</t>
  </si>
  <si>
    <t>PINKY PERMEJO</t>
  </si>
  <si>
    <t>TACLOBAN 36 - STO NINO</t>
  </si>
  <si>
    <t>SAN JUAN - STA.RITA SAMAR</t>
  </si>
  <si>
    <t>DENNIS PEÑALOSA</t>
  </si>
  <si>
    <t>VAMENTA 2 -CARMEN CAGAYAN DE ORO</t>
  </si>
  <si>
    <t xml:space="preserve"> SAN SEBASTIAN - BACOLOD 10</t>
  </si>
  <si>
    <t>MEDINA - MISAMIS ORIENTAL</t>
  </si>
  <si>
    <t>TAGBINA-SURIGAO DEL SUR</t>
  </si>
  <si>
    <t>MAGSAYSAY-MISAMIS ORIENTAL</t>
  </si>
  <si>
    <t>ROSARIO -TANDADG CITY, SDS</t>
  </si>
  <si>
    <t>SPI,BAGACAY DUMAGUETE CITY</t>
  </si>
  <si>
    <t>GOA 2 - CAMARINES SUR</t>
  </si>
  <si>
    <t xml:space="preserve">FORTUNE TOWN -  BACOLOD 12 </t>
  </si>
  <si>
    <t>BRIAN KINOL</t>
  </si>
  <si>
    <t xml:space="preserve">CENTRAL - BUTUAN CITY, ADN </t>
  </si>
  <si>
    <t>MACAPAGAL - ILIGAN CITY</t>
  </si>
  <si>
    <t>JULITA - LEYTE</t>
  </si>
  <si>
    <t>BINGAG DAUIS -  BOHOL</t>
  </si>
  <si>
    <t>E LOPEZ  ST. JARO - ILO-ILO</t>
  </si>
  <si>
    <t>JOSHUA GALO</t>
  </si>
  <si>
    <t>HINOBA-AN -NEGROS OCCIDENTAL</t>
  </si>
  <si>
    <t>YASHANO - LEGAZPI</t>
  </si>
  <si>
    <t>CAGDIANAO - DINAGAT ISLANDS SURIGAO DEL NORTE</t>
  </si>
  <si>
    <t>JAKOSALEM-CEBU</t>
  </si>
  <si>
    <t>CATBALOGAN 9 SILANGA - WESTERN SAMAR</t>
  </si>
  <si>
    <t>MARANDING 3 - LANAO DEL NORTE</t>
  </si>
  <si>
    <t>LITTLE DEE LENDIO</t>
  </si>
  <si>
    <t>LA LIBERTAD- NEGROS ORIENTAL</t>
  </si>
  <si>
    <t>MR. EDUARD LLENA</t>
  </si>
  <si>
    <t>CORELLA - BOHOL</t>
  </si>
  <si>
    <t>STO.TOMAS-DAVAO DEL NORTE</t>
  </si>
  <si>
    <t>OWN 5</t>
  </si>
  <si>
    <t>TALON-TALON - ZAMBOANGA CITY</t>
  </si>
  <si>
    <t>CARIDAD-BAYBAY LEYTE</t>
  </si>
  <si>
    <t>GORORDO AVENUE.- CEBU</t>
  </si>
  <si>
    <t>LAURENCE/PIA LIM</t>
  </si>
  <si>
    <t>POBLACION ASTURIAS</t>
  </si>
  <si>
    <t xml:space="preserve">MARCO BENSON DIENDO </t>
  </si>
  <si>
    <t>BUTUAN DOCTORS - AGUSAN DEL NORTE</t>
  </si>
  <si>
    <t>CADIZ 3 - NEGROS OCCIDENTAL</t>
  </si>
  <si>
    <t>GALLARES ST. TAGBILARAN - BOHOL</t>
  </si>
  <si>
    <t>CANLAON 2 NEGROS OCCIDENTAL</t>
  </si>
  <si>
    <t>QUARRY ABUYOG</t>
  </si>
  <si>
    <t>DAO TAGBILARAN - BOHOL</t>
  </si>
  <si>
    <t>LAMAO-BATAAN</t>
  </si>
  <si>
    <t>PLARIDEL ROXAS</t>
  </si>
  <si>
    <t>TAGAS 3 - ALBAY</t>
  </si>
  <si>
    <t>ROSARIO - NORTHERN SAMAR</t>
  </si>
  <si>
    <t>TUBOD QUEZON, LANAO DEL NORTE</t>
  </si>
  <si>
    <t>RS &amp; COMPANY</t>
  </si>
  <si>
    <t>SIPOCOT 2 - CAMARINES SUR</t>
  </si>
  <si>
    <t>BANZON BALANGA-BATAAN</t>
  </si>
  <si>
    <t>SAN AGUSTINE - ILO-ILO</t>
  </si>
  <si>
    <t>ASIA HINOBAAN - NEGROS OCCIDENTAL</t>
  </si>
  <si>
    <t>UBAY 2 - BOHOL</t>
  </si>
  <si>
    <t>ZALDY LABRADOR</t>
  </si>
  <si>
    <t>CONCEPCION -HILONGOS LEYTE</t>
  </si>
  <si>
    <t>SIR REYMARK VELASCO &amp; CO.</t>
  </si>
  <si>
    <t xml:space="preserve">CALATRAVA  NEGROS OCCIDENTAL </t>
  </si>
  <si>
    <t>BALVERDE - LAGUNA</t>
  </si>
  <si>
    <t>JONATHAN AGUILAR</t>
  </si>
  <si>
    <t>PANIABUNAN,MABINAY- NEGROS ORIENTAL</t>
  </si>
  <si>
    <t>PLACER-SURIGAO DEL NORTE</t>
  </si>
  <si>
    <t>LANUZA- SURIGAO DEL SUR</t>
  </si>
  <si>
    <t>DINAGAT - DINAGAT ISLANDS SURIGAO DEL NORTE</t>
  </si>
  <si>
    <t>OSMENA DAANBANTAYAN 2</t>
  </si>
  <si>
    <t>MA. GERTRUDES APAO</t>
  </si>
  <si>
    <t>METRO - BACOLOD 19</t>
  </si>
  <si>
    <t>DOMOLOG,BINDOY- NEGROS ORIENTAL</t>
  </si>
  <si>
    <t>BATUAN - BOHOL</t>
  </si>
  <si>
    <t>GERALYN A. BASSALLAJE</t>
  </si>
  <si>
    <t>SAMBAT SARIAYA - QUEZON PROVINCE</t>
  </si>
  <si>
    <t xml:space="preserve">PRINCE MEDELLIN - CEBU </t>
  </si>
  <si>
    <t>TOMINOBO - ILIGAN CITY</t>
  </si>
  <si>
    <t>BANGA AKLAN</t>
  </si>
  <si>
    <t>DANCALAN - NEGROS OCCIDENTAL</t>
  </si>
  <si>
    <t>JUNOB,DUMAGUETE CITY</t>
  </si>
  <si>
    <t>STA.BARBARA 1 ILO-ILO</t>
  </si>
  <si>
    <t>PULACAN - PAGADIAN CITY</t>
  </si>
  <si>
    <t>BAD-AS 1-SURIGAO DEL NORTE</t>
  </si>
  <si>
    <t>MOLUGAN - ELSALVADOR MISAMIS ORIENTAL</t>
  </si>
  <si>
    <t>CAMAYA - BATAAN</t>
  </si>
  <si>
    <t>ZARRAGA ILAWOD -  ILO-ILO</t>
  </si>
  <si>
    <t>MANDALAGAN -  BACOLOD 14</t>
  </si>
  <si>
    <t>AJONG NEGROS ORIENTAL</t>
  </si>
  <si>
    <t>BATO 2- SOUTHERN LEYTE</t>
  </si>
  <si>
    <t>LILOAN 2 ,SOUTHERN LEYTE</t>
  </si>
  <si>
    <t>JOVELLAR - DARAGA ALBAY</t>
  </si>
  <si>
    <t>BAGACAY (DGTE) - NEGROS ORIENTAL</t>
  </si>
  <si>
    <t>LUPON-DAVAO ORIENTAL</t>
  </si>
  <si>
    <t>ORAS F1 TAWAGAN -EASTERN SAMAR</t>
  </si>
  <si>
    <t>JULMAINE PLAZA CORP.</t>
  </si>
  <si>
    <t>LUMBANGAN,MABINAY-NEGROS ORIENTAL</t>
  </si>
  <si>
    <t>IRIGA 2 - CAMARINES SUR</t>
  </si>
  <si>
    <t>JOJO ALINDUGAN</t>
  </si>
  <si>
    <t>BAYAWAN3  NEGROS ORIENTAL</t>
  </si>
  <si>
    <t>SIKATUNA - BOHOL</t>
  </si>
  <si>
    <t>QUILIB ROSARIO - BATANGAS</t>
  </si>
  <si>
    <t>PACU MAASIN 6- SOUTHERN LEYTE</t>
  </si>
  <si>
    <t>UM,DIGOS CITY</t>
  </si>
  <si>
    <t>GRANADA -  BACOLOD 16</t>
  </si>
  <si>
    <t>BANTAYAN - NORTHERN SAMAR</t>
  </si>
  <si>
    <t>BATINGUEL - DUMAGUETE CITY</t>
  </si>
  <si>
    <t>PADRE BURGOS 1- SOUTHERN LEYTE</t>
  </si>
  <si>
    <t>DON RUBEN - DINAGAT ISLANDS SURIGAO DEL NORTE</t>
  </si>
  <si>
    <t>TUBURAN 2 - CEBU</t>
  </si>
  <si>
    <t>SNMIGUEL 2- SURIGAO DEL SUR</t>
  </si>
  <si>
    <t>MABINI SAN PABLO CITY</t>
  </si>
  <si>
    <t>LACAO - PALAWAN</t>
  </si>
  <si>
    <t>PENAFRANCIA - QUEZON PROVINCE</t>
  </si>
  <si>
    <t>MIRAFUENTES-TAGUM CITY</t>
  </si>
  <si>
    <t>JASAAN - MISAMIS ORIENTAL</t>
  </si>
  <si>
    <t>BURGOS 2 - NEGROS OCCIDENTAL</t>
  </si>
  <si>
    <t>LUTUCAN- QUEZON PROVINCE</t>
  </si>
  <si>
    <t>WENDELL  VILLOCILO</t>
  </si>
  <si>
    <t>MAASIN 4 MANTAHAN- SOUTHERN LEYTE</t>
  </si>
  <si>
    <t>POBLACION TALIBON 3 - BOHOL</t>
  </si>
  <si>
    <t xml:space="preserve"> MALABANAN - BATANGAS</t>
  </si>
  <si>
    <t xml:space="preserve">ROSARIO- AGUSAN DEL SUR </t>
  </si>
  <si>
    <t>NABUNTURAN-DAVAO DE ORO</t>
  </si>
  <si>
    <t>FLORENDA TANGINAN</t>
  </si>
  <si>
    <t>VALENCIA 2 NEGROS ORIENTAL</t>
  </si>
  <si>
    <t>LIGAO - ALBAY</t>
  </si>
  <si>
    <t>TANGUB - MISAMIS OCCIDENTAL</t>
  </si>
  <si>
    <t>RONALD RIVERA</t>
  </si>
  <si>
    <t>BOOL  JUNCTION TAGBILARAN - BOHOL</t>
  </si>
  <si>
    <t>GABAS &amp;CO</t>
  </si>
  <si>
    <t>PELAEZ 2 - KAUSWAGAN CAGAYAN DE ORO</t>
  </si>
  <si>
    <t>TABACO PORT - ALBAY</t>
  </si>
  <si>
    <t>BARLIN 2 NAGA - CAMARINES SUR</t>
  </si>
  <si>
    <t>STO.TOMAS - BATANGAS</t>
  </si>
  <si>
    <t>CANTILAN 2- SURIGAO DEL SUR</t>
  </si>
  <si>
    <t>TACLOBAN 34- YOUNGFIELD</t>
  </si>
  <si>
    <t>JULMANE PLAZA AND CORP.</t>
  </si>
  <si>
    <t>TABONTABON - LEYTE</t>
  </si>
  <si>
    <t>BINOGSACAN - GUINOBATAN ALBAY</t>
  </si>
  <si>
    <t>RICHELLE HALLIG</t>
  </si>
  <si>
    <t>SEC - SURIGAO DEL NORTE</t>
  </si>
  <si>
    <t>MICHELLE SU / SHERWIN NG</t>
  </si>
  <si>
    <t>CENTRO TUBIGON - BOHOL</t>
  </si>
  <si>
    <t>LAARNI CABATINGAN</t>
  </si>
  <si>
    <t>BUENAVISTA 1 - BOHOL</t>
  </si>
  <si>
    <t>JOHN B ILO-ILO</t>
  </si>
  <si>
    <t>JOVELLE PENALOSA/ROMELYN TOLO</t>
  </si>
  <si>
    <t>GANDARA 2 - WESTERN SAMAR</t>
  </si>
  <si>
    <t>TOGAS BALINGASAN- PAGADIAN CITY</t>
  </si>
  <si>
    <t>KURT RUSSEL PUNTANAR</t>
  </si>
  <si>
    <t>MATI 1-DAVAO ORIENTAL</t>
  </si>
  <si>
    <t>SABAYLE ST. - ILIGAN CITY</t>
  </si>
  <si>
    <t>CAMP 1 MARAMAG - BUKIDNON</t>
  </si>
  <si>
    <t>ANGELO ABABA</t>
  </si>
  <si>
    <t>LAM-AN, OZAMIS CITY</t>
  </si>
  <si>
    <t>BATERIA,GUIHULNGAN- NEGROS ORIENTAL</t>
  </si>
  <si>
    <t>PADRE BURGOS 2- SOUTHERN LEYTE</t>
  </si>
  <si>
    <t>MELODY PIOLLO</t>
  </si>
  <si>
    <t>TIMAMANA-TUBOD-SURIGAO DEL NORTE</t>
  </si>
  <si>
    <t>LAPASAN - CAGAYAN DE ORO CITY</t>
  </si>
  <si>
    <t>DAZIEL MHE A. DOMINGUEZ</t>
  </si>
  <si>
    <t>SAN JUAN NAVALCA-SURIGAO DEL NORTE</t>
  </si>
  <si>
    <t>TANAUAN 3- SAN MIGUEL</t>
  </si>
  <si>
    <t>MARY GRACE KHIATANI</t>
  </si>
  <si>
    <t>BASAY NEGROS ORIENTAL</t>
  </si>
  <si>
    <t>TUBURAN - PAGADIAN CITY</t>
  </si>
  <si>
    <t>MONKAYO-DAVAO DE ORO</t>
  </si>
  <si>
    <t>PATIN-AY - AGUSAN DEL SUR</t>
  </si>
  <si>
    <t>LUCIA LABINE</t>
  </si>
  <si>
    <t xml:space="preserve">URIOS - BUTUAN CITY, ADN </t>
  </si>
  <si>
    <t xml:space="preserve">MAYA - CEBU </t>
  </si>
  <si>
    <t>BUENAVISTA 2 - BOHOL</t>
  </si>
  <si>
    <t>TALAINGOD-DAVAO DEL NORTE</t>
  </si>
  <si>
    <t>NAVAL-6 BILIRAN</t>
  </si>
  <si>
    <t>SAN ROQUE PILI - CAMARINES SUR</t>
  </si>
  <si>
    <t>VINZONS - CAMARINES NORTE</t>
  </si>
  <si>
    <t>GAMUT- TAGO SURIGAO DEL SUR</t>
  </si>
  <si>
    <t>CANLAON 1 NEGROS OCCIDENTAL</t>
  </si>
  <si>
    <t>MOTIONG - WESTERN SAMAR</t>
  </si>
  <si>
    <t>MALILIPOT 1 - ALBAY</t>
  </si>
  <si>
    <t>KALIBO-6 AKLAN</t>
  </si>
  <si>
    <t>UB TAGBILARAN - BOHOL</t>
  </si>
  <si>
    <t>BARLIN 1 NAGA - CAMARINES SUR</t>
  </si>
  <si>
    <t>ERNESTO TOLO JR.</t>
  </si>
  <si>
    <t>DASHO - TOLEDO</t>
  </si>
  <si>
    <t>CHERRY LYN TECSON</t>
  </si>
  <si>
    <t>TANDAG 1- DONACO-SURIGAO DEL SUR</t>
  </si>
  <si>
    <t>MALVAR - BATANGAS</t>
  </si>
  <si>
    <t>INABANGA 2 -BOHOL</t>
  </si>
  <si>
    <t xml:space="preserve">MANGAGOY 2- SURIGAO DEL SUR </t>
  </si>
  <si>
    <t>LOS BAÑOS 1 - LAGUNA</t>
  </si>
  <si>
    <t>EDGAR PAGAY / PAULO SACAY</t>
  </si>
  <si>
    <t>TOMAS OPPUS SOUTHERN LEYTE</t>
  </si>
  <si>
    <t xml:space="preserve">SAGAY 2 NEGROS OCCIDENTAL </t>
  </si>
  <si>
    <t>PADRE GARCIA - BATANGAS</t>
  </si>
  <si>
    <t>MAWAB- DAVAO DE ORO</t>
  </si>
  <si>
    <t>BAYBAY - NORTHERN SAMAR</t>
  </si>
  <si>
    <t>KAPATAGAN 2 - LANAO DEL NORTE</t>
  </si>
  <si>
    <t>MAASIN 5- LEYTE</t>
  </si>
  <si>
    <t xml:space="preserve">BISLIG- SURIGAO DEL SUR </t>
  </si>
  <si>
    <t>TACLOBAN 24- ANIBONG</t>
  </si>
  <si>
    <t>ANAYAN PILI - CAMARINES SUR</t>
  </si>
  <si>
    <t>GRACE BANTOG</t>
  </si>
  <si>
    <t>P.ALCANTARA - LAGUNA</t>
  </si>
  <si>
    <t>ANTIPOLO - BATANGAS</t>
  </si>
  <si>
    <t>INOPACAN 2- INOPACAN LEYTE</t>
  </si>
  <si>
    <t>ALIJIS 3 - NEGROS OCCIDENTAL</t>
  </si>
  <si>
    <t>TAYABAS-QUEZON PROVINCE</t>
  </si>
  <si>
    <t>ANALITA REALINO</t>
  </si>
  <si>
    <t>NANGKA COMBADO MAASIN 8-SOUTHERN LEYTE</t>
  </si>
  <si>
    <t>DUBLAN BRUCE OLAYVAR</t>
  </si>
  <si>
    <t>NASIPIT - TALAMBAN  CEBU</t>
  </si>
  <si>
    <t>TINAGO -  DUMAGUETE CITY</t>
  </si>
  <si>
    <t>CONCEPCION - ILO-ILO</t>
  </si>
  <si>
    <t>CALINOG</t>
  </si>
  <si>
    <t>DAVE ARIGUIN</t>
  </si>
  <si>
    <t>TIBUNGCO,DAVAO CITY</t>
  </si>
  <si>
    <t>KENNETH VILLARTA</t>
  </si>
  <si>
    <t>ROSELYN BOHOL</t>
  </si>
  <si>
    <t>HINIGARAN - NEGROS OCCIDENTAL</t>
  </si>
  <si>
    <t>MATI 2-DAVAO ORIENTAL</t>
  </si>
  <si>
    <t>LODLOD - BATANGAS</t>
  </si>
  <si>
    <t>OSMEÑA - MASBATE</t>
  </si>
  <si>
    <t>BANAGO 2 - BACOLOD 20</t>
  </si>
  <si>
    <t>BAGUMBAYAN - CAMARINES SUR</t>
  </si>
  <si>
    <t>CALABANGA 2 - CAMARINES SUR</t>
  </si>
  <si>
    <t>TABACO 2 - ALBAY</t>
  </si>
  <si>
    <t>BUANOY- BALAMBAM CEBU</t>
  </si>
  <si>
    <t>ISABEL 3-LEYTE</t>
  </si>
  <si>
    <t>MR &amp; MRS RONALD LARIOSA</t>
  </si>
  <si>
    <t>PALAHANAN - BATANGAS</t>
  </si>
  <si>
    <t>BAGONTAAS - VALENCIA BUKIDNON</t>
  </si>
  <si>
    <t>KEITH RYAN MACANIM</t>
  </si>
  <si>
    <t>MAKIWALO - NORTHERN SAMAR</t>
  </si>
  <si>
    <t>TAWALA PANGLAO - BOHOL</t>
  </si>
  <si>
    <t>STA RITA - BATANGAS</t>
  </si>
  <si>
    <t>POBLACION-BATANGAS</t>
  </si>
  <si>
    <t>SAN JOSE ALAMINOS 2 - PANGASINAN</t>
  </si>
  <si>
    <t>BEVERLY FLORES</t>
  </si>
  <si>
    <t>BONIFACIO - MISAMIS OCCIDENTAL</t>
  </si>
  <si>
    <t>HINABANGAN - WESTERN SAMAR</t>
  </si>
  <si>
    <t>SAN JOSE PARTIDO 2 - CAMARINES SUR</t>
  </si>
  <si>
    <t>HANAWAN OCAMPO - CAMARINES SUR</t>
  </si>
  <si>
    <t>MAASIN 1- SOUTHERN LEYTE</t>
  </si>
  <si>
    <t>JAN KARLO SALINO</t>
  </si>
  <si>
    <t>SUAREZ 1 - ILIGAN CITY</t>
  </si>
  <si>
    <t>PAJO DAANBANTAYAN 1 - CEBU</t>
  </si>
  <si>
    <t>HAGONOY,DAVAO DEL SUR</t>
  </si>
  <si>
    <t>SUAREZ 2 - ILIGAN CITY</t>
  </si>
  <si>
    <t>BANKILINGAN - ALBAY</t>
  </si>
  <si>
    <t>CARARAYAN - CAMARINES SUR</t>
  </si>
  <si>
    <t>SHECAINAH NAVAREZ</t>
  </si>
  <si>
    <t>TRENTO1-AGUSAN DEL SUR</t>
  </si>
  <si>
    <t>LUCILE LABINE</t>
  </si>
  <si>
    <t>FORTICH - MALAYBALAY BUKIDNON</t>
  </si>
  <si>
    <t>BACONG2 NEGROS ORIENTAL</t>
  </si>
  <si>
    <t>ARANETA - BACOLOD 17</t>
  </si>
  <si>
    <t>STA.AGUEDA NEGROS ORIENTAL</t>
  </si>
  <si>
    <t>TUPI 1,SOUTH COTABATO</t>
  </si>
  <si>
    <t>ARNEL GANADILLO</t>
  </si>
  <si>
    <t>JAYMARK CLOYD V. LICUDINE</t>
  </si>
  <si>
    <t>SAN FRANCISCO OCAMPO - CAMARINES SUR</t>
  </si>
  <si>
    <t>CAHAYAG TUBIGON - BOHOL</t>
  </si>
  <si>
    <t>UBAY 1 -  BOHOL</t>
  </si>
  <si>
    <t>LABUYO TANGUB - MISAMIS OCCIDENTAL</t>
  </si>
  <si>
    <t>KAPALONG-DAVAO DEL NORTE</t>
  </si>
  <si>
    <t>BALINGOAN - MISAMIS ORIENTAL</t>
  </si>
  <si>
    <t>ROSALIE SAMPAYAN</t>
  </si>
  <si>
    <t>LIBJO -BATANGAS</t>
  </si>
  <si>
    <t>CAWAYAN - NORTHERN SAMAR</t>
  </si>
  <si>
    <t>VIRGILIO DOROJA JR.</t>
  </si>
  <si>
    <t>URGELLO - CEBU</t>
  </si>
  <si>
    <t>KEAN LAUREN CAGANG</t>
  </si>
  <si>
    <t>MANGGA-TAGUM CITY</t>
  </si>
  <si>
    <t>SANTANDER,CEBU</t>
  </si>
  <si>
    <t>SARRA 2 -  ILO-ILO</t>
  </si>
  <si>
    <t>TUGAS TANJAY 2 NEGROS ORIENTAL</t>
  </si>
  <si>
    <t xml:space="preserve">REDEEMER - BUTUAN CITY, ADN </t>
  </si>
  <si>
    <t>PASSI</t>
  </si>
  <si>
    <t xml:space="preserve">DONGON- MAASIN 7 LEYTE </t>
  </si>
  <si>
    <t>SUMILAO - BUKIDNON</t>
  </si>
  <si>
    <t>MOLAVE - ZAMBOANGA DEL SUR</t>
  </si>
  <si>
    <t>TIGBI TIWI 2 - ALBAY</t>
  </si>
  <si>
    <t>ZAMBOANGUITA 2 NEGROS ORIENTAL</t>
  </si>
  <si>
    <t>CUARTERO</t>
  </si>
  <si>
    <t>TERMINAL MALAYBALAY - BUKIDNON</t>
  </si>
  <si>
    <t>BUPC - POLANGUI ALBAY</t>
  </si>
  <si>
    <t>BALINGASAG 3 - MISAMIS ORIETNAL</t>
  </si>
  <si>
    <t>POBLACION BILAR 2 -  BOHOL</t>
  </si>
  <si>
    <t>MARKET SITE OCAMPO - CAMARINES SUR</t>
  </si>
  <si>
    <t>MAMBUSAO</t>
  </si>
  <si>
    <t>TAMBO - BATANGAS</t>
  </si>
  <si>
    <t>MARAGUSAN-DAVAO DE ORO</t>
  </si>
  <si>
    <t>BYRON JOEMEL ROJAS</t>
  </si>
  <si>
    <t>INAYAWAN NEGROS OCCIDENTAL</t>
  </si>
  <si>
    <t>MARAYKIT - BATANGAS</t>
  </si>
  <si>
    <t>KIALEG,DAVAO DEL SUR</t>
  </si>
  <si>
    <t>BISU BILAR 1  -  BOHOL</t>
  </si>
  <si>
    <t>SARAH AGCANG/GEOVANNI ENECIO</t>
  </si>
  <si>
    <t>TUPI 2, SOUTH COTABATO</t>
  </si>
  <si>
    <t>PONDOL - CEBU</t>
  </si>
  <si>
    <t>ALFIE DE TORRES</t>
  </si>
  <si>
    <t>STA. CRUZ 2,DAVAO DEL SUR</t>
  </si>
  <si>
    <t>COR JESU,DIGOS CITY</t>
  </si>
  <si>
    <t>LUCBAN - QUEZON PROVINCE</t>
  </si>
  <si>
    <t>PINAYAGAN, TUBIGON - BOHOL</t>
  </si>
  <si>
    <t>LAARNI CABATINGAN/ CLARISSA SEPE</t>
  </si>
  <si>
    <t>J.P. RIZAL - NORTHERN SAMAR</t>
  </si>
  <si>
    <t>TRENTO 2-AGUSAN DEL SUR</t>
  </si>
  <si>
    <t>TOTAL AMOUNT LPG</t>
  </si>
  <si>
    <t>TOTAL AMOUNT BREADING MIX</t>
  </si>
  <si>
    <t>TOTAL AMOUNT OIL</t>
  </si>
  <si>
    <t>TOTAL AMOUNT SAUCE</t>
  </si>
  <si>
    <t>COGS</t>
  </si>
  <si>
    <t>(%)</t>
  </si>
  <si>
    <t>RENTAL</t>
  </si>
  <si>
    <t>PREPARED BY:</t>
  </si>
  <si>
    <t>CHECKED BY:</t>
  </si>
  <si>
    <t>CRISTIAN M. ESTILO</t>
  </si>
  <si>
    <t>LOWELA O. ROSAURO</t>
  </si>
  <si>
    <t>ERVIN CAÑAS</t>
  </si>
  <si>
    <t>FRANCHISE HEAD</t>
  </si>
  <si>
    <t>CRISPY KING OPERATIONS - PROJECT MANAGER</t>
  </si>
  <si>
    <t>REPORTS &amp; COMPLIANCE - PROJECT MANAGER</t>
  </si>
  <si>
    <t>APPROVED BY:</t>
  </si>
  <si>
    <t>JOHN MARK LAGUNA</t>
  </si>
  <si>
    <t>REYMARK VELASCO</t>
  </si>
  <si>
    <t>MA. GERTRUDES H. APAO</t>
  </si>
  <si>
    <t>AUDIT HEAD</t>
  </si>
  <si>
    <t>FINANCE HEAD</t>
  </si>
  <si>
    <t>OPERATIONS MANAGER</t>
  </si>
  <si>
    <r>
      <t>ZANDRO DEJA</t>
    </r>
    <r>
      <rPr>
        <b/>
        <sz val="20"/>
        <rFont val="Calibri"/>
        <family val="2"/>
      </rPr>
      <t>Ñ</t>
    </r>
    <r>
      <rPr>
        <b/>
        <sz val="20"/>
        <rFont val="Calibri"/>
        <family val="2"/>
        <scheme val="minor"/>
      </rPr>
      <t>O</t>
    </r>
  </si>
  <si>
    <t>MONTH 2025 - NEGATIVE PARTNER STORES</t>
  </si>
  <si>
    <t>BRANCHES</t>
  </si>
  <si>
    <t>GROSS SALES</t>
  </si>
  <si>
    <t>OPERATION EXPENSE</t>
  </si>
  <si>
    <t>GROSS PROFIT (%)</t>
  </si>
  <si>
    <t>ERT-CRISPY KING VENTURES INC.</t>
  </si>
  <si>
    <t>YTD COMPARISON</t>
  </si>
  <si>
    <t>Frying Business Division</t>
  </si>
  <si>
    <t>FRANCHISE</t>
  </si>
  <si>
    <t>STORES</t>
  </si>
  <si>
    <t>GROSS</t>
  </si>
  <si>
    <t>%</t>
  </si>
  <si>
    <t>EXPENSES</t>
  </si>
  <si>
    <t>NET</t>
  </si>
  <si>
    <t>20% Royalty Share</t>
  </si>
  <si>
    <t>MONTH</t>
  </si>
  <si>
    <t>JANUARY</t>
  </si>
  <si>
    <t>FEBRUARY</t>
  </si>
  <si>
    <t>MARCH</t>
  </si>
  <si>
    <t>APRIL</t>
  </si>
  <si>
    <t>MAY</t>
  </si>
  <si>
    <t>JUNE</t>
  </si>
  <si>
    <t>JULY</t>
  </si>
  <si>
    <t>AUGUST</t>
  </si>
  <si>
    <t>SEPTEMBER</t>
  </si>
  <si>
    <t>OCTOBER</t>
  </si>
  <si>
    <t>NOVEMBER</t>
  </si>
  <si>
    <t>DECEMBER</t>
  </si>
  <si>
    <t>TOTAL</t>
  </si>
  <si>
    <t>AVERAGE/MONTH</t>
  </si>
  <si>
    <t>AVE/STORE</t>
  </si>
  <si>
    <t>PAYBACK PERIOD</t>
  </si>
  <si>
    <t>TOTAL YTD</t>
  </si>
  <si>
    <t>2025 YEAR TODATE</t>
  </si>
  <si>
    <t>OPEX</t>
  </si>
  <si>
    <t>YTD INCREASE</t>
  </si>
  <si>
    <t>%GROWTH</t>
  </si>
  <si>
    <t>YAGO 2024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</si>
</sst>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 #,##0_-;_-* &quot;-&quot;_-;_-@_-"/>
    <numFmt numFmtId="44" formatCode="_-&quot;₱&quot;* #,##0.00_-;\-&quot;₱&quot;* #,##0.00_-;_-&quot;₱&quot;* &quot;-&quot;??_-;_-@_-"/>
    <numFmt numFmtId="43" formatCode="_-* #,##0.00_-;\-* #,##0.00_-;_-* &quot;-&quot;??_-;_-@_-"/>
    <numFmt numFmtId="164" formatCode="_-* #,##0_-;\-* #,##0_-;_-* &quot;-&quot;??_-;_-@_-"/>
    <numFmt numFmtId="165" formatCode="_-[$₱-3409]* #,##0.00_-;\-[$₱-3409]* #,##0.00_-;_-[$₱-3409]* &quot;-&quot;??_-;_-@_-"/>
    <numFmt numFmtId="166" formatCode="&quot;₱&quot;#,##0.00"/>
    <numFmt numFmtId="167" formatCode="_-* #,##0_-;\-* #,##0_-;_-* &quot;-&quot;??_-;_-@"/>
    <numFmt numFmtId="168" formatCode="_-* #,##0.00_-;\-* #,##0.00_-;_-* &quot;-&quot;??_-;_-@"/>
    <numFmt numFmtId="169" formatCode="0.0%"/>
    <numFmt numFmtId="170" formatCode="_-* #,##0.00_-;\-* #,##0.00_-;_-* &quot;-&quot;??.0_-;_-@_-"/>
    <numFmt numFmtId="171" formatCode="0_ "/>
  </numFmts>
  <fonts count="74"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b/>
      <sz val="24"/>
      <name val="Calibri"/>
      <family val="2"/>
      <scheme val="minor"/>
    </font>
    <font>
      <b/>
      <sz val="28"/>
      <name val="Calibri"/>
      <family val="2"/>
      <scheme val="minor"/>
    </font>
    <font>
      <b/>
      <sz val="28"/>
      <name val="Calibri"/>
      <family val="2"/>
    </font>
    <font>
      <sz val="28"/>
      <name val="Calibri"/>
      <family val="2"/>
      <scheme val="minor"/>
    </font>
    <font>
      <sz val="20"/>
      <color theme="1"/>
      <name val="Calibri"/>
      <family val="2"/>
      <scheme val="minor"/>
    </font>
    <font>
      <b/>
      <sz val="20"/>
      <color theme="1"/>
      <name val="Calibri"/>
      <family val="2"/>
      <scheme val="minor"/>
    </font>
    <font>
      <sz val="24"/>
      <name val="Calibri"/>
      <family val="2"/>
      <scheme val="minor"/>
    </font>
    <font>
      <sz val="22"/>
      <name val="Calibri"/>
      <family val="2"/>
      <scheme val="minor"/>
    </font>
    <font>
      <sz val="28"/>
      <name val="Calibri"/>
      <family val="2"/>
    </font>
    <font>
      <b/>
      <sz val="28"/>
      <name val="Tahoma"/>
      <family val="2"/>
    </font>
    <font>
      <b/>
      <sz val="9"/>
      <name val="Tahoma"/>
      <family val="2"/>
    </font>
    <font>
      <sz val="9"/>
      <name val="Tahoma"/>
      <family val="2"/>
    </font>
    <font>
      <sz val="20"/>
      <name val="Calibri"/>
      <family val="2"/>
      <scheme val="minor"/>
    </font>
    <font>
      <b/>
      <sz val="24"/>
      <name val="Calibri"/>
      <family val="2"/>
    </font>
    <font>
      <b/>
      <sz val="20"/>
      <name val="Calibri"/>
      <family val="2"/>
      <scheme val="minor"/>
    </font>
    <font>
      <sz val="24"/>
      <name val="Tahoma"/>
      <family val="2"/>
    </font>
    <font>
      <b/>
      <sz val="26"/>
      <name val="Calibri"/>
      <family val="2"/>
    </font>
    <font>
      <b/>
      <sz val="9"/>
      <name val="Calibri"/>
      <family val="2"/>
    </font>
    <font>
      <b/>
      <sz val="22"/>
      <name val="Tahoma"/>
      <family val="2"/>
    </font>
    <font>
      <sz val="22"/>
      <name val="Tahoma"/>
      <family val="2"/>
    </font>
    <font>
      <b/>
      <sz val="28"/>
      <name val="Arial Black"/>
      <family val="2"/>
    </font>
    <font>
      <b/>
      <sz val="28"/>
      <name val="Arial"/>
      <family val="2"/>
    </font>
    <font>
      <b/>
      <sz val="16"/>
      <name val="Tahoma"/>
      <family val="2"/>
    </font>
    <font>
      <sz val="16"/>
      <name val="Tahoma"/>
      <family val="2"/>
    </font>
    <font>
      <sz val="28"/>
      <name val="Tahoma"/>
      <family val="2"/>
    </font>
    <font>
      <sz val="24"/>
      <name val="Times New Roman"/>
      <family val="1"/>
    </font>
    <font>
      <b/>
      <sz val="24"/>
      <name val="Times New Roman"/>
      <family val="1"/>
    </font>
    <font>
      <b/>
      <sz val="26"/>
      <name val="Tahoma"/>
      <family val="2"/>
    </font>
    <font>
      <b/>
      <sz val="24"/>
      <name val="Tahoma"/>
      <family val="2"/>
    </font>
    <font>
      <b/>
      <sz val="20"/>
      <name val="Tahoma"/>
      <family val="2"/>
    </font>
    <font>
      <sz val="9"/>
      <name val="Calibri"/>
      <family val="2"/>
    </font>
    <font>
      <sz val="26"/>
      <name val="Tahoma"/>
      <family val="2"/>
    </font>
    <font>
      <sz val="9"/>
      <name val="Times New Roman"/>
      <family val="1"/>
    </font>
    <font>
      <sz val="22"/>
      <name val="Calibri Light"/>
      <family val="2"/>
      <scheme val="major"/>
    </font>
    <font>
      <b/>
      <sz val="22"/>
      <name val="Calibri"/>
      <family val="2"/>
      <scheme val="minor"/>
    </font>
    <font>
      <sz val="26"/>
      <name val="Times New Roman"/>
      <family val="1"/>
    </font>
    <font>
      <sz val="20"/>
      <name val="Tahoma"/>
      <family val="2"/>
    </font>
    <font>
      <sz val="36"/>
      <name val="Tahoma"/>
      <family val="2"/>
    </font>
    <font>
      <b/>
      <sz val="22"/>
      <name val="Calibri"/>
      <family val="2"/>
    </font>
    <font>
      <sz val="22"/>
      <name val="Calibri"/>
      <family val="2"/>
    </font>
    <font>
      <b/>
      <sz val="28"/>
      <color rgb="FF000000"/>
      <name val="Calibri"/>
      <family val="2"/>
      <scheme val="minor"/>
    </font>
    <font>
      <b/>
      <sz val="9"/>
      <name val="Times New Roman"/>
      <family val="1"/>
    </font>
    <font>
      <b/>
      <sz val="14"/>
      <name val="Tahoma"/>
      <family val="2"/>
    </font>
    <font>
      <b/>
      <sz val="20"/>
      <color rgb="FFFF0000"/>
      <name val="Amasis MT Pro Black"/>
      <family val="1"/>
    </font>
    <font>
      <b/>
      <sz val="20"/>
      <name val="Tw Cen MT Condensed Extra Bold"/>
      <family val="2"/>
    </font>
    <font>
      <b/>
      <sz val="20"/>
      <color rgb="FFFF0000"/>
      <name val="Calibri"/>
      <family val="2"/>
      <scheme val="minor"/>
    </font>
    <font>
      <b/>
      <sz val="20"/>
      <name val="Calibri"/>
      <family val="2"/>
    </font>
    <font>
      <b/>
      <sz val="20"/>
      <color theme="1"/>
      <name val="Calibri"/>
      <family val="2"/>
    </font>
    <font>
      <b/>
      <sz val="20"/>
      <color theme="2" tint="-0.89996032593768116"/>
      <name val="Calibri"/>
      <family val="2"/>
      <scheme val="minor"/>
    </font>
    <font>
      <b/>
      <sz val="20"/>
      <color theme="1" tint="0.14996795556505021"/>
      <name val="Calibri"/>
      <family val="2"/>
      <scheme val="minor"/>
    </font>
    <font>
      <b/>
      <sz val="20"/>
      <color rgb="FF000000"/>
      <name val="Cambria"/>
      <family val="1"/>
    </font>
    <font>
      <b/>
      <sz val="16"/>
      <name val="Calibri"/>
      <family val="2"/>
      <scheme val="minor"/>
    </font>
    <font>
      <b/>
      <sz val="16"/>
      <color rgb="FFFF0000"/>
      <name val="Calibri"/>
      <family val="2"/>
      <scheme val="minor"/>
    </font>
    <font>
      <b/>
      <sz val="16"/>
      <color rgb="FFFF0000"/>
      <name val="Berlin Sans FB"/>
      <family val="2"/>
    </font>
    <font>
      <sz val="16"/>
      <color theme="1"/>
      <name val="Calibri"/>
      <family val="2"/>
      <scheme val="minor"/>
    </font>
    <font>
      <b/>
      <sz val="16"/>
      <color theme="1"/>
      <name val="Calibri"/>
      <family val="2"/>
    </font>
    <font>
      <b/>
      <sz val="18"/>
      <name val="Calibri"/>
      <family val="2"/>
      <scheme val="minor"/>
    </font>
    <font>
      <b/>
      <sz val="20"/>
      <color rgb="FF000000"/>
      <name val="Arial Narrow"/>
      <family val="2"/>
    </font>
    <font>
      <b/>
      <sz val="12"/>
      <color theme="1"/>
      <name val="Calibri"/>
      <family val="2"/>
      <scheme val="minor"/>
    </font>
    <font>
      <sz val="11"/>
      <name val="Calibri"/>
      <family val="2"/>
    </font>
    <font>
      <b/>
      <sz val="12"/>
      <color rgb="FF000000"/>
      <name val="Calibri"/>
      <family val="2"/>
    </font>
    <font>
      <sz val="12"/>
      <color rgb="FF000000"/>
      <name val="Calibri"/>
      <family val="2"/>
      <scheme val="minor"/>
    </font>
    <font>
      <sz val="12"/>
      <color theme="1"/>
      <name val="Calibri"/>
      <family val="2"/>
      <scheme val="minor"/>
    </font>
    <font>
      <sz val="12"/>
      <color rgb="FF000000"/>
      <name val="Calibri"/>
      <family val="2"/>
    </font>
    <font>
      <sz val="12"/>
      <color theme="1"/>
      <name val="Calibri"/>
      <family val="2"/>
    </font>
    <font>
      <b/>
      <sz val="12"/>
      <color theme="1"/>
      <name val="Calibri"/>
      <family val="2"/>
    </font>
    <font>
      <b/>
      <sz val="11"/>
      <color rgb="FF000000"/>
      <name val="Calibri"/>
      <family val="2"/>
    </font>
    <font>
      <b/>
      <sz val="12"/>
      <color rgb="FF000000"/>
      <name val="Calibri"/>
      <family val="2"/>
      <scheme val="minor"/>
    </font>
    <font>
      <b/>
      <sz val="12"/>
      <color rgb="FFFF0000"/>
      <name val="Calibri"/>
      <family val="2"/>
      <scheme val="minor"/>
    </font>
  </fonts>
  <fills count="38">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theme="7" tint="-0.249977111117893"/>
        <bgColor indexed="64"/>
      </patternFill>
    </fill>
    <fill>
      <patternFill patternType="solid">
        <fgColor rgb="FFFFFF99"/>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6" tint="0.79992065187536243"/>
        <bgColor indexed="64"/>
      </patternFill>
    </fill>
    <fill>
      <patternFill patternType="solid">
        <fgColor theme="6" tint="0.79995117038483843"/>
        <bgColor indexed="64"/>
      </patternFill>
    </fill>
    <fill>
      <patternFill patternType="solid">
        <fgColor theme="5" tint="0.79992065187536243"/>
        <bgColor indexed="64"/>
      </patternFill>
    </fill>
    <fill>
      <patternFill patternType="solid">
        <fgColor theme="7" tint="0.79992065187536243"/>
        <bgColor indexed="64"/>
      </patternFill>
    </fill>
    <fill>
      <patternFill patternType="solid">
        <fgColor theme="5"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rgb="FFFFC000"/>
        <bgColor rgb="FFFFC000"/>
      </patternFill>
    </fill>
    <fill>
      <patternFill patternType="solid">
        <fgColor rgb="FFDEEAF6"/>
        <bgColor rgb="FFDEEAF6"/>
      </patternFill>
    </fill>
    <fill>
      <patternFill patternType="solid">
        <fgColor rgb="FFE2EFD9"/>
        <bgColor rgb="FFE2EFD9"/>
      </patternFill>
    </fill>
    <fill>
      <patternFill patternType="solid">
        <fgColor rgb="FFFBE4D5"/>
        <bgColor rgb="FFFBE4D5"/>
      </patternFill>
    </fill>
    <fill>
      <patternFill patternType="solid">
        <fgColor rgb="FFFFFFFF"/>
        <bgColor indexed="64"/>
      </patternFill>
    </fill>
    <fill>
      <patternFill patternType="solid">
        <fgColor rgb="FFFFFFFF"/>
        <bgColor rgb="FFFFFFFF"/>
      </patternFill>
    </fill>
    <fill>
      <patternFill patternType="solid">
        <fgColor theme="5" tint="0.39994506668294322"/>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7" tint="0.79995117038483843"/>
        <bgColor indexed="64"/>
      </patternFill>
    </fill>
    <fill>
      <patternFill patternType="solid">
        <fgColor theme="0" tint="-4.9989318521683403E-2"/>
        <bgColor indexed="64"/>
      </patternFill>
    </fill>
    <fill>
      <patternFill patternType="solid">
        <fgColor theme="7" tint="0.79989013336588644"/>
        <bgColor indexed="64"/>
      </patternFill>
    </fill>
    <fill>
      <patternFill patternType="solid">
        <fgColor theme="7" tint="0.79985961485641044"/>
        <bgColor indexed="64"/>
      </patternFill>
    </fill>
    <fill>
      <patternFill patternType="solid">
        <fgColor rgb="FFFEF2CB"/>
        <bgColor rgb="FFFEF2CB"/>
      </patternFill>
    </fill>
  </fills>
  <borders count="36">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rgb="FF000000"/>
      </bottom>
      <diagonal/>
    </border>
    <border>
      <left style="medium">
        <color auto="1"/>
      </left>
      <right/>
      <top style="medium">
        <color auto="1"/>
      </top>
      <bottom style="medium">
        <color auto="1"/>
      </bottom>
      <diagonal/>
    </border>
    <border>
      <left/>
      <right style="thin">
        <color rgb="FF000000"/>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thin">
        <color auto="1"/>
      </top>
      <bottom/>
      <diagonal/>
    </border>
  </borders>
  <cellStyleXfs count="2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64" fillId="0" borderId="0">
      <alignment vertical="center"/>
    </xf>
    <xf numFmtId="9" fontId="1" fillId="0" borderId="0" applyFont="0" applyFill="0" applyBorder="0" applyAlignment="0" applyProtection="0"/>
  </cellStyleXfs>
  <cellXfs count="391">
    <xf numFmtId="0" fontId="0" fillId="0" borderId="0" xfId="0"/>
    <xf numFmtId="0" fontId="9" fillId="2" borderId="0" xfId="0" applyFont="1" applyFill="1" applyAlignment="1">
      <alignment horizontal="center" vertical="center"/>
    </xf>
    <xf numFmtId="0" fontId="10" fillId="2" borderId="0" xfId="0" applyFont="1" applyFill="1" applyAlignment="1">
      <alignment horizontal="center" vertical="center"/>
    </xf>
    <xf numFmtId="0" fontId="9" fillId="0" borderId="0" xfId="0" applyFont="1"/>
    <xf numFmtId="0" fontId="17" fillId="0" borderId="0" xfId="0" applyFont="1"/>
    <xf numFmtId="49" fontId="49" fillId="3" borderId="0" xfId="0" applyNumberFormat="1" applyFont="1" applyFill="1" applyAlignment="1">
      <alignment horizontal="center" vertical="center"/>
    </xf>
    <xf numFmtId="0" fontId="17" fillId="3" borderId="0" xfId="0" applyFont="1" applyFill="1"/>
    <xf numFmtId="49" fontId="49" fillId="3" borderId="3" xfId="0" applyNumberFormat="1" applyFont="1" applyFill="1" applyBorder="1" applyAlignment="1">
      <alignment horizontal="center" vertical="center"/>
    </xf>
    <xf numFmtId="49" fontId="49" fillId="3" borderId="3" xfId="0" applyNumberFormat="1" applyFont="1" applyFill="1" applyBorder="1" applyAlignment="1">
      <alignment vertical="center"/>
    </xf>
    <xf numFmtId="49" fontId="19" fillId="3" borderId="3" xfId="0" applyNumberFormat="1" applyFont="1" applyFill="1" applyBorder="1" applyAlignment="1">
      <alignment horizontal="center" vertical="center"/>
    </xf>
    <xf numFmtId="49" fontId="49" fillId="4" borderId="3" xfId="0" applyNumberFormat="1" applyFont="1" applyFill="1" applyBorder="1" applyAlignment="1">
      <alignment horizontal="center" vertical="center" wrapText="1"/>
    </xf>
    <xf numFmtId="49" fontId="49" fillId="3" borderId="4" xfId="0" applyNumberFormat="1" applyFont="1" applyFill="1" applyBorder="1" applyAlignment="1">
      <alignment vertical="center"/>
    </xf>
    <xf numFmtId="49" fontId="49" fillId="3" borderId="5" xfId="0" applyNumberFormat="1" applyFont="1" applyFill="1" applyBorder="1" applyAlignment="1">
      <alignment vertical="center"/>
    </xf>
    <xf numFmtId="0" fontId="10" fillId="10" borderId="9" xfId="0" applyFont="1" applyFill="1" applyBorder="1" applyAlignment="1">
      <alignment horizontal="center" vertical="center"/>
    </xf>
    <xf numFmtId="0" fontId="50" fillId="0" borderId="9" xfId="0" applyFont="1" applyBorder="1" applyAlignment="1">
      <alignment horizontal="center" vertical="center"/>
    </xf>
    <xf numFmtId="0" fontId="19" fillId="0" borderId="12" xfId="0" applyFont="1" applyBorder="1" applyAlignment="1">
      <alignment horizontal="center" vertical="center"/>
    </xf>
    <xf numFmtId="0" fontId="10" fillId="0" borderId="12" xfId="0" applyFont="1" applyBorder="1" applyAlignment="1">
      <alignment horizontal="left" vertical="center"/>
    </xf>
    <xf numFmtId="0" fontId="19" fillId="0" borderId="12" xfId="0" applyFont="1" applyBorder="1" applyAlignment="1">
      <alignment horizontal="left" vertical="center"/>
    </xf>
    <xf numFmtId="164" fontId="19" fillId="0" borderId="12" xfId="4" applyNumberFormat="1" applyFont="1" applyFill="1" applyBorder="1" applyAlignment="1">
      <alignment horizontal="right" vertical="center"/>
    </xf>
    <xf numFmtId="44" fontId="19" fillId="0" borderId="9" xfId="1" applyNumberFormat="1" applyFont="1" applyFill="1" applyBorder="1" applyAlignment="1">
      <alignment vertical="center"/>
    </xf>
    <xf numFmtId="43" fontId="19" fillId="0" borderId="9" xfId="1" applyFont="1" applyFill="1" applyBorder="1" applyAlignment="1">
      <alignment horizontal="right" vertical="center"/>
    </xf>
    <xf numFmtId="164" fontId="19" fillId="0" borderId="12" xfId="1" applyNumberFormat="1" applyFont="1" applyFill="1" applyBorder="1" applyAlignment="1">
      <alignment horizontal="right" vertical="center"/>
    </xf>
    <xf numFmtId="165" fontId="19" fillId="0" borderId="9" xfId="1" applyNumberFormat="1" applyFont="1" applyFill="1" applyBorder="1" applyAlignment="1">
      <alignment horizontal="right" vertical="center"/>
    </xf>
    <xf numFmtId="164" fontId="19" fillId="0" borderId="9" xfId="1" applyNumberFormat="1" applyFont="1" applyFill="1" applyBorder="1" applyAlignment="1">
      <alignment horizontal="right" vertical="center"/>
    </xf>
    <xf numFmtId="44" fontId="19" fillId="0" borderId="9" xfId="2" applyFont="1" applyFill="1" applyBorder="1" applyAlignment="1">
      <alignment horizontal="right" vertical="center"/>
    </xf>
    <xf numFmtId="44" fontId="19" fillId="0" borderId="9" xfId="1" applyNumberFormat="1" applyFont="1" applyFill="1" applyBorder="1" applyAlignment="1">
      <alignment horizontal="right" vertical="center"/>
    </xf>
    <xf numFmtId="166" fontId="19" fillId="0" borderId="9" xfId="1" applyNumberFormat="1" applyFont="1" applyFill="1" applyBorder="1" applyAlignment="1">
      <alignment horizontal="right" vertical="center"/>
    </xf>
    <xf numFmtId="43" fontId="19" fillId="0" borderId="9" xfId="1" applyFont="1" applyFill="1" applyBorder="1" applyAlignment="1">
      <alignment horizontal="center" vertical="center"/>
    </xf>
    <xf numFmtId="43" fontId="19" fillId="0" borderId="9" xfId="2" applyNumberFormat="1" applyFont="1" applyFill="1" applyBorder="1" applyAlignment="1">
      <alignment horizontal="right" vertical="center"/>
    </xf>
    <xf numFmtId="164" fontId="19" fillId="0" borderId="9" xfId="1" applyNumberFormat="1" applyFont="1" applyFill="1" applyBorder="1" applyAlignment="1">
      <alignment horizontal="center" vertical="center"/>
    </xf>
    <xf numFmtId="9" fontId="19" fillId="0" borderId="9" xfId="3" applyFont="1" applyFill="1" applyBorder="1" applyAlignment="1">
      <alignment horizontal="right" vertical="center"/>
    </xf>
    <xf numFmtId="2" fontId="19" fillId="13" borderId="9" xfId="0" applyNumberFormat="1" applyFont="1" applyFill="1" applyBorder="1" applyAlignment="1">
      <alignment horizontal="center" vertical="center"/>
    </xf>
    <xf numFmtId="43" fontId="19" fillId="13" borderId="9" xfId="0" applyNumberFormat="1" applyFont="1" applyFill="1" applyBorder="1" applyAlignment="1">
      <alignment horizontal="center" vertical="center"/>
    </xf>
    <xf numFmtId="2" fontId="19" fillId="13" borderId="9" xfId="3" applyNumberFormat="1" applyFont="1" applyFill="1" applyBorder="1" applyAlignment="1">
      <alignment horizontal="center" vertical="center"/>
    </xf>
    <xf numFmtId="43" fontId="19" fillId="0" borderId="9" xfId="1" applyFont="1" applyBorder="1" applyAlignment="1">
      <alignment horizontal="center" vertical="center"/>
    </xf>
    <xf numFmtId="43" fontId="19" fillId="2" borderId="9" xfId="3" applyNumberFormat="1" applyFont="1" applyFill="1" applyBorder="1" applyAlignment="1">
      <alignment horizontal="center" vertical="center"/>
    </xf>
    <xf numFmtId="43" fontId="19" fillId="0" borderId="9" xfId="5" applyFont="1" applyFill="1" applyBorder="1" applyAlignment="1">
      <alignment vertical="center"/>
    </xf>
    <xf numFmtId="2" fontId="19" fillId="14" borderId="9" xfId="3" applyNumberFormat="1" applyFont="1" applyFill="1" applyBorder="1" applyAlignment="1">
      <alignment horizontal="center" vertical="center"/>
    </xf>
    <xf numFmtId="0" fontId="19" fillId="13" borderId="9" xfId="0" applyFont="1" applyFill="1" applyBorder="1" applyAlignment="1">
      <alignment horizontal="center" vertical="center"/>
    </xf>
    <xf numFmtId="43" fontId="19" fillId="16" borderId="9" xfId="1" applyFont="1" applyFill="1" applyBorder="1" applyAlignment="1">
      <alignment vertical="center"/>
    </xf>
    <xf numFmtId="43" fontId="19" fillId="0" borderId="12" xfId="5" applyFont="1" applyFill="1" applyBorder="1" applyAlignment="1">
      <alignment horizontal="right" vertical="center"/>
    </xf>
    <xf numFmtId="43" fontId="19" fillId="0" borderId="12" xfId="1" applyFont="1" applyFill="1" applyBorder="1" applyAlignment="1">
      <alignment vertical="center"/>
    </xf>
    <xf numFmtId="10" fontId="19" fillId="0" borderId="9" xfId="3" applyNumberFormat="1" applyFont="1" applyFill="1" applyBorder="1" applyAlignment="1">
      <alignment horizontal="center" vertical="center"/>
    </xf>
    <xf numFmtId="43" fontId="19" fillId="12" borderId="9" xfId="1" applyFont="1" applyFill="1" applyBorder="1" applyAlignment="1">
      <alignment vertical="center"/>
    </xf>
    <xf numFmtId="164" fontId="19" fillId="0" borderId="12" xfId="6" applyNumberFormat="1" applyFont="1" applyFill="1" applyBorder="1" applyAlignment="1">
      <alignment horizontal="right" vertical="center"/>
    </xf>
    <xf numFmtId="0" fontId="19" fillId="0" borderId="12" xfId="7" applyFont="1" applyBorder="1" applyAlignment="1">
      <alignment horizontal="center" vertical="center"/>
    </xf>
    <xf numFmtId="0" fontId="19" fillId="0" borderId="12" xfId="7" applyFont="1" applyBorder="1" applyAlignment="1">
      <alignment horizontal="left" vertical="center"/>
    </xf>
    <xf numFmtId="0" fontId="19" fillId="0" borderId="9" xfId="0" applyFont="1" applyBorder="1" applyAlignment="1">
      <alignment horizontal="center" vertical="center"/>
    </xf>
    <xf numFmtId="0" fontId="19" fillId="0" borderId="9" xfId="0" applyFont="1" applyBorder="1" applyAlignment="1">
      <alignment horizontal="left" vertical="center"/>
    </xf>
    <xf numFmtId="164" fontId="19" fillId="0" borderId="9" xfId="8" applyNumberFormat="1" applyFont="1" applyFill="1" applyBorder="1" applyAlignment="1">
      <alignment horizontal="right" vertical="center"/>
    </xf>
    <xf numFmtId="43" fontId="19" fillId="11" borderId="9" xfId="5" applyFont="1" applyFill="1" applyBorder="1" applyAlignment="1">
      <alignment vertical="center"/>
    </xf>
    <xf numFmtId="43" fontId="19" fillId="12" borderId="9" xfId="5" applyFont="1" applyFill="1" applyBorder="1" applyAlignment="1">
      <alignment vertical="center"/>
    </xf>
    <xf numFmtId="43" fontId="19" fillId="15" borderId="9" xfId="5" applyFont="1" applyFill="1" applyBorder="1" applyAlignment="1">
      <alignment vertical="center"/>
    </xf>
    <xf numFmtId="43" fontId="19" fillId="0" borderId="9" xfId="5" applyFont="1" applyFill="1" applyBorder="1" applyAlignment="1">
      <alignment horizontal="right" vertical="center"/>
    </xf>
    <xf numFmtId="43" fontId="19" fillId="0" borderId="9" xfId="1" applyFont="1" applyFill="1" applyBorder="1" applyAlignment="1">
      <alignment vertical="center"/>
    </xf>
    <xf numFmtId="164" fontId="19" fillId="0" borderId="9" xfId="4" applyNumberFormat="1" applyFont="1" applyFill="1" applyBorder="1" applyAlignment="1">
      <alignment horizontal="right" vertical="center"/>
    </xf>
    <xf numFmtId="0" fontId="19" fillId="9" borderId="9" xfId="0" applyFont="1" applyFill="1" applyBorder="1" applyAlignment="1">
      <alignment horizontal="left" vertical="center"/>
    </xf>
    <xf numFmtId="164" fontId="19" fillId="0" borderId="9" xfId="6" applyNumberFormat="1" applyFont="1" applyFill="1" applyBorder="1" applyAlignment="1">
      <alignment horizontal="right" vertical="center"/>
    </xf>
    <xf numFmtId="43" fontId="19" fillId="0" borderId="9" xfId="9" applyFont="1" applyFill="1" applyBorder="1" applyAlignment="1">
      <alignment horizontal="right" vertical="center"/>
    </xf>
    <xf numFmtId="43" fontId="19" fillId="0" borderId="9" xfId="6" applyFont="1" applyFill="1" applyBorder="1" applyAlignment="1">
      <alignment vertical="center"/>
    </xf>
    <xf numFmtId="0" fontId="19" fillId="0" borderId="9" xfId="0" applyFont="1" applyBorder="1" applyAlignment="1">
      <alignment vertical="center"/>
    </xf>
    <xf numFmtId="0" fontId="19" fillId="0" borderId="9" xfId="10" applyFont="1" applyBorder="1" applyAlignment="1">
      <alignment horizontal="center" vertical="center"/>
    </xf>
    <xf numFmtId="0" fontId="19" fillId="2" borderId="9" xfId="0" applyFont="1" applyFill="1" applyBorder="1" applyAlignment="1">
      <alignment horizontal="center" vertical="center"/>
    </xf>
    <xf numFmtId="0" fontId="19" fillId="0" borderId="9" xfId="7" applyFont="1" applyBorder="1" applyAlignment="1">
      <alignment horizontal="center" vertical="center"/>
    </xf>
    <xf numFmtId="164" fontId="19" fillId="0" borderId="9" xfId="11" applyNumberFormat="1" applyFont="1" applyFill="1" applyBorder="1" applyAlignment="1">
      <alignment horizontal="right" vertical="center"/>
    </xf>
    <xf numFmtId="0" fontId="19" fillId="0" borderId="9" xfId="12" applyFont="1" applyBorder="1" applyAlignment="1">
      <alignment vertical="center"/>
    </xf>
    <xf numFmtId="164" fontId="19" fillId="0" borderId="9" xfId="13" applyNumberFormat="1" applyFont="1" applyFill="1" applyBorder="1" applyAlignment="1">
      <alignment horizontal="right" vertical="center"/>
    </xf>
    <xf numFmtId="0" fontId="51" fillId="0" borderId="9" xfId="0" applyFont="1" applyBorder="1" applyAlignment="1">
      <alignment horizontal="left" vertical="center" indent="1"/>
    </xf>
    <xf numFmtId="0" fontId="19" fillId="0" borderId="9" xfId="12" applyFont="1" applyBorder="1" applyAlignment="1">
      <alignment horizontal="left" vertical="center"/>
    </xf>
    <xf numFmtId="0" fontId="19" fillId="0" borderId="9" xfId="12" applyFont="1" applyBorder="1" applyAlignment="1">
      <alignment horizontal="center" vertical="center"/>
    </xf>
    <xf numFmtId="0" fontId="19" fillId="2" borderId="9" xfId="0" applyFont="1" applyFill="1" applyBorder="1" applyAlignment="1">
      <alignment horizontal="left" vertical="center"/>
    </xf>
    <xf numFmtId="0" fontId="10" fillId="0" borderId="9" xfId="0" applyFont="1" applyBorder="1" applyAlignment="1">
      <alignment horizontal="left" vertical="center"/>
    </xf>
    <xf numFmtId="0" fontId="19" fillId="2" borderId="9" xfId="12" applyFont="1" applyFill="1" applyBorder="1" applyAlignment="1">
      <alignment vertical="center"/>
    </xf>
    <xf numFmtId="43" fontId="19" fillId="0" borderId="9" xfId="13" applyFont="1" applyFill="1" applyBorder="1" applyAlignment="1">
      <alignment horizontal="right" vertical="center"/>
    </xf>
    <xf numFmtId="43" fontId="19" fillId="0" borderId="9" xfId="11" applyFont="1" applyFill="1" applyBorder="1" applyAlignment="1">
      <alignment vertical="center"/>
    </xf>
    <xf numFmtId="0" fontId="10" fillId="0" borderId="9" xfId="0" applyFont="1" applyBorder="1" applyAlignment="1">
      <alignment horizontal="center" vertical="center"/>
    </xf>
    <xf numFmtId="0" fontId="19" fillId="2" borderId="9" xfId="0" applyFont="1" applyFill="1" applyBorder="1" applyAlignment="1">
      <alignment vertical="center"/>
    </xf>
    <xf numFmtId="0" fontId="10" fillId="2" borderId="9" xfId="0" applyFont="1" applyFill="1" applyBorder="1"/>
    <xf numFmtId="43" fontId="19" fillId="0" borderId="9" xfId="14" applyFont="1" applyFill="1" applyBorder="1" applyAlignment="1">
      <alignment horizontal="left" vertical="center"/>
    </xf>
    <xf numFmtId="0" fontId="10" fillId="0" borderId="9" xfId="0" applyFont="1" applyBorder="1"/>
    <xf numFmtId="0" fontId="19" fillId="2" borderId="9" xfId="7" applyFont="1" applyFill="1" applyBorder="1" applyAlignment="1">
      <alignment horizontal="center" vertical="center"/>
    </xf>
    <xf numFmtId="0" fontId="19" fillId="0" borderId="9" xfId="7" applyFont="1" applyBorder="1" applyAlignment="1">
      <alignment horizontal="left" vertical="center"/>
    </xf>
    <xf numFmtId="167" fontId="52" fillId="0" borderId="9" xfId="0" applyNumberFormat="1" applyFont="1" applyBorder="1" applyAlignment="1">
      <alignment horizontal="right" vertical="center"/>
    </xf>
    <xf numFmtId="43" fontId="19" fillId="0" borderId="9" xfId="15" applyFont="1" applyFill="1" applyBorder="1" applyAlignment="1">
      <alignment horizontal="left" vertical="center"/>
    </xf>
    <xf numFmtId="0" fontId="17" fillId="0" borderId="9" xfId="0" applyFont="1" applyBorder="1" applyAlignment="1">
      <alignment horizontal="center" vertical="center"/>
    </xf>
    <xf numFmtId="0" fontId="52" fillId="0" borderId="9" xfId="0" applyFont="1" applyBorder="1" applyAlignment="1">
      <alignment horizontal="center" vertical="center"/>
    </xf>
    <xf numFmtId="0" fontId="52" fillId="23" borderId="9" xfId="0" applyFont="1" applyFill="1" applyBorder="1"/>
    <xf numFmtId="0" fontId="52" fillId="0" borderId="9" xfId="0" applyFont="1" applyBorder="1" applyAlignment="1">
      <alignment horizontal="center"/>
    </xf>
    <xf numFmtId="43" fontId="19" fillId="0" borderId="9" xfId="13" applyFont="1" applyFill="1" applyBorder="1" applyAlignment="1">
      <alignment vertical="center"/>
    </xf>
    <xf numFmtId="0" fontId="53" fillId="0" borderId="9" xfId="0" applyFont="1" applyBorder="1" applyAlignment="1">
      <alignment horizontal="left" vertical="center"/>
    </xf>
    <xf numFmtId="0" fontId="19" fillId="2" borderId="9" xfId="0" applyFont="1" applyFill="1" applyBorder="1" applyAlignment="1">
      <alignment vertical="top"/>
    </xf>
    <xf numFmtId="0" fontId="19" fillId="0" borderId="9" xfId="0" applyFont="1" applyBorder="1" applyAlignment="1">
      <alignment vertical="top"/>
    </xf>
    <xf numFmtId="0" fontId="19" fillId="0" borderId="6" xfId="0" applyFont="1" applyBorder="1" applyAlignment="1">
      <alignment horizontal="left" vertical="center"/>
    </xf>
    <xf numFmtId="0" fontId="19" fillId="27" borderId="9" xfId="12" applyFont="1" applyFill="1" applyBorder="1" applyAlignment="1">
      <alignment vertical="center"/>
    </xf>
    <xf numFmtId="0" fontId="54" fillId="0" borderId="9" xfId="0" applyFont="1" applyBorder="1" applyAlignment="1">
      <alignment horizontal="center" vertical="center"/>
    </xf>
    <xf numFmtId="164" fontId="54" fillId="0" borderId="9" xfId="11" applyNumberFormat="1" applyFont="1" applyFill="1" applyBorder="1" applyAlignment="1">
      <alignment horizontal="right" vertical="center"/>
    </xf>
    <xf numFmtId="43" fontId="54" fillId="0" borderId="9" xfId="13" applyFont="1" applyFill="1" applyBorder="1" applyAlignment="1">
      <alignment horizontal="right" vertical="center"/>
    </xf>
    <xf numFmtId="43" fontId="54" fillId="0" borderId="9" xfId="11" applyFont="1" applyFill="1" applyBorder="1" applyAlignment="1">
      <alignment vertical="center"/>
    </xf>
    <xf numFmtId="167" fontId="55" fillId="28" borderId="9" xfId="0" applyNumberFormat="1" applyFont="1" applyFill="1" applyBorder="1"/>
    <xf numFmtId="0" fontId="19" fillId="2" borderId="9" xfId="10" applyFont="1" applyFill="1" applyBorder="1" applyAlignment="1">
      <alignment horizontal="center" vertical="center"/>
    </xf>
    <xf numFmtId="164" fontId="19" fillId="0" borderId="9" xfId="16" applyNumberFormat="1" applyFont="1" applyFill="1" applyBorder="1" applyAlignment="1">
      <alignment horizontal="right" vertical="center"/>
    </xf>
    <xf numFmtId="43" fontId="19" fillId="0" borderId="9" xfId="17" applyFont="1" applyFill="1" applyBorder="1" applyAlignment="1">
      <alignment horizontal="right" vertical="center"/>
    </xf>
    <xf numFmtId="43" fontId="19" fillId="0" borderId="9" xfId="16" applyFont="1" applyFill="1" applyBorder="1" applyAlignment="1">
      <alignment vertical="center"/>
    </xf>
    <xf numFmtId="0" fontId="10" fillId="0" borderId="9" xfId="12" applyFont="1" applyBorder="1" applyAlignment="1">
      <alignment vertical="center"/>
    </xf>
    <xf numFmtId="0" fontId="19" fillId="0" borderId="9" xfId="0" applyFont="1" applyBorder="1" applyAlignment="1">
      <alignment horizontal="center"/>
    </xf>
    <xf numFmtId="0" fontId="10" fillId="0" borderId="9" xfId="7" applyFont="1" applyBorder="1" applyAlignment="1">
      <alignment horizontal="left" vertical="center"/>
    </xf>
    <xf numFmtId="0" fontId="19" fillId="2" borderId="0" xfId="0" applyFont="1" applyFill="1" applyAlignment="1">
      <alignment horizontal="left" vertical="center"/>
    </xf>
    <xf numFmtId="0" fontId="50" fillId="0" borderId="9" xfId="0" applyFont="1" applyBorder="1" applyAlignment="1">
      <alignment horizontal="left" vertical="center"/>
    </xf>
    <xf numFmtId="0" fontId="19" fillId="0" borderId="9" xfId="0" applyFont="1" applyBorder="1" applyAlignment="1">
      <alignment horizontal="left" vertical="center" wrapText="1"/>
    </xf>
    <xf numFmtId="10" fontId="19" fillId="13" borderId="9" xfId="3" applyNumberFormat="1" applyFont="1" applyFill="1" applyBorder="1" applyAlignment="1">
      <alignment horizontal="center" vertical="center"/>
    </xf>
    <xf numFmtId="0" fontId="19" fillId="0" borderId="9" xfId="18" applyFont="1" applyBorder="1" applyAlignment="1">
      <alignment horizontal="center" vertical="center"/>
    </xf>
    <xf numFmtId="0" fontId="19" fillId="0" borderId="9" xfId="18" applyFont="1" applyBorder="1" applyAlignment="1">
      <alignment horizontal="left" vertical="center"/>
    </xf>
    <xf numFmtId="0" fontId="10" fillId="0" borderId="0" xfId="0" applyFont="1" applyAlignment="1">
      <alignment horizontal="center" vertical="center"/>
    </xf>
    <xf numFmtId="164" fontId="10" fillId="0" borderId="0" xfId="0" applyNumberFormat="1" applyFont="1" applyAlignment="1">
      <alignment horizontal="right" vertical="center"/>
    </xf>
    <xf numFmtId="44" fontId="10" fillId="0" borderId="0" xfId="0" applyNumberFormat="1" applyFont="1" applyAlignment="1">
      <alignment horizontal="right" vertical="center"/>
    </xf>
    <xf numFmtId="166" fontId="10" fillId="0" borderId="0" xfId="0" applyNumberFormat="1" applyFont="1" applyAlignment="1">
      <alignment horizontal="right" vertical="center"/>
    </xf>
    <xf numFmtId="41" fontId="10" fillId="0" borderId="0" xfId="0" applyNumberFormat="1" applyFont="1" applyAlignment="1">
      <alignment horizontal="right" vertical="center"/>
    </xf>
    <xf numFmtId="164" fontId="10" fillId="0" borderId="13" xfId="0" applyNumberFormat="1" applyFont="1" applyBorder="1" applyAlignment="1">
      <alignment horizontal="right" vertical="center"/>
    </xf>
    <xf numFmtId="43" fontId="10" fillId="0" borderId="0" xfId="0" applyNumberFormat="1" applyFont="1" applyAlignment="1">
      <alignment vertical="center"/>
    </xf>
    <xf numFmtId="43" fontId="50" fillId="16" borderId="17" xfId="0" applyNumberFormat="1" applyFont="1" applyFill="1" applyBorder="1" applyAlignment="1">
      <alignment vertical="center"/>
    </xf>
    <xf numFmtId="9" fontId="50" fillId="0" borderId="22" xfId="0" applyNumberFormat="1" applyFont="1" applyBorder="1" applyAlignment="1">
      <alignment vertical="center"/>
    </xf>
    <xf numFmtId="164" fontId="10" fillId="7" borderId="9" xfId="0" applyNumberFormat="1" applyFont="1" applyFill="1" applyBorder="1" applyAlignment="1">
      <alignment horizontal="center" vertical="center" wrapText="1"/>
    </xf>
    <xf numFmtId="43" fontId="10" fillId="8" borderId="9" xfId="0" applyNumberFormat="1" applyFont="1" applyFill="1" applyBorder="1" applyAlignment="1">
      <alignment horizontal="center" vertical="center"/>
    </xf>
    <xf numFmtId="43" fontId="10" fillId="8" borderId="9" xfId="0" applyNumberFormat="1" applyFont="1" applyFill="1" applyBorder="1" applyAlignment="1">
      <alignment horizontal="center" vertical="center" wrapText="1"/>
    </xf>
    <xf numFmtId="43" fontId="10" fillId="29" borderId="9" xfId="0" applyNumberFormat="1" applyFont="1" applyFill="1" applyBorder="1" applyAlignment="1">
      <alignment horizontal="center" vertical="center" wrapText="1"/>
    </xf>
    <xf numFmtId="43" fontId="10" fillId="14" borderId="9" xfId="0" applyNumberFormat="1" applyFont="1" applyFill="1" applyBorder="1" applyAlignment="1">
      <alignment horizontal="center" vertical="center" wrapText="1"/>
    </xf>
    <xf numFmtId="43" fontId="10" fillId="29" borderId="9" xfId="0" applyNumberFormat="1" applyFont="1" applyFill="1" applyBorder="1" applyAlignment="1">
      <alignment horizontal="center" vertical="center"/>
    </xf>
    <xf numFmtId="43" fontId="10" fillId="29" borderId="9" xfId="0" applyNumberFormat="1" applyFont="1" applyFill="1" applyBorder="1" applyAlignment="1">
      <alignment vertical="center"/>
    </xf>
    <xf numFmtId="0" fontId="10" fillId="6" borderId="9" xfId="0" applyFont="1" applyFill="1" applyBorder="1" applyAlignment="1">
      <alignment horizontal="center" vertical="center"/>
    </xf>
    <xf numFmtId="164" fontId="10" fillId="0" borderId="9" xfId="0" applyNumberFormat="1" applyFont="1" applyBorder="1" applyAlignment="1">
      <alignment horizontal="right" vertical="center"/>
    </xf>
    <xf numFmtId="164" fontId="10" fillId="30" borderId="9" xfId="0" applyNumberFormat="1" applyFont="1" applyFill="1" applyBorder="1" applyAlignment="1">
      <alignment horizontal="right" vertical="center"/>
    </xf>
    <xf numFmtId="164" fontId="10" fillId="31" borderId="9" xfId="0" applyNumberFormat="1" applyFont="1" applyFill="1" applyBorder="1" applyAlignment="1">
      <alignment horizontal="right" vertical="center"/>
    </xf>
    <xf numFmtId="2" fontId="10" fillId="14" borderId="9" xfId="0" applyNumberFormat="1" applyFont="1" applyFill="1" applyBorder="1" applyAlignment="1">
      <alignment vertical="center"/>
    </xf>
    <xf numFmtId="43" fontId="10" fillId="14" borderId="9" xfId="2" applyNumberFormat="1" applyFont="1" applyFill="1" applyBorder="1" applyAlignment="1">
      <alignment horizontal="center" vertical="center"/>
    </xf>
    <xf numFmtId="2" fontId="10" fillId="14" borderId="9" xfId="3" applyNumberFormat="1" applyFont="1" applyFill="1" applyBorder="1" applyAlignment="1">
      <alignment vertical="center"/>
    </xf>
    <xf numFmtId="43" fontId="10" fillId="0" borderId="9" xfId="0" applyNumberFormat="1" applyFont="1" applyBorder="1" applyAlignment="1">
      <alignment vertical="center"/>
    </xf>
    <xf numFmtId="2" fontId="10" fillId="14" borderId="9" xfId="0" applyNumberFormat="1" applyFont="1" applyFill="1" applyBorder="1" applyAlignment="1">
      <alignment horizontal="center" vertical="center"/>
    </xf>
    <xf numFmtId="43" fontId="10" fillId="2" borderId="9" xfId="0" applyNumberFormat="1" applyFont="1" applyFill="1" applyBorder="1" applyAlignment="1">
      <alignment horizontal="center" vertical="center"/>
    </xf>
    <xf numFmtId="2" fontId="10" fillId="14" borderId="9" xfId="3" applyNumberFormat="1" applyFont="1" applyFill="1" applyBorder="1" applyAlignment="1">
      <alignment horizontal="center" vertical="center"/>
    </xf>
    <xf numFmtId="43" fontId="10" fillId="32" borderId="9" xfId="0" applyNumberFormat="1" applyFont="1" applyFill="1" applyBorder="1" applyAlignment="1">
      <alignment vertical="center"/>
    </xf>
    <xf numFmtId="43" fontId="10" fillId="33" borderId="9" xfId="0" applyNumberFormat="1" applyFont="1" applyFill="1" applyBorder="1" applyAlignment="1">
      <alignment horizontal="center" vertical="center"/>
    </xf>
    <xf numFmtId="10" fontId="10" fillId="0" borderId="9" xfId="3" applyNumberFormat="1" applyFont="1" applyBorder="1" applyAlignment="1">
      <alignment vertical="center"/>
    </xf>
    <xf numFmtId="0" fontId="50" fillId="0" borderId="0" xfId="0" applyFont="1" applyAlignment="1">
      <alignment horizontal="center" vertical="center"/>
    </xf>
    <xf numFmtId="0" fontId="19" fillId="0" borderId="0" xfId="0" applyFont="1" applyAlignment="1">
      <alignment horizontal="left" vertical="center" indent="1"/>
    </xf>
    <xf numFmtId="43" fontId="19" fillId="0" borderId="0" xfId="1" applyFont="1" applyBorder="1" applyAlignment="1">
      <alignment vertical="center"/>
    </xf>
    <xf numFmtId="43" fontId="19" fillId="0" borderId="0" xfId="1" applyFont="1" applyFill="1" applyBorder="1" applyAlignment="1">
      <alignment vertical="center"/>
    </xf>
    <xf numFmtId="43" fontId="19" fillId="0" borderId="0" xfId="1" applyFont="1" applyFill="1" applyBorder="1" applyAlignment="1">
      <alignment horizontal="center" vertical="center"/>
    </xf>
    <xf numFmtId="9" fontId="19" fillId="0" borderId="0" xfId="3" applyFont="1" applyFill="1" applyBorder="1" applyAlignment="1">
      <alignment horizontal="center" vertical="center"/>
    </xf>
    <xf numFmtId="0" fontId="10" fillId="2" borderId="0" xfId="0" applyFont="1" applyFill="1" applyAlignment="1">
      <alignment horizontal="left" vertical="center"/>
    </xf>
    <xf numFmtId="0" fontId="19" fillId="0" borderId="0" xfId="1" applyNumberFormat="1" applyFont="1" applyBorder="1" applyAlignment="1">
      <alignment horizontal="center" vertical="center"/>
    </xf>
    <xf numFmtId="0" fontId="9" fillId="2" borderId="0" xfId="0" applyFont="1" applyFill="1" applyAlignment="1">
      <alignment horizontal="left" vertical="center" indent="1"/>
    </xf>
    <xf numFmtId="0" fontId="10" fillId="2" borderId="0" xfId="0" applyFont="1" applyFill="1" applyAlignment="1">
      <alignment vertical="center"/>
    </xf>
    <xf numFmtId="0" fontId="9" fillId="0" borderId="0" xfId="0" applyFont="1" applyAlignment="1">
      <alignment horizontal="center" vertical="center"/>
    </xf>
    <xf numFmtId="0" fontId="17" fillId="2" borderId="0" xfId="0" applyFont="1" applyFill="1" applyAlignment="1">
      <alignment horizontal="center" vertical="center"/>
    </xf>
    <xf numFmtId="0" fontId="9" fillId="0" borderId="0" xfId="0" applyFont="1" applyAlignment="1">
      <alignment horizontal="center"/>
    </xf>
    <xf numFmtId="0" fontId="3" fillId="9" borderId="10" xfId="0" applyFont="1" applyFill="1" applyBorder="1" applyAlignment="1">
      <alignment horizontal="center" vertical="center"/>
    </xf>
    <xf numFmtId="0" fontId="56" fillId="9" borderId="10" xfId="0" applyFont="1" applyFill="1" applyBorder="1" applyAlignment="1">
      <alignment horizontal="center" vertical="center"/>
    </xf>
    <xf numFmtId="0" fontId="56" fillId="9" borderId="10" xfId="0" applyFont="1" applyFill="1" applyBorder="1" applyAlignment="1">
      <alignment horizontal="center" vertical="center" wrapText="1"/>
    </xf>
    <xf numFmtId="49" fontId="19" fillId="3" borderId="0" xfId="0" applyNumberFormat="1" applyFont="1" applyFill="1" applyAlignment="1">
      <alignment horizontal="center" vertical="center"/>
    </xf>
    <xf numFmtId="0" fontId="58" fillId="0" borderId="0" xfId="0" applyFont="1" applyAlignment="1">
      <alignment vertical="center"/>
    </xf>
    <xf numFmtId="0" fontId="3" fillId="0" borderId="24" xfId="0" applyFont="1" applyBorder="1" applyAlignment="1">
      <alignment horizontal="center" vertical="center" wrapText="1"/>
    </xf>
    <xf numFmtId="0" fontId="59" fillId="2" borderId="0" xfId="0" applyFont="1" applyFill="1" applyAlignment="1">
      <alignment vertical="center" wrapText="1"/>
    </xf>
    <xf numFmtId="0" fontId="59" fillId="0" borderId="0" xfId="0" applyFont="1" applyAlignment="1">
      <alignment vertical="center" wrapText="1"/>
    </xf>
    <xf numFmtId="0" fontId="57" fillId="34" borderId="10" xfId="0" applyFont="1" applyFill="1" applyBorder="1" applyAlignment="1">
      <alignment horizontal="center" vertical="center"/>
    </xf>
    <xf numFmtId="0" fontId="56" fillId="0" borderId="9" xfId="7" applyFont="1" applyBorder="1" applyAlignment="1">
      <alignment horizontal="center" vertical="center"/>
    </xf>
    <xf numFmtId="0" fontId="56" fillId="0" borderId="9" xfId="7" applyFont="1" applyBorder="1" applyAlignment="1">
      <alignment horizontal="left" vertical="center"/>
    </xf>
    <xf numFmtId="43" fontId="56" fillId="11" borderId="9" xfId="9" applyFont="1" applyFill="1" applyBorder="1" applyAlignment="1">
      <alignment vertical="center"/>
    </xf>
    <xf numFmtId="43" fontId="56" fillId="12" borderId="9" xfId="9" applyFont="1" applyFill="1" applyBorder="1" applyAlignment="1">
      <alignment vertical="center"/>
    </xf>
    <xf numFmtId="43" fontId="56" fillId="17" borderId="9" xfId="9" applyFont="1" applyFill="1" applyBorder="1" applyAlignment="1">
      <alignment vertical="center"/>
    </xf>
    <xf numFmtId="43" fontId="56" fillId="16" borderId="9" xfId="6" applyFont="1" applyFill="1" applyBorder="1" applyAlignment="1">
      <alignment vertical="center"/>
    </xf>
    <xf numFmtId="0" fontId="59" fillId="0" borderId="0" xfId="0" applyFont="1" applyAlignment="1">
      <alignment horizontal="center" vertical="center"/>
    </xf>
    <xf numFmtId="0" fontId="59" fillId="0" borderId="0" xfId="0" applyFont="1"/>
    <xf numFmtId="43" fontId="56" fillId="15" borderId="9" xfId="9" applyFont="1" applyFill="1" applyBorder="1" applyAlignment="1">
      <alignment vertical="center"/>
    </xf>
    <xf numFmtId="0" fontId="56" fillId="2" borderId="9" xfId="7" applyFont="1" applyFill="1" applyBorder="1" applyAlignment="1">
      <alignment horizontal="center" vertical="center"/>
    </xf>
    <xf numFmtId="0" fontId="56" fillId="0" borderId="9" xfId="19" applyFont="1" applyBorder="1" applyAlignment="1">
      <alignment horizontal="center" vertical="center"/>
    </xf>
    <xf numFmtId="0" fontId="56" fillId="0" borderId="9" xfId="19" applyFont="1" applyBorder="1" applyAlignment="1">
      <alignment horizontal="left" vertical="center"/>
    </xf>
    <xf numFmtId="43" fontId="56" fillId="11" borderId="9" xfId="20" applyFont="1" applyFill="1" applyBorder="1" applyAlignment="1">
      <alignment vertical="center"/>
    </xf>
    <xf numFmtId="43" fontId="56" fillId="12" borderId="9" xfId="20" applyFont="1" applyFill="1" applyBorder="1" applyAlignment="1">
      <alignment vertical="center"/>
    </xf>
    <xf numFmtId="43" fontId="56" fillId="15" borderId="9" xfId="20" applyFont="1" applyFill="1" applyBorder="1" applyAlignment="1">
      <alignment vertical="center"/>
    </xf>
    <xf numFmtId="43" fontId="56" fillId="16" borderId="9" xfId="4" applyFont="1" applyFill="1" applyBorder="1" applyAlignment="1">
      <alignment vertical="center"/>
    </xf>
    <xf numFmtId="43" fontId="56" fillId="18" borderId="9" xfId="20" applyFont="1" applyFill="1" applyBorder="1" applyAlignment="1">
      <alignment vertical="center"/>
    </xf>
    <xf numFmtId="43" fontId="56" fillId="19" borderId="9" xfId="20" applyFont="1" applyFill="1" applyBorder="1" applyAlignment="1">
      <alignment vertical="center"/>
    </xf>
    <xf numFmtId="43" fontId="56" fillId="17" borderId="9" xfId="20" applyFont="1" applyFill="1" applyBorder="1" applyAlignment="1">
      <alignment vertical="center"/>
    </xf>
    <xf numFmtId="0" fontId="56" fillId="2" borderId="9" xfId="19" applyFont="1" applyFill="1" applyBorder="1" applyAlignment="1">
      <alignment horizontal="center" vertical="center"/>
    </xf>
    <xf numFmtId="0" fontId="56" fillId="0" borderId="9" xfId="19" applyFont="1" applyBorder="1" applyAlignment="1">
      <alignment vertical="center"/>
    </xf>
    <xf numFmtId="43" fontId="56" fillId="11" borderId="9" xfId="13" applyFont="1" applyFill="1" applyBorder="1" applyAlignment="1">
      <alignment vertical="center"/>
    </xf>
    <xf numFmtId="43" fontId="56" fillId="12" borderId="9" xfId="13" applyFont="1" applyFill="1" applyBorder="1" applyAlignment="1">
      <alignment vertical="center"/>
    </xf>
    <xf numFmtId="43" fontId="56" fillId="15" borderId="9" xfId="13" applyFont="1" applyFill="1" applyBorder="1" applyAlignment="1">
      <alignment vertical="center"/>
    </xf>
    <xf numFmtId="43" fontId="56" fillId="16" borderId="9" xfId="11" applyFont="1" applyFill="1" applyBorder="1" applyAlignment="1">
      <alignment vertical="center"/>
    </xf>
    <xf numFmtId="43" fontId="56" fillId="16" borderId="9" xfId="13" applyFont="1" applyFill="1" applyBorder="1" applyAlignment="1">
      <alignment vertical="center"/>
    </xf>
    <xf numFmtId="43" fontId="56" fillId="18" borderId="9" xfId="13" applyFont="1" applyFill="1" applyBorder="1" applyAlignment="1">
      <alignment vertical="center"/>
    </xf>
    <xf numFmtId="43" fontId="56" fillId="19" borderId="9" xfId="13" applyFont="1" applyFill="1" applyBorder="1" applyAlignment="1">
      <alignment vertical="center"/>
    </xf>
    <xf numFmtId="43" fontId="56" fillId="17" borderId="9" xfId="13" applyFont="1" applyFill="1" applyBorder="1" applyAlignment="1">
      <alignment vertical="center"/>
    </xf>
    <xf numFmtId="43" fontId="56" fillId="16" borderId="9" xfId="15" applyFont="1" applyFill="1" applyBorder="1" applyAlignment="1">
      <alignment vertical="center"/>
    </xf>
    <xf numFmtId="0" fontId="3" fillId="0" borderId="9" xfId="12" applyFont="1" applyBorder="1" applyAlignment="1">
      <alignment vertical="center"/>
    </xf>
    <xf numFmtId="0" fontId="56" fillId="0" borderId="9" xfId="12" applyFont="1" applyBorder="1" applyAlignment="1">
      <alignment horizontal="center" vertical="center"/>
    </xf>
    <xf numFmtId="0" fontId="56" fillId="0" borderId="9" xfId="7" applyFont="1" applyBorder="1" applyAlignment="1">
      <alignment vertical="center"/>
    </xf>
    <xf numFmtId="0" fontId="56" fillId="2" borderId="9" xfId="12" applyFont="1" applyFill="1" applyBorder="1" applyAlignment="1">
      <alignment vertical="center"/>
    </xf>
    <xf numFmtId="0" fontId="56" fillId="0" borderId="9" xfId="12" applyFont="1" applyBorder="1" applyAlignment="1">
      <alignment vertical="center"/>
    </xf>
    <xf numFmtId="43" fontId="56" fillId="20" borderId="9" xfId="21" applyFont="1" applyFill="1" applyBorder="1" applyAlignment="1">
      <alignment vertical="center"/>
    </xf>
    <xf numFmtId="43" fontId="56" fillId="21" borderId="9" xfId="21" applyFont="1" applyFill="1" applyBorder="1" applyAlignment="1">
      <alignment vertical="center"/>
    </xf>
    <xf numFmtId="43" fontId="56" fillId="22" borderId="9" xfId="21" applyFont="1" applyFill="1" applyBorder="1" applyAlignment="1">
      <alignment vertical="center"/>
    </xf>
    <xf numFmtId="43" fontId="56" fillId="35" borderId="9" xfId="8" applyFont="1" applyFill="1" applyBorder="1" applyAlignment="1">
      <alignment vertical="center"/>
    </xf>
    <xf numFmtId="43" fontId="56" fillId="11" borderId="9" xfId="22" applyFont="1" applyFill="1" applyBorder="1" applyAlignment="1">
      <alignment vertical="center"/>
    </xf>
    <xf numFmtId="43" fontId="56" fillId="12" borderId="9" xfId="22" applyFont="1" applyFill="1" applyBorder="1" applyAlignment="1">
      <alignment vertical="center"/>
    </xf>
    <xf numFmtId="43" fontId="56" fillId="15" borderId="9" xfId="22" applyFont="1" applyFill="1" applyBorder="1" applyAlignment="1">
      <alignment vertical="center"/>
    </xf>
    <xf numFmtId="43" fontId="56" fillId="16" borderId="9" xfId="23" applyFont="1" applyFill="1" applyBorder="1" applyAlignment="1">
      <alignment vertical="center"/>
    </xf>
    <xf numFmtId="43" fontId="56" fillId="11" borderId="9" xfId="24" applyFont="1" applyFill="1" applyBorder="1" applyAlignment="1">
      <alignment vertical="center"/>
    </xf>
    <xf numFmtId="43" fontId="56" fillId="12" borderId="9" xfId="24" applyFont="1" applyFill="1" applyBorder="1" applyAlignment="1">
      <alignment vertical="center"/>
    </xf>
    <xf numFmtId="43" fontId="56" fillId="20" borderId="9" xfId="9" applyFont="1" applyFill="1" applyBorder="1" applyAlignment="1">
      <alignment vertical="center"/>
    </xf>
    <xf numFmtId="43" fontId="56" fillId="21" borderId="9" xfId="9" applyFont="1" applyFill="1" applyBorder="1" applyAlignment="1">
      <alignment vertical="center"/>
    </xf>
    <xf numFmtId="43" fontId="56" fillId="22" borderId="9" xfId="9" applyFont="1" applyFill="1" applyBorder="1" applyAlignment="1">
      <alignment vertical="center"/>
    </xf>
    <xf numFmtId="43" fontId="56" fillId="36" borderId="9" xfId="15" applyFont="1" applyFill="1" applyBorder="1" applyAlignment="1">
      <alignment vertical="center"/>
    </xf>
    <xf numFmtId="0" fontId="56" fillId="2" borderId="9" xfId="7" applyFont="1" applyFill="1" applyBorder="1" applyAlignment="1">
      <alignment horizontal="left" vertical="center"/>
    </xf>
    <xf numFmtId="0" fontId="3" fillId="2" borderId="9" xfId="7" applyFont="1" applyFill="1" applyBorder="1"/>
    <xf numFmtId="0" fontId="3" fillId="0" borderId="9" xfId="7" applyFont="1" applyBorder="1"/>
    <xf numFmtId="43" fontId="56" fillId="18" borderId="9" xfId="21" applyFont="1" applyFill="1" applyBorder="1" applyAlignment="1">
      <alignment vertical="center"/>
    </xf>
    <xf numFmtId="43" fontId="56" fillId="19" borderId="9" xfId="21" applyFont="1" applyFill="1" applyBorder="1" applyAlignment="1">
      <alignment vertical="center"/>
    </xf>
    <xf numFmtId="43" fontId="56" fillId="17" borderId="9" xfId="21" applyFont="1" applyFill="1" applyBorder="1" applyAlignment="1">
      <alignment vertical="center"/>
    </xf>
    <xf numFmtId="0" fontId="60" fillId="0" borderId="12" xfId="10" applyFont="1" applyBorder="1" applyAlignment="1">
      <alignment horizontal="center" vertical="center"/>
    </xf>
    <xf numFmtId="0" fontId="60" fillId="23" borderId="12" xfId="10" applyFont="1" applyFill="1" applyBorder="1"/>
    <xf numFmtId="0" fontId="60" fillId="0" borderId="12" xfId="10" applyFont="1" applyBorder="1" applyAlignment="1">
      <alignment horizontal="center"/>
    </xf>
    <xf numFmtId="168" fontId="60" fillId="24" borderId="12" xfId="10" applyNumberFormat="1" applyFont="1" applyFill="1" applyBorder="1" applyAlignment="1">
      <alignment vertical="center"/>
    </xf>
    <xf numFmtId="168" fontId="60" fillId="25" borderId="12" xfId="10" applyNumberFormat="1" applyFont="1" applyFill="1" applyBorder="1" applyAlignment="1">
      <alignment vertical="center"/>
    </xf>
    <xf numFmtId="168" fontId="60" fillId="26" borderId="12" xfId="10" applyNumberFormat="1" applyFont="1" applyFill="1" applyBorder="1" applyAlignment="1">
      <alignment vertical="center"/>
    </xf>
    <xf numFmtId="168" fontId="60" fillId="37" borderId="12" xfId="10" applyNumberFormat="1" applyFont="1" applyFill="1" applyBorder="1" applyAlignment="1">
      <alignment vertical="center"/>
    </xf>
    <xf numFmtId="0" fontId="59" fillId="0" borderId="9" xfId="0" applyFont="1" applyBorder="1"/>
    <xf numFmtId="0" fontId="59" fillId="0" borderId="9" xfId="0" applyFont="1" applyBorder="1" applyAlignment="1">
      <alignment horizontal="left" indent="1"/>
    </xf>
    <xf numFmtId="0" fontId="59" fillId="0" borderId="0" xfId="0" applyFont="1" applyAlignment="1">
      <alignment horizontal="left" indent="1"/>
    </xf>
    <xf numFmtId="43" fontId="57" fillId="0" borderId="0" xfId="0" applyNumberFormat="1" applyFont="1"/>
    <xf numFmtId="0" fontId="3" fillId="9" borderId="9" xfId="0" applyFont="1" applyFill="1" applyBorder="1" applyAlignment="1">
      <alignment horizontal="center" vertical="center"/>
    </xf>
    <xf numFmtId="0" fontId="3" fillId="9" borderId="10" xfId="0" applyFont="1" applyFill="1" applyBorder="1" applyAlignment="1">
      <alignment horizontal="center" vertical="center" wrapText="1"/>
    </xf>
    <xf numFmtId="0" fontId="57" fillId="9" borderId="10" xfId="0" applyFont="1" applyFill="1" applyBorder="1" applyAlignment="1">
      <alignment horizontal="center" vertical="center"/>
    </xf>
    <xf numFmtId="0" fontId="3" fillId="9" borderId="0" xfId="0" applyFont="1" applyFill="1" applyAlignment="1">
      <alignment horizontal="center" vertical="center"/>
    </xf>
    <xf numFmtId="0" fontId="57" fillId="9" borderId="10" xfId="0" applyFont="1" applyFill="1" applyBorder="1" applyAlignment="1">
      <alignment horizontal="center" vertical="center" wrapText="1"/>
    </xf>
    <xf numFmtId="0" fontId="57" fillId="9" borderId="11" xfId="0" applyFont="1" applyFill="1" applyBorder="1" applyAlignment="1">
      <alignment vertical="center"/>
    </xf>
    <xf numFmtId="43" fontId="19" fillId="0" borderId="12" xfId="5" applyFont="1" applyFill="1" applyBorder="1" applyAlignment="1">
      <alignment vertical="center"/>
    </xf>
    <xf numFmtId="2" fontId="19" fillId="0" borderId="9" xfId="0" applyNumberFormat="1" applyFont="1" applyBorder="1" applyAlignment="1">
      <alignment horizontal="center" vertical="center"/>
    </xf>
    <xf numFmtId="43" fontId="19" fillId="0" borderId="9" xfId="0" applyNumberFormat="1" applyFont="1" applyBorder="1" applyAlignment="1">
      <alignment horizontal="center" vertical="center"/>
    </xf>
    <xf numFmtId="2" fontId="19" fillId="0" borderId="9" xfId="3" applyNumberFormat="1" applyFont="1" applyFill="1" applyBorder="1" applyAlignment="1">
      <alignment horizontal="center" vertical="center"/>
    </xf>
    <xf numFmtId="43" fontId="19" fillId="0" borderId="9" xfId="3" applyNumberFormat="1" applyFont="1" applyFill="1" applyBorder="1" applyAlignment="1">
      <alignment horizontal="center" vertical="center"/>
    </xf>
    <xf numFmtId="43" fontId="19" fillId="0" borderId="9" xfId="9" applyFont="1" applyFill="1" applyBorder="1" applyAlignment="1">
      <alignment vertical="center"/>
    </xf>
    <xf numFmtId="168" fontId="52" fillId="0" borderId="9" xfId="0" applyNumberFormat="1" applyFont="1" applyBorder="1" applyAlignment="1">
      <alignment vertical="center"/>
    </xf>
    <xf numFmtId="168" fontId="52" fillId="0" borderId="9" xfId="0" applyNumberFormat="1" applyFont="1" applyBorder="1" applyAlignment="1">
      <alignment horizontal="right" vertical="center"/>
    </xf>
    <xf numFmtId="43" fontId="54" fillId="0" borderId="9" xfId="13" applyFont="1" applyFill="1" applyBorder="1" applyAlignment="1">
      <alignment vertical="center"/>
    </xf>
    <xf numFmtId="43" fontId="19" fillId="0" borderId="9" xfId="17" applyFont="1" applyFill="1" applyBorder="1" applyAlignment="1">
      <alignment vertical="center"/>
    </xf>
    <xf numFmtId="43" fontId="10" fillId="14" borderId="0" xfId="0" applyNumberFormat="1" applyFont="1" applyFill="1" applyAlignment="1">
      <alignment horizontal="center" vertical="center" wrapText="1"/>
    </xf>
    <xf numFmtId="43" fontId="19" fillId="0" borderId="25" xfId="5" applyFont="1" applyFill="1" applyBorder="1" applyAlignment="1">
      <alignment vertical="center"/>
    </xf>
    <xf numFmtId="9" fontId="19" fillId="0" borderId="9" xfId="3" applyFont="1" applyFill="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164" fontId="4" fillId="0" borderId="18" xfId="0" applyNumberFormat="1" applyFont="1" applyBorder="1" applyAlignment="1">
      <alignment horizontal="right" vertical="center"/>
    </xf>
    <xf numFmtId="44" fontId="4" fillId="0" borderId="18" xfId="0" applyNumberFormat="1" applyFont="1" applyBorder="1" applyAlignment="1">
      <alignment horizontal="right" vertical="center"/>
    </xf>
    <xf numFmtId="165" fontId="4" fillId="0" borderId="18" xfId="0" applyNumberFormat="1" applyFont="1" applyBorder="1" applyAlignment="1">
      <alignment horizontal="right" vertical="center"/>
    </xf>
    <xf numFmtId="44" fontId="4" fillId="0" borderId="18" xfId="2" applyFont="1" applyBorder="1" applyAlignment="1">
      <alignment horizontal="right" vertical="center"/>
    </xf>
    <xf numFmtId="164" fontId="4" fillId="0" borderId="19" xfId="0" applyNumberFormat="1" applyFont="1" applyBorder="1" applyAlignment="1">
      <alignment horizontal="right" vertical="center"/>
    </xf>
    <xf numFmtId="44" fontId="4" fillId="0" borderId="19" xfId="0" applyNumberFormat="1" applyFont="1" applyBorder="1" applyAlignment="1">
      <alignment horizontal="right" vertical="center"/>
    </xf>
    <xf numFmtId="166" fontId="4" fillId="0" borderId="19" xfId="0" applyNumberFormat="1" applyFont="1" applyBorder="1" applyAlignment="1">
      <alignment horizontal="right" vertical="center"/>
    </xf>
    <xf numFmtId="41" fontId="4" fillId="0" borderId="19" xfId="0" applyNumberFormat="1" applyFont="1" applyBorder="1" applyAlignment="1">
      <alignment horizontal="right" vertical="center"/>
    </xf>
    <xf numFmtId="165" fontId="61" fillId="0" borderId="6" xfId="1" applyNumberFormat="1" applyFont="1" applyFill="1" applyBorder="1" applyAlignment="1">
      <alignment horizontal="right" vertical="center"/>
    </xf>
    <xf numFmtId="43" fontId="4" fillId="0" borderId="19" xfId="0" applyNumberFormat="1" applyFont="1" applyBorder="1" applyAlignment="1">
      <alignment horizontal="center" vertical="center"/>
    </xf>
    <xf numFmtId="164" fontId="4" fillId="0" borderId="19" xfId="2" applyNumberFormat="1" applyFont="1" applyBorder="1" applyAlignment="1">
      <alignment horizontal="right" vertical="center"/>
    </xf>
    <xf numFmtId="43" fontId="4" fillId="0" borderId="19" xfId="0" applyNumberFormat="1" applyFont="1" applyBorder="1" applyAlignment="1">
      <alignment horizontal="right" vertical="center"/>
    </xf>
    <xf numFmtId="43" fontId="4" fillId="11" borderId="18" xfId="0" applyNumberFormat="1" applyFont="1" applyFill="1" applyBorder="1" applyAlignment="1">
      <alignment vertical="center"/>
    </xf>
    <xf numFmtId="43" fontId="4" fillId="12" borderId="18" xfId="0" applyNumberFormat="1" applyFont="1" applyFill="1" applyBorder="1" applyAlignment="1">
      <alignment vertical="center"/>
    </xf>
    <xf numFmtId="43" fontId="4" fillId="0" borderId="14" xfId="0" applyNumberFormat="1" applyFont="1" applyBorder="1" applyAlignment="1">
      <alignment vertical="center"/>
    </xf>
    <xf numFmtId="43" fontId="4" fillId="0" borderId="17" xfId="0" applyNumberFormat="1" applyFont="1" applyBorder="1" applyAlignment="1">
      <alignment vertical="center"/>
    </xf>
    <xf numFmtId="43" fontId="4" fillId="0" borderId="20" xfId="0" applyNumberFormat="1" applyFont="1" applyBorder="1" applyAlignment="1">
      <alignment vertical="center"/>
    </xf>
    <xf numFmtId="43" fontId="4" fillId="15" borderId="17" xfId="0" applyNumberFormat="1" applyFont="1" applyFill="1" applyBorder="1" applyAlignment="1">
      <alignment vertical="center"/>
    </xf>
    <xf numFmtId="43" fontId="4" fillId="16" borderId="17" xfId="0" applyNumberFormat="1" applyFont="1" applyFill="1" applyBorder="1" applyAlignment="1">
      <alignment vertical="center"/>
    </xf>
    <xf numFmtId="43" fontId="4" fillId="0" borderId="18" xfId="0" applyNumberFormat="1" applyFont="1" applyBorder="1" applyAlignment="1">
      <alignment vertical="center"/>
    </xf>
    <xf numFmtId="43" fontId="61" fillId="12" borderId="21" xfId="0" applyNumberFormat="1" applyFont="1" applyFill="1" applyBorder="1" applyAlignment="1">
      <alignment vertical="center"/>
    </xf>
    <xf numFmtId="10" fontId="0" fillId="0" borderId="0" xfId="25" applyNumberFormat="1" applyFont="1"/>
    <xf numFmtId="0" fontId="0" fillId="2" borderId="0" xfId="0" applyFill="1"/>
    <xf numFmtId="43" fontId="0" fillId="2" borderId="0" xfId="0" applyNumberFormat="1" applyFill="1"/>
    <xf numFmtId="10" fontId="0" fillId="2" borderId="0" xfId="25" applyNumberFormat="1" applyFont="1" applyFill="1"/>
    <xf numFmtId="0" fontId="4" fillId="2" borderId="0" xfId="0" applyFont="1" applyFill="1"/>
    <xf numFmtId="0" fontId="2" fillId="9" borderId="26" xfId="0" applyFont="1" applyFill="1" applyBorder="1" applyAlignment="1" applyProtection="1">
      <alignment horizontal="center"/>
      <protection locked="0"/>
    </xf>
    <xf numFmtId="0" fontId="2" fillId="9" borderId="30" xfId="0" applyFont="1" applyFill="1" applyBorder="1" applyAlignment="1" applyProtection="1">
      <alignment horizontal="center" vertical="center"/>
      <protection locked="0"/>
    </xf>
    <xf numFmtId="0" fontId="63" fillId="0" borderId="30" xfId="0" applyFont="1" applyBorder="1" applyAlignment="1" applyProtection="1">
      <alignment horizontal="left" vertical="center"/>
      <protection locked="0"/>
    </xf>
    <xf numFmtId="0" fontId="63" fillId="0" borderId="9" xfId="0" applyFont="1" applyBorder="1" applyAlignment="1" applyProtection="1">
      <alignment horizontal="center" vertical="center"/>
      <protection locked="0"/>
    </xf>
    <xf numFmtId="0" fontId="65" fillId="0" borderId="9" xfId="26" applyFont="1" applyBorder="1" applyAlignment="1">
      <alignment horizontal="center"/>
    </xf>
    <xf numFmtId="43" fontId="66" fillId="0" borderId="9" xfId="14" applyFont="1" applyBorder="1" applyAlignment="1">
      <alignment wrapText="1"/>
    </xf>
    <xf numFmtId="9" fontId="66" fillId="0" borderId="9" xfId="25" applyFont="1" applyBorder="1" applyAlignment="1">
      <alignment horizontal="center" wrapText="1"/>
    </xf>
    <xf numFmtId="43" fontId="67" fillId="0" borderId="9" xfId="14" applyFont="1" applyBorder="1"/>
    <xf numFmtId="9" fontId="67" fillId="0" borderId="9" xfId="25" applyFont="1" applyBorder="1" applyAlignment="1">
      <alignment horizontal="center"/>
    </xf>
    <xf numFmtId="9" fontId="67" fillId="0" borderId="31" xfId="25" applyFont="1" applyBorder="1" applyAlignment="1">
      <alignment horizontal="center"/>
    </xf>
    <xf numFmtId="43" fontId="67" fillId="0" borderId="32" xfId="14" applyFont="1" applyBorder="1"/>
    <xf numFmtId="43" fontId="67" fillId="0" borderId="9" xfId="14" applyFont="1" applyBorder="1" applyAlignment="1">
      <alignment vertical="center"/>
    </xf>
    <xf numFmtId="10" fontId="0" fillId="0" borderId="0" xfId="27" applyNumberFormat="1" applyFont="1"/>
    <xf numFmtId="43" fontId="68" fillId="0" borderId="9" xfId="14" applyFont="1" applyBorder="1" applyAlignment="1"/>
    <xf numFmtId="10" fontId="0" fillId="0" borderId="0" xfId="0" applyNumberFormat="1"/>
    <xf numFmtId="0" fontId="63" fillId="0" borderId="30" xfId="0" applyFont="1" applyBorder="1" applyAlignment="1">
      <alignment horizontal="left" vertical="center"/>
    </xf>
    <xf numFmtId="0" fontId="63" fillId="0" borderId="9" xfId="0" applyFont="1" applyBorder="1" applyAlignment="1">
      <alignment horizontal="center" vertical="center"/>
    </xf>
    <xf numFmtId="9" fontId="68" fillId="0" borderId="9" xfId="25" applyFont="1" applyBorder="1" applyAlignment="1">
      <alignment horizontal="center"/>
    </xf>
    <xf numFmtId="9" fontId="68" fillId="0" borderId="31" xfId="25" applyFont="1" applyBorder="1" applyAlignment="1">
      <alignment horizontal="center"/>
    </xf>
    <xf numFmtId="43" fontId="68" fillId="0" borderId="32" xfId="14" applyFont="1" applyBorder="1" applyAlignment="1"/>
    <xf numFmtId="43" fontId="68" fillId="0" borderId="9" xfId="14" applyFont="1" applyBorder="1" applyAlignment="1">
      <alignment horizontal="center"/>
    </xf>
    <xf numFmtId="43" fontId="68" fillId="0" borderId="32" xfId="14" applyFont="1" applyBorder="1" applyAlignment="1">
      <alignment horizontal="center"/>
    </xf>
    <xf numFmtId="43" fontId="69" fillId="0" borderId="9" xfId="14" applyFont="1" applyBorder="1" applyAlignment="1" applyProtection="1">
      <alignment horizontal="center" vertical="center"/>
      <protection locked="0"/>
    </xf>
    <xf numFmtId="9" fontId="69" fillId="0" borderId="9" xfId="25" applyFont="1" applyBorder="1" applyAlignment="1" applyProtection="1">
      <alignment horizontal="center" vertical="center"/>
      <protection locked="0"/>
    </xf>
    <xf numFmtId="9" fontId="69" fillId="0" borderId="31" xfId="25" applyFont="1" applyBorder="1" applyAlignment="1" applyProtection="1">
      <alignment horizontal="center" vertical="center"/>
      <protection locked="0"/>
    </xf>
    <xf numFmtId="43" fontId="69" fillId="0" borderId="32" xfId="14" applyFont="1" applyBorder="1" applyAlignment="1" applyProtection="1">
      <alignment horizontal="center" vertical="center"/>
      <protection locked="0"/>
    </xf>
    <xf numFmtId="43" fontId="69" fillId="0" borderId="9" xfId="14" applyFont="1" applyBorder="1" applyAlignment="1" applyProtection="1">
      <alignment horizontal="right" vertical="center"/>
      <protection locked="0"/>
    </xf>
    <xf numFmtId="0" fontId="63" fillId="0" borderId="9" xfId="0" applyFont="1" applyBorder="1" applyAlignment="1">
      <alignment horizontal="center"/>
    </xf>
    <xf numFmtId="43" fontId="70" fillId="0" borderId="9" xfId="14" applyFont="1" applyBorder="1" applyAlignment="1" applyProtection="1">
      <alignment horizontal="center" vertical="center"/>
      <protection locked="0"/>
    </xf>
    <xf numFmtId="169" fontId="69" fillId="0" borderId="9" xfId="25" applyNumberFormat="1" applyFont="1" applyBorder="1" applyAlignment="1" applyProtection="1">
      <alignment vertical="center"/>
      <protection locked="0"/>
    </xf>
    <xf numFmtId="169" fontId="69" fillId="0" borderId="9" xfId="25" applyNumberFormat="1" applyFont="1" applyBorder="1" applyAlignment="1" applyProtection="1">
      <alignment horizontal="right" vertical="center"/>
      <protection locked="0"/>
    </xf>
    <xf numFmtId="169" fontId="69" fillId="0" borderId="31" xfId="25" applyNumberFormat="1" applyFont="1" applyBorder="1" applyAlignment="1" applyProtection="1">
      <alignment horizontal="right" vertical="center"/>
      <protection locked="0"/>
    </xf>
    <xf numFmtId="43" fontId="70" fillId="0" borderId="32" xfId="14" applyFont="1" applyBorder="1" applyAlignment="1" applyProtection="1">
      <alignment horizontal="center" vertical="center"/>
      <protection locked="0"/>
    </xf>
    <xf numFmtId="0" fontId="63" fillId="0" borderId="33" xfId="0" applyFont="1" applyBorder="1" applyAlignment="1">
      <alignment horizontal="left" vertical="center"/>
    </xf>
    <xf numFmtId="43" fontId="63" fillId="0" borderId="6" xfId="0" applyNumberFormat="1" applyFont="1" applyBorder="1"/>
    <xf numFmtId="164" fontId="63" fillId="0" borderId="6" xfId="0" applyNumberFormat="1" applyFont="1" applyBorder="1" applyAlignment="1">
      <alignment horizontal="center"/>
    </xf>
    <xf numFmtId="9" fontId="70" fillId="0" borderId="6" xfId="25" applyFont="1" applyFill="1" applyBorder="1" applyAlignment="1" applyProtection="1">
      <alignment horizontal="center" vertical="center"/>
      <protection locked="0"/>
    </xf>
    <xf numFmtId="9" fontId="63" fillId="0" borderId="6" xfId="25" applyFont="1" applyFill="1" applyBorder="1" applyAlignment="1">
      <alignment horizontal="center"/>
    </xf>
    <xf numFmtId="170" fontId="63" fillId="0" borderId="6" xfId="0" applyNumberFormat="1" applyFont="1" applyBorder="1"/>
    <xf numFmtId="9" fontId="63" fillId="0" borderId="34" xfId="25" applyFont="1" applyFill="1" applyBorder="1" applyAlignment="1">
      <alignment horizontal="center"/>
    </xf>
    <xf numFmtId="43" fontId="63" fillId="0" borderId="35" xfId="14" applyFont="1" applyFill="1" applyBorder="1"/>
    <xf numFmtId="0" fontId="63" fillId="2" borderId="9" xfId="0" applyFont="1" applyFill="1" applyBorder="1"/>
    <xf numFmtId="0" fontId="67" fillId="2" borderId="9" xfId="0" applyFont="1" applyFill="1" applyBorder="1"/>
    <xf numFmtId="43" fontId="63" fillId="2" borderId="9" xfId="0" applyNumberFormat="1" applyFont="1" applyFill="1" applyBorder="1"/>
    <xf numFmtId="9" fontId="70" fillId="0" borderId="9" xfId="25" applyFont="1" applyFill="1" applyBorder="1" applyAlignment="1" applyProtection="1">
      <alignment horizontal="center" vertical="center"/>
      <protection locked="0"/>
    </xf>
    <xf numFmtId="9" fontId="63" fillId="0" borderId="9" xfId="25" applyFont="1" applyFill="1" applyBorder="1" applyAlignment="1">
      <alignment horizontal="center"/>
    </xf>
    <xf numFmtId="0" fontId="2" fillId="0" borderId="30" xfId="0" applyFont="1" applyBorder="1" applyAlignment="1" applyProtection="1">
      <alignment horizontal="left" vertical="center"/>
      <protection locked="0"/>
    </xf>
    <xf numFmtId="0" fontId="2" fillId="0" borderId="9" xfId="0" applyFont="1" applyBorder="1" applyAlignment="1" applyProtection="1">
      <alignment horizontal="center" vertical="center"/>
      <protection locked="0"/>
    </xf>
    <xf numFmtId="0" fontId="71" fillId="0" borderId="9" xfId="26" applyFont="1" applyBorder="1" applyAlignment="1">
      <alignment horizontal="center"/>
    </xf>
    <xf numFmtId="0" fontId="2" fillId="0" borderId="30" xfId="0" applyFont="1" applyBorder="1" applyAlignment="1">
      <alignment horizontal="left" vertical="center"/>
    </xf>
    <xf numFmtId="0" fontId="2" fillId="0" borderId="9" xfId="0" applyFont="1" applyBorder="1" applyAlignment="1">
      <alignment horizontal="center" vertical="center"/>
    </xf>
    <xf numFmtId="0" fontId="2" fillId="0" borderId="9" xfId="0" applyFont="1" applyBorder="1" applyAlignment="1">
      <alignment horizontal="center"/>
    </xf>
    <xf numFmtId="0" fontId="2" fillId="0" borderId="33" xfId="0" applyFont="1" applyBorder="1" applyAlignment="1">
      <alignment horizontal="left" vertical="center"/>
    </xf>
    <xf numFmtId="9" fontId="72" fillId="0" borderId="6" xfId="25" applyFont="1" applyFill="1" applyBorder="1" applyAlignment="1">
      <alignment horizontal="center" wrapText="1"/>
    </xf>
    <xf numFmtId="9" fontId="65" fillId="0" borderId="6" xfId="25" applyFont="1" applyFill="1" applyBorder="1" applyAlignment="1">
      <alignment horizontal="center"/>
    </xf>
    <xf numFmtId="9" fontId="65" fillId="0" borderId="34" xfId="25" applyFont="1" applyFill="1" applyBorder="1" applyAlignment="1">
      <alignment horizontal="center"/>
    </xf>
    <xf numFmtId="0" fontId="2" fillId="0" borderId="9" xfId="0" applyFont="1" applyBorder="1"/>
    <xf numFmtId="43" fontId="63" fillId="0" borderId="9" xfId="0" applyNumberFormat="1" applyFont="1" applyBorder="1"/>
    <xf numFmtId="10" fontId="72" fillId="0" borderId="9" xfId="25" applyNumberFormat="1" applyFont="1" applyFill="1" applyBorder="1" applyAlignment="1">
      <alignment wrapText="1"/>
    </xf>
    <xf numFmtId="10" fontId="65" fillId="0" borderId="9" xfId="25" applyNumberFormat="1" applyFont="1" applyFill="1" applyBorder="1" applyAlignment="1"/>
    <xf numFmtId="0" fontId="2" fillId="9" borderId="9" xfId="0" applyFont="1" applyFill="1" applyBorder="1"/>
    <xf numFmtId="0" fontId="2" fillId="9" borderId="9" xfId="0" applyFont="1" applyFill="1" applyBorder="1" applyAlignment="1">
      <alignment horizontal="center"/>
    </xf>
    <xf numFmtId="10" fontId="2" fillId="9" borderId="9" xfId="25" applyNumberFormat="1" applyFont="1" applyFill="1" applyBorder="1" applyAlignment="1">
      <alignment horizontal="center"/>
    </xf>
    <xf numFmtId="10" fontId="2" fillId="9" borderId="9" xfId="25" applyNumberFormat="1" applyFont="1" applyFill="1" applyBorder="1"/>
    <xf numFmtId="0" fontId="63" fillId="0" borderId="9" xfId="0" applyFont="1" applyBorder="1"/>
    <xf numFmtId="0" fontId="67" fillId="0" borderId="9" xfId="0" applyFont="1" applyBorder="1"/>
    <xf numFmtId="10" fontId="63" fillId="0" borderId="9" xfId="25" applyNumberFormat="1" applyFont="1" applyBorder="1"/>
    <xf numFmtId="10" fontId="67" fillId="0" borderId="9" xfId="25" applyNumberFormat="1" applyFont="1" applyBorder="1"/>
    <xf numFmtId="9" fontId="63" fillId="0" borderId="9" xfId="3" applyFont="1" applyBorder="1" applyAlignment="1">
      <alignment horizontal="center"/>
    </xf>
    <xf numFmtId="171" fontId="63" fillId="0" borderId="9" xfId="0" applyNumberFormat="1" applyFont="1" applyBorder="1" applyAlignment="1">
      <alignment horizontal="center"/>
    </xf>
    <xf numFmtId="43" fontId="63" fillId="0" borderId="9" xfId="1" applyFont="1" applyBorder="1" applyAlignment="1">
      <alignment horizontal="center"/>
    </xf>
    <xf numFmtId="43" fontId="73" fillId="0" borderId="9" xfId="1" applyFont="1" applyBorder="1" applyAlignment="1">
      <alignment horizontal="center"/>
    </xf>
    <xf numFmtId="43" fontId="63" fillId="0" borderId="9" xfId="1" applyFont="1" applyBorder="1"/>
    <xf numFmtId="9" fontId="73" fillId="0" borderId="9" xfId="3" applyFont="1" applyBorder="1" applyAlignment="1">
      <alignment horizontal="center"/>
    </xf>
    <xf numFmtId="0" fontId="48" fillId="2" borderId="0" xfId="0" applyFont="1" applyFill="1" applyAlignment="1">
      <alignment horizontal="center" vertical="center"/>
    </xf>
    <xf numFmtId="49" fontId="49" fillId="2" borderId="0" xfId="0" applyNumberFormat="1" applyFont="1" applyFill="1" applyAlignment="1">
      <alignment horizontal="center" vertical="center"/>
    </xf>
    <xf numFmtId="49" fontId="49" fillId="2" borderId="1" xfId="0" applyNumberFormat="1" applyFont="1" applyFill="1" applyBorder="1" applyAlignment="1">
      <alignment horizontal="center" vertical="center"/>
    </xf>
    <xf numFmtId="49" fontId="19" fillId="4" borderId="2" xfId="0" applyNumberFormat="1" applyFont="1" applyFill="1" applyBorder="1" applyAlignment="1">
      <alignment horizontal="center" vertical="center"/>
    </xf>
    <xf numFmtId="49" fontId="49" fillId="4" borderId="3" xfId="0" applyNumberFormat="1" applyFont="1" applyFill="1" applyBorder="1" applyAlignment="1">
      <alignment horizontal="center" vertical="center"/>
    </xf>
    <xf numFmtId="49" fontId="19" fillId="4" borderId="3" xfId="0" applyNumberFormat="1" applyFont="1" applyFill="1" applyBorder="1" applyAlignment="1">
      <alignment horizontal="center" vertical="center"/>
    </xf>
    <xf numFmtId="49" fontId="19" fillId="3" borderId="3" xfId="0" applyNumberFormat="1" applyFont="1" applyFill="1" applyBorder="1" applyAlignment="1">
      <alignment horizontal="center" vertical="center"/>
    </xf>
    <xf numFmtId="0" fontId="3" fillId="9" borderId="6"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3" fillId="9" borderId="23"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9" borderId="4" xfId="0" applyFont="1" applyFill="1" applyBorder="1" applyAlignment="1">
      <alignment horizontal="center" vertical="center" wrapText="1"/>
    </xf>
    <xf numFmtId="49" fontId="19" fillId="4" borderId="3" xfId="0" applyNumberFormat="1" applyFont="1" applyFill="1" applyBorder="1" applyAlignment="1">
      <alignment horizontal="center" vertical="center" wrapText="1"/>
    </xf>
    <xf numFmtId="10" fontId="3" fillId="9" borderId="6" xfId="0" applyNumberFormat="1" applyFont="1" applyFill="1" applyBorder="1" applyAlignment="1">
      <alignment horizontal="center" vertical="center" wrapText="1"/>
    </xf>
    <xf numFmtId="0" fontId="3" fillId="9" borderId="8" xfId="0" applyFont="1" applyFill="1" applyBorder="1" applyAlignment="1">
      <alignment horizontal="center" vertical="center" wrapText="1"/>
    </xf>
    <xf numFmtId="0" fontId="10" fillId="2" borderId="0" xfId="0" applyFont="1" applyFill="1" applyAlignment="1">
      <alignment horizontal="left" vertical="center"/>
    </xf>
    <xf numFmtId="0" fontId="3" fillId="9" borderId="9" xfId="0" applyFont="1" applyFill="1" applyBorder="1" applyAlignment="1">
      <alignment horizontal="center" vertical="center"/>
    </xf>
    <xf numFmtId="0" fontId="56" fillId="9" borderId="6" xfId="0" applyFont="1" applyFill="1" applyBorder="1" applyAlignment="1">
      <alignment horizontal="center" vertical="center" wrapText="1"/>
    </xf>
    <xf numFmtId="0" fontId="56" fillId="9" borderId="10" xfId="0" applyFont="1" applyFill="1" applyBorder="1" applyAlignment="1">
      <alignment horizontal="center" vertical="center" wrapText="1"/>
    </xf>
    <xf numFmtId="0" fontId="10" fillId="2" borderId="17" xfId="0" applyFont="1" applyFill="1" applyBorder="1" applyAlignment="1">
      <alignment horizontal="center" vertical="center"/>
    </xf>
    <xf numFmtId="0" fontId="10" fillId="2" borderId="13" xfId="0" applyFont="1" applyFill="1" applyBorder="1" applyAlignment="1">
      <alignment horizontal="center" vertical="center"/>
    </xf>
    <xf numFmtId="0" fontId="10" fillId="2" borderId="0" xfId="0" applyFont="1" applyFill="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58" fillId="0" borderId="0" xfId="0" applyFont="1" applyAlignment="1">
      <alignment horizontal="center" vertical="center"/>
    </xf>
    <xf numFmtId="0" fontId="3" fillId="5" borderId="9"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2" fillId="9" borderId="27" xfId="0" applyFont="1" applyFill="1" applyBorder="1" applyAlignment="1">
      <alignment horizontal="center" vertical="center"/>
    </xf>
    <xf numFmtId="0" fontId="2" fillId="9" borderId="9" xfId="0" applyFont="1" applyFill="1" applyBorder="1" applyAlignment="1">
      <alignment horizontal="center" vertical="center"/>
    </xf>
    <xf numFmtId="10" fontId="2" fillId="9" borderId="27" xfId="25" applyNumberFormat="1" applyFont="1" applyFill="1" applyBorder="1" applyAlignment="1">
      <alignment horizontal="center" vertical="center"/>
    </xf>
    <xf numFmtId="10" fontId="2" fillId="9" borderId="9" xfId="25" applyNumberFormat="1" applyFont="1" applyFill="1" applyBorder="1" applyAlignment="1">
      <alignment horizontal="center" vertical="center"/>
    </xf>
    <xf numFmtId="0" fontId="62" fillId="0" borderId="0" xfId="0" applyFont="1" applyAlignment="1">
      <alignment horizontal="center" vertical="center"/>
    </xf>
    <xf numFmtId="0" fontId="2" fillId="9" borderId="27" xfId="0" applyFont="1" applyFill="1" applyBorder="1" applyAlignment="1" applyProtection="1">
      <alignment horizontal="center" vertical="center" wrapText="1"/>
      <protection locked="0"/>
    </xf>
    <xf numFmtId="0" fontId="2" fillId="9" borderId="9" xfId="0" applyFont="1" applyFill="1" applyBorder="1" applyAlignment="1" applyProtection="1">
      <alignment horizontal="center" vertical="center" wrapText="1"/>
      <protection locked="0"/>
    </xf>
    <xf numFmtId="0" fontId="2" fillId="9" borderId="27"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10" fontId="2" fillId="9" borderId="28" xfId="25" applyNumberFormat="1" applyFont="1" applyFill="1" applyBorder="1" applyAlignment="1">
      <alignment horizontal="center" vertical="center"/>
    </xf>
    <xf numFmtId="10" fontId="2" fillId="9" borderId="31" xfId="25" applyNumberFormat="1" applyFont="1" applyFill="1" applyBorder="1" applyAlignment="1">
      <alignment horizontal="center" vertical="center"/>
    </xf>
    <xf numFmtId="9" fontId="2" fillId="9" borderId="29" xfId="25" applyFont="1" applyFill="1" applyBorder="1" applyAlignment="1">
      <alignment horizontal="center" vertical="center"/>
    </xf>
    <xf numFmtId="9" fontId="2" fillId="9" borderId="32" xfId="25" applyFont="1" applyFill="1" applyBorder="1" applyAlignment="1">
      <alignment horizontal="center" vertical="center"/>
    </xf>
  </cellXfs>
  <cellStyles count="28">
    <cellStyle name="Comma" xfId="1" builtinId="3"/>
    <cellStyle name="Comma 10" xfId="15" xr:uid="{EE3BAB12-9050-4CC9-84AD-43E91199A7FB}"/>
    <cellStyle name="Comma 11" xfId="8" xr:uid="{ADD67935-7D5D-47F7-8FDA-9C8D02A09609}"/>
    <cellStyle name="Comma 12" xfId="4" xr:uid="{4F2E78A2-496F-42C3-95F9-4945F20203D0}"/>
    <cellStyle name="Comma 13" xfId="23" xr:uid="{DB9DA487-7E45-460C-97A6-71DE028B7CE1}"/>
    <cellStyle name="Comma 14 2" xfId="6" xr:uid="{FA9B10EA-1E10-463C-8D09-0AE5D27FF713}"/>
    <cellStyle name="Comma 2 2" xfId="5" xr:uid="{255DAEF7-9E0E-45C9-9A2F-9FEE6EF41BCC}"/>
    <cellStyle name="Comma 2 2 2 2" xfId="9" xr:uid="{66F07654-D418-4EBB-9150-B87416D3AE7D}"/>
    <cellStyle name="Comma 2 2 2 2 2" xfId="14" xr:uid="{72873ADC-B277-41BA-96B6-FE4D784C6446}"/>
    <cellStyle name="Comma 2 2 2 3" xfId="22" xr:uid="{231C0359-DE79-4D7A-AE2D-BD1A2A1B8C83}"/>
    <cellStyle name="Comma 2 2 2 4" xfId="24" xr:uid="{31EA59AC-78FC-4A77-B621-F8DF039DE777}"/>
    <cellStyle name="Comma 2 2 4" xfId="13" xr:uid="{4E1BC348-0092-4B26-8625-9F05B0446D80}"/>
    <cellStyle name="Comma 2 2 5" xfId="17" xr:uid="{83CCD741-A6BE-488F-B9EA-B3C0BA7FAC50}"/>
    <cellStyle name="Comma 2 2 6" xfId="21" xr:uid="{6CCE652D-8EA2-44B3-A83F-3DEAA541F2C6}"/>
    <cellStyle name="Comma 2 2 7" xfId="20" xr:uid="{7F1E6FD1-8796-44C1-B774-AE07F06FDB23}"/>
    <cellStyle name="Comma 8" xfId="11" xr:uid="{705F400A-A853-4F4D-B9F4-F526F82F58FE}"/>
    <cellStyle name="Comma 9" xfId="16" xr:uid="{C59F126C-3DED-4494-AD45-32684AE1A01C}"/>
    <cellStyle name="Currency" xfId="2" builtinId="4"/>
    <cellStyle name="Normal" xfId="0" builtinId="0"/>
    <cellStyle name="Normal 10 2" xfId="7" xr:uid="{23EF3838-9242-4373-88E0-EF37FCD4CC34}"/>
    <cellStyle name="Normal 2 2" xfId="18" xr:uid="{15AC9756-40AE-43DE-8F9D-9532F5995D0B}"/>
    <cellStyle name="Normal 2 2 3" xfId="19" xr:uid="{AF0212B7-D067-47A9-BCC3-E918E2A29401}"/>
    <cellStyle name="Normal 2 3" xfId="26" xr:uid="{40B6BF6D-12B9-4129-A263-0EC929E936BF}"/>
    <cellStyle name="Normal 7 2" xfId="10" xr:uid="{FB726621-B2F3-4BD9-9691-0E69EACF877A}"/>
    <cellStyle name="Normal 8 2 2" xfId="12" xr:uid="{AFBFFAA5-61F7-4C68-BE2B-17F52FA1ED57}"/>
    <cellStyle name="Percent" xfId="3" builtinId="5"/>
    <cellStyle name="Percent 2 2" xfId="25" xr:uid="{FAC5127B-C902-4E74-8F8B-80C68DBA7BCB}"/>
    <cellStyle name="Percent 3 2" xfId="27" xr:uid="{4D064DFA-5F10-4424-AB81-813E3F83E60B}"/>
  </cellStyles>
  <dxfs count="17">
    <dxf>
      <font>
        <b/>
        <color rgb="FFFF0000"/>
      </font>
      <numFmt numFmtId="4" formatCode="#,##0.00"/>
      <fill>
        <patternFill patternType="solid">
          <fgColor rgb="FFFFC000"/>
          <bgColor rgb="FFFFC000"/>
        </patternFill>
      </fill>
      <border>
        <left style="thin">
          <color rgb="FF000000"/>
        </left>
        <right style="thin">
          <color rgb="FF000000"/>
        </right>
        <top style="thin">
          <color rgb="FF000000"/>
        </top>
        <bottom style="thin">
          <color rgb="FF000000"/>
        </bottom>
      </border>
    </dxf>
    <dxf>
      <font>
        <b/>
      </font>
      <numFmt numFmtId="4" formatCode="#,##0.00"/>
      <fill>
        <patternFill patternType="solid">
          <fgColor rgb="FFFFC000"/>
          <bgColor rgb="FFFFC000"/>
        </patternFill>
      </fill>
      <border>
        <left style="thin">
          <color rgb="FF000000"/>
        </left>
        <right style="thin">
          <color rgb="FF000000"/>
        </right>
        <top style="thin">
          <color rgb="FF000000"/>
        </top>
        <bottom style="thin">
          <color rgb="FF000000"/>
        </bottom>
      </border>
    </dxf>
    <dxf>
      <font>
        <b/>
        <i val="0"/>
        <color rgb="FFFF0000"/>
      </font>
      <numFmt numFmtId="4" formatCode="#,##0.00"/>
      <fill>
        <patternFill patternType="solid">
          <bgColor rgb="FFFFC000"/>
        </patternFill>
      </fill>
      <border>
        <left style="thin">
          <color auto="1"/>
        </left>
        <right style="thin">
          <color auto="1"/>
        </right>
        <top style="thin">
          <color auto="1"/>
        </top>
        <bottom style="thin">
          <color auto="1"/>
        </bottom>
      </border>
    </dxf>
    <dxf>
      <font>
        <b/>
        <i val="0"/>
      </font>
      <numFmt numFmtId="4" formatCode="#,##0.00"/>
      <fill>
        <patternFill patternType="solid">
          <bgColor rgb="FFFFC000"/>
        </patternFill>
      </fill>
      <border>
        <left style="thin">
          <color auto="1"/>
        </left>
        <right style="thin">
          <color auto="1"/>
        </right>
        <top style="thin">
          <color auto="1"/>
        </top>
        <bottom style="thin">
          <color auto="1"/>
        </bottom>
      </border>
    </dxf>
    <dxf>
      <font>
        <b/>
        <i val="0"/>
        <color rgb="FFFF0000"/>
      </font>
      <numFmt numFmtId="4" formatCode="#,##0.00"/>
      <border>
        <left style="thin">
          <color auto="1"/>
        </left>
        <right style="thin">
          <color auto="1"/>
        </right>
        <top style="thin">
          <color auto="1"/>
        </top>
        <bottom style="thin">
          <color auto="1"/>
        </bottom>
      </border>
    </dxf>
    <dxf>
      <font>
        <b/>
        <i val="0"/>
        <color auto="1"/>
      </font>
      <numFmt numFmtId="4" formatCode="#,##0.00"/>
      <border>
        <left style="thin">
          <color auto="1"/>
        </left>
        <right style="thin">
          <color auto="1"/>
        </right>
        <top style="thin">
          <color auto="1"/>
        </top>
        <bottom style="thin">
          <color auto="1"/>
        </bottom>
      </border>
    </dxf>
    <dxf>
      <font>
        <b/>
        <i val="0"/>
      </font>
      <numFmt numFmtId="14" formatCode="0.00%"/>
      <border>
        <left style="thin">
          <color auto="1"/>
        </left>
        <right style="thin">
          <color auto="1"/>
        </right>
        <top style="thin">
          <color auto="1"/>
        </top>
        <bottom style="thin">
          <color auto="1"/>
        </bottom>
      </border>
    </dxf>
    <dxf>
      <font>
        <b/>
        <i val="0"/>
        <color rgb="FFFF0000"/>
      </font>
      <numFmt numFmtId="14" formatCode="0.00%"/>
      <border>
        <left style="thin">
          <color auto="1"/>
        </left>
        <right style="thin">
          <color auto="1"/>
        </right>
        <top style="thin">
          <color auto="1"/>
        </top>
        <bottom style="thin">
          <color auto="1"/>
        </bottom>
      </border>
    </dxf>
    <dxf>
      <font>
        <b/>
        <i val="0"/>
        <color rgb="FFFF0000"/>
      </font>
      <numFmt numFmtId="2" formatCode="0.00"/>
      <fill>
        <patternFill patternType="solid">
          <bgColor theme="2" tint="-9.9734488967558821E-2"/>
        </patternFill>
      </fill>
      <border>
        <left style="thin">
          <color auto="1"/>
        </left>
        <right style="thin">
          <color auto="1"/>
        </right>
        <top style="thin">
          <color auto="1"/>
        </top>
        <bottom style="thin">
          <color auto="1"/>
        </bottom>
      </border>
    </dxf>
    <dxf>
      <font>
        <b/>
        <i val="0"/>
      </font>
      <numFmt numFmtId="2" formatCode="0.00"/>
      <fill>
        <patternFill patternType="solid">
          <bgColor theme="2" tint="-9.9765007477034817E-2"/>
        </patternFill>
      </fill>
      <border>
        <left style="thin">
          <color auto="1"/>
        </left>
        <right style="thin">
          <color auto="1"/>
        </right>
        <top style="thin">
          <color auto="1"/>
        </top>
        <bottom style="thin">
          <color auto="1"/>
        </bottom>
      </border>
    </dxf>
    <dxf>
      <font>
        <b/>
        <i val="0"/>
        <color rgb="FFFF0000"/>
      </font>
      <numFmt numFmtId="4" formatCode="#,##0.00"/>
      <fill>
        <patternFill patternType="solid">
          <bgColor rgb="FFFFC000"/>
        </patternFill>
      </fill>
      <border>
        <left style="thin">
          <color auto="1"/>
        </left>
        <right style="thin">
          <color auto="1"/>
        </right>
        <top style="thin">
          <color auto="1"/>
        </top>
        <bottom style="thin">
          <color auto="1"/>
        </bottom>
      </border>
    </dxf>
    <dxf>
      <font>
        <b/>
        <i val="0"/>
      </font>
      <numFmt numFmtId="4" formatCode="#,##0.00"/>
      <fill>
        <patternFill patternType="solid">
          <bgColor rgb="FFFFC000"/>
        </patternFill>
      </fill>
      <border>
        <left style="thin">
          <color auto="1"/>
        </left>
        <right style="thin">
          <color auto="1"/>
        </right>
        <top style="thin">
          <color auto="1"/>
        </top>
        <bottom style="thin">
          <color auto="1"/>
        </bottom>
      </border>
    </dxf>
    <dxf>
      <font>
        <b/>
        <i val="0"/>
        <color rgb="FFFF0000"/>
      </font>
      <numFmt numFmtId="2" formatCode="0.00"/>
      <fill>
        <patternFill patternType="solid">
          <bgColor theme="2" tint="-9.9734488967558821E-2"/>
        </patternFill>
      </fill>
      <border>
        <left style="thin">
          <color auto="1"/>
        </left>
        <right style="thin">
          <color auto="1"/>
        </right>
        <top style="thin">
          <color auto="1"/>
        </top>
        <bottom style="thin">
          <color auto="1"/>
        </bottom>
      </border>
    </dxf>
    <dxf>
      <font>
        <b/>
        <i val="0"/>
      </font>
      <numFmt numFmtId="2" formatCode="0.00"/>
      <fill>
        <patternFill patternType="solid">
          <bgColor theme="2" tint="-9.9765007477034817E-2"/>
        </patternFill>
      </fill>
      <border>
        <left style="thin">
          <color auto="1"/>
        </left>
        <right style="thin">
          <color auto="1"/>
        </right>
        <top style="thin">
          <color auto="1"/>
        </top>
        <bottom style="thin">
          <color auto="1"/>
        </bottom>
      </border>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8.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sharedStrings" Target="sharedStrings.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581704</xdr:colOff>
      <xdr:row>281</xdr:row>
      <xdr:rowOff>47625</xdr:rowOff>
    </xdr:from>
    <xdr:to>
      <xdr:col>2</xdr:col>
      <xdr:colOff>5024437</xdr:colOff>
      <xdr:row>282</xdr:row>
      <xdr:rowOff>357187</xdr:rowOff>
    </xdr:to>
    <xdr:sp macro="" textlink="">
      <xdr:nvSpPr>
        <xdr:cNvPr id="2" name="TextBox 7">
          <a:extLst>
            <a:ext uri="{FF2B5EF4-FFF2-40B4-BE49-F238E27FC236}">
              <a16:creationId xmlns:a16="http://schemas.microsoft.com/office/drawing/2014/main" id="{64E95619-0B8A-422D-A0BA-E2B2B8612ABF}"/>
            </a:ext>
          </a:extLst>
        </xdr:cNvPr>
        <xdr:cNvSpPr txBox="1"/>
      </xdr:nvSpPr>
      <xdr:spPr>
        <a:xfrm>
          <a:off x="1877104" y="176648745"/>
          <a:ext cx="4442733" cy="942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PH" sz="3600" b="1">
            <a:latin typeface="Arial Black" panose="020B0A04020102020204" pitchFamily="34" charset="0"/>
          </a:endParaRPr>
        </a:p>
      </xdr:txBody>
    </xdr:sp>
    <xdr:clientData/>
  </xdr:twoCellAnchor>
  <xdr:twoCellAnchor>
    <xdr:from>
      <xdr:col>2</xdr:col>
      <xdr:colOff>581704</xdr:colOff>
      <xdr:row>281</xdr:row>
      <xdr:rowOff>47625</xdr:rowOff>
    </xdr:from>
    <xdr:to>
      <xdr:col>2</xdr:col>
      <xdr:colOff>5024437</xdr:colOff>
      <xdr:row>282</xdr:row>
      <xdr:rowOff>357187</xdr:rowOff>
    </xdr:to>
    <xdr:sp macro="" textlink="">
      <xdr:nvSpPr>
        <xdr:cNvPr id="3" name="TextBox 7">
          <a:extLst>
            <a:ext uri="{FF2B5EF4-FFF2-40B4-BE49-F238E27FC236}">
              <a16:creationId xmlns:a16="http://schemas.microsoft.com/office/drawing/2014/main" id="{1B776209-70B3-4D12-B4A0-388ED218A07A}"/>
            </a:ext>
          </a:extLst>
        </xdr:cNvPr>
        <xdr:cNvSpPr txBox="1"/>
      </xdr:nvSpPr>
      <xdr:spPr>
        <a:xfrm>
          <a:off x="1877104" y="176648745"/>
          <a:ext cx="4442733" cy="942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endParaRPr lang="en-PH" sz="3600" b="1">
            <a:latin typeface="Arial Black" panose="020B0A040201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cer/Desktop/DECEMBER%202025/PLACE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OneDrive/Desktop/E%20LOPEZ-%20ILO-ILO%20-%20DECEMBER%202025%20-%20(%20GALO%2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sus/Desktop/MANCOM%20MONTH%20OF%20DECEMBER%202025/SZC%20CK%20BANAGO%202%20DEC%202025.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sus/Desktop/MANCOM%20MONTH%20OF%20DECEMBER%202025/12%202025%20CK%20Araneta%20Monthly%20Repo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K%20INAYAWAN%20DECEMBER%2020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CER/Desktop/MANCOM%20PER%20SS/DECEMBER%202025/CK%20-%20BALU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Angelbert/OneDrive/Desktop/angelberts/MANCOM/december/DAO-TAG-MONTHLY-REPORT-DECEMBER-2025(REVISED).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cer/OneDrive/&#12489;&#12461;&#12517;&#12513;&#12531;&#12488;/Desktop/FRANCHISE%20FINAL%20REVISE%202025/12.%20FINAL%20REVISE%20DECEMBER%202025/13.%20''%20CK-DB1-DECEMBER.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CEMBER%202025%20REVISED%20MONTHLY%20REPORT/CK%20POB.%20BILAR%202%20MONTHLY%20REPORT%20%20DECEMBER%20-%2020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d.docs.live.net\0b98750a1a88053e\Desktop\ck%20Araullo-%20December%20202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s:\d.docs.live.net\0b98750a1a88053e\Desktop\Copy%20of%20CRISPY%20KING%20DECEMBER%202025%20MACAPAGAL.REVISED.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d.docs.live.net\0b98750a1a88053e\Desktop\CRISPY%20KING%20DECEMBER%202025%20SUAREZ.xlsxREVISED.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d.docs.live.net\0b98750a1a88053e\Desktop\CK%20Monthly%20Report%20-%20MALAYBALAY%203%20(fortich)-%20DECEMBER%202025%20(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d.docs.live.net\0b98750a1a88053e\Desktop\7LABUYO%20DECEMBER.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d.docs.live.net\0b98750a1a88053e\Desktop\Final%20CHecking%20MOLAVE-%20DECEMBER%20202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d.docs.live.net\0b98750a1a88053e\Desktop\CK%20MC-Terminal%20DSR%20(DEC)%20(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d.docs.live.net\0b98750a1a88053e\Desktop\12.%20Monthly%20Report%20of%20December%20for%20CK%20Balingasag%203%20Linggangao.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dmin/Downloads/Copy%20of%20NEWFRANCHISE_MANCOM_NOVEMBER.xlsx(final).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Admin/Downloads/TUPI1&amp;TUPI%202.MANCOM%20(1).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sers/Admin/Downloads/TAGUM-CK-FRANCHISE-MANCOM-TEMPLATE%20COPY%20(2)%20(1).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Acer/Downloads/TAGUM-CK-FRANCHISE-MANCOM-DEC.2025.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Users/Acer/Downloads/H%20-%20JULY%20MANCOM%20%20%20%20C.%20O%20&amp;%20%20FRANCHISE%20REPORT.%202025%20REVISE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OPEX"/>
      <sheetName val="B.O"/>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7">
          <cell r="G17">
            <v>251427.83</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ELIVERIES"/>
      <sheetName val="DAILY COG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559619</v>
          </cell>
        </row>
        <row r="15">
          <cell r="G15">
            <v>373561.590909091</v>
          </cell>
        </row>
        <row r="17">
          <cell r="G17">
            <v>233863.560909091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B.O"/>
      <sheetName val="DELIVERIES"/>
      <sheetName val="OPEX"/>
      <sheetName val="WEEKLY INV."/>
      <sheetName val="MONTHLY INV."/>
      <sheetName val="SUMMARY"/>
      <sheetName val="PointerStorage"/>
    </sheetNames>
    <sheetDataSet>
      <sheetData sheetId="0" refreshError="1"/>
      <sheetData sheetId="1" refreshError="1"/>
      <sheetData sheetId="2" refreshError="1"/>
      <sheetData sheetId="3" refreshError="1"/>
      <sheetData sheetId="4" refreshError="1">
        <row r="47">
          <cell r="B47">
            <v>3659</v>
          </cell>
          <cell r="AR47">
            <v>129090.07</v>
          </cell>
        </row>
      </sheetData>
      <sheetData sheetId="5" refreshError="1"/>
      <sheetData sheetId="6" refreshError="1"/>
      <sheetData sheetId="7" refreshError="1">
        <row r="14">
          <cell r="G14">
            <v>366983.5</v>
          </cell>
        </row>
        <row r="15">
          <cell r="G15">
            <v>241845.942156237</v>
          </cell>
        </row>
      </sheetData>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 val="ATTACHMENTS"/>
    </sheetNames>
    <sheetDataSet>
      <sheetData sheetId="0" refreshError="1"/>
      <sheetData sheetId="1" refreshError="1"/>
      <sheetData sheetId="2" refreshError="1"/>
      <sheetData sheetId="3" refreshError="1"/>
      <sheetData sheetId="4" refreshError="1">
        <row r="47">
          <cell r="B47">
            <v>10792.5</v>
          </cell>
          <cell r="AS47">
            <v>121896.465</v>
          </cell>
        </row>
      </sheetData>
      <sheetData sheetId="5" refreshError="1"/>
      <sheetData sheetId="6" refreshError="1"/>
      <sheetData sheetId="7" refreshError="1">
        <row r="14">
          <cell r="G14">
            <v>314038.5</v>
          </cell>
        </row>
        <row r="15">
          <cell r="G15">
            <v>203748.94441836001</v>
          </cell>
        </row>
      </sheetData>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224474</v>
          </cell>
        </row>
        <row r="15">
          <cell r="G15">
            <v>151353.249935</v>
          </cell>
        </row>
        <row r="17">
          <cell r="G17">
            <v>90945.25</v>
          </cell>
        </row>
      </sheetData>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 val="SELECTA GROSS SALES"/>
      <sheetName val="SELECTA COGS"/>
      <sheetName val="SELECTA DELIVERIES"/>
      <sheetName val="SELECTA B.O"/>
      <sheetName val="SELECTA 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H14">
            <v>446165</v>
          </cell>
        </row>
        <row r="15">
          <cell r="H15">
            <v>304948.38046379498</v>
          </cell>
        </row>
        <row r="17">
          <cell r="E17">
            <v>144958.87</v>
          </cell>
        </row>
      </sheetData>
      <sheetData sheetId="8" refreshError="1"/>
      <sheetData sheetId="9" refreshError="1"/>
      <sheetData sheetId="10" refreshError="1"/>
      <sheetData sheetId="11" refreshError="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7">
          <cell r="G17">
            <v>175972.15</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B.O"/>
      <sheetName val="DAILY COGS"/>
      <sheetName val="DELIVERIES"/>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7">
          <cell r="G17">
            <v>116041.56</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255844</v>
          </cell>
        </row>
        <row r="15">
          <cell r="G15">
            <v>169554.143706</v>
          </cell>
        </row>
        <row r="17">
          <cell r="G17">
            <v>99910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638906.25</v>
          </cell>
        </row>
        <row r="15">
          <cell r="G15">
            <v>424392.14876045001</v>
          </cell>
        </row>
        <row r="17">
          <cell r="G17">
            <v>215701.78</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ELIVERIES"/>
      <sheetName val="DAILY COG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561395</v>
          </cell>
        </row>
        <row r="15">
          <cell r="G15">
            <v>368474.02752995002</v>
          </cell>
        </row>
        <row r="17">
          <cell r="G17">
            <v>198368.19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ELIVERIES"/>
      <sheetName val="DAILY COGS"/>
      <sheetName val="B.O"/>
      <sheetName val="WEEKLY INV."/>
      <sheetName val="OPEX"/>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338408</v>
          </cell>
        </row>
        <row r="15">
          <cell r="G15">
            <v>227707.69426300001</v>
          </cell>
        </row>
        <row r="17">
          <cell r="G17">
            <v>131399.99</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B.O"/>
      <sheetName val="DAILY COGS"/>
      <sheetName val="DELIVERIES"/>
      <sheetName val="OPEX"/>
      <sheetName val="WEEKLY INV."/>
      <sheetName val="MONTHLY INV."/>
      <sheetName val="SUMMARY"/>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315137</v>
          </cell>
        </row>
        <row r="15">
          <cell r="G15">
            <v>209470.04318176201</v>
          </cell>
        </row>
        <row r="17">
          <cell r="G17">
            <v>116502.32</v>
          </cell>
        </row>
      </sheetData>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293378</v>
          </cell>
        </row>
        <row r="15">
          <cell r="G15">
            <v>194613.24872208</v>
          </cell>
        </row>
        <row r="17">
          <cell r="G17">
            <v>102780.54</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271494</v>
          </cell>
        </row>
        <row r="15">
          <cell r="G15">
            <v>176804.98631930299</v>
          </cell>
        </row>
        <row r="17">
          <cell r="G17">
            <v>106528.02</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269349</v>
          </cell>
        </row>
        <row r="15">
          <cell r="G15">
            <v>176746.81997400001</v>
          </cell>
        </row>
        <row r="17">
          <cell r="G17">
            <v>123941</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SS"/>
      <sheetName val="DAILY COGS"/>
      <sheetName val="DELIVERIES"/>
      <sheetName val="B.O"/>
      <sheetName val="OPEX"/>
      <sheetName val="WEEKLY INV."/>
      <sheetName val="MONTHLY IN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
          <cell r="G14">
            <v>258488</v>
          </cell>
        </row>
        <row r="15">
          <cell r="G15">
            <v>168721.065036202</v>
          </cell>
        </row>
        <row r="17">
          <cell r="G17">
            <v>92346.67</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 Luzon )"/>
      <sheetName val="CK-FRANCHISE REPORT"/>
      <sheetName val="NEWLY OPENED STORES"/>
      <sheetName val="FRANCHISE OVERALL PERFORMANCE"/>
      <sheetName val="NEGATIVE STORES"/>
      <sheetName val="OVERALL"/>
      <sheetName val="20% ROYALTY SHARE"/>
      <sheetName val="Sheet1"/>
    </sheetNames>
    <sheetDataSet>
      <sheetData sheetId="0" refreshError="1"/>
      <sheetData sheetId="1" refreshError="1"/>
      <sheetData sheetId="2" refreshError="1"/>
      <sheetData sheetId="3" refreshError="1">
        <row r="27">
          <cell r="C27" t="str">
            <v>TUPI 1,SOUTH COTABATO</v>
          </cell>
          <cell r="D27" t="str">
            <v>ARNEL GANADILLO</v>
          </cell>
        </row>
        <row r="31">
          <cell r="C31" t="str">
            <v>TUPI 2, SOUTH COTABATO</v>
          </cell>
        </row>
      </sheetData>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 Luzon )"/>
      <sheetName val="OVERALL ( Visayas ) "/>
      <sheetName val="OVERALL ( Mindanao ) "/>
      <sheetName val="CK-FRANCHISE REPORT"/>
      <sheetName val="NEWLY OPENED STORES"/>
      <sheetName val="FRANCHISE OVERALL PERFORMANCE"/>
      <sheetName val="NEGATIVE STORES"/>
      <sheetName val="OVERALL"/>
      <sheetName val="20% ROYALTY SHARE"/>
    </sheetNames>
    <sheetDataSet>
      <sheetData sheetId="0" refreshError="1"/>
      <sheetData sheetId="1" refreshError="1"/>
      <sheetData sheetId="2" refreshError="1"/>
      <sheetData sheetId="3" refreshError="1"/>
      <sheetData sheetId="4" refreshError="1"/>
      <sheetData sheetId="5" refreshError="1">
        <row r="8">
          <cell r="I8">
            <v>4790</v>
          </cell>
          <cell r="BG8">
            <v>311157</v>
          </cell>
          <cell r="BH8">
            <v>206587.61309649999</v>
          </cell>
          <cell r="BU8">
            <v>127372.85</v>
          </cell>
        </row>
        <row r="9">
          <cell r="BG9">
            <v>193179</v>
          </cell>
          <cell r="BH9">
            <v>128141.15805822999</v>
          </cell>
          <cell r="BU9">
            <v>75379.8</v>
          </cell>
        </row>
      </sheetData>
      <sheetData sheetId="6" refreshError="1"/>
      <sheetData sheetId="7" refreshError="1"/>
      <sheetData sheetId="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FRANCHISE REPORT"/>
      <sheetName val="NEWLY OPENED STORES"/>
      <sheetName val="FRANCHISE OVERALL PERFORMANCE"/>
      <sheetName val="NEGATIVE STORES"/>
      <sheetName val="OVERALL"/>
      <sheetName val="20% ROYALTY SHARE"/>
    </sheetNames>
    <sheetDataSet>
      <sheetData sheetId="0" refreshError="1"/>
      <sheetData sheetId="1" refreshError="1"/>
      <sheetData sheetId="2" refreshError="1">
        <row r="16">
          <cell r="I16">
            <v>14320</v>
          </cell>
        </row>
        <row r="17">
          <cell r="BG17">
            <v>174259</v>
          </cell>
          <cell r="BH17">
            <v>114574.55030303</v>
          </cell>
          <cell r="BS17">
            <v>67707</v>
          </cell>
        </row>
      </sheetData>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FRANCHISE REPORT"/>
      <sheetName val="NEWLY OPENED STORES"/>
      <sheetName val="FRANCHISE OVERALL PERFORMANCE"/>
      <sheetName val="NEGATIVE STORES"/>
      <sheetName val="OVERALL"/>
      <sheetName val="20% ROYALTY SHARE"/>
    </sheetNames>
    <sheetDataSet>
      <sheetData sheetId="0" refreshError="1"/>
      <sheetData sheetId="1" refreshError="1"/>
      <sheetData sheetId="2" refreshError="1">
        <row r="8">
          <cell r="I8">
            <v>4650</v>
          </cell>
        </row>
        <row r="25">
          <cell r="BG25">
            <v>116742</v>
          </cell>
          <cell r="BH25">
            <v>75258.539999999994</v>
          </cell>
          <cell r="BS25">
            <v>86759.75</v>
          </cell>
        </row>
      </sheetData>
      <sheetData sheetId="3" refreshError="1"/>
      <sheetData sheetId="4" refreshError="1"/>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LUZON PERFORMANCE"/>
      <sheetName val="OVERALL VISAYAS PERFORMANCE"/>
      <sheetName val="OVERALL MINDANAO PERFORMANCE "/>
      <sheetName val="SL - A"/>
      <sheetName val="SOUTH LUZON A - RS - MARILOU JA"/>
      <sheetName val="SL B"/>
      <sheetName val="SOUTH LUZON B - RS - SUZETTE PA"/>
      <sheetName val="C&amp;CL"/>
      <sheetName val="NORTH LUZON - RS - RODYLINDA LO"/>
      <sheetName val="EV A"/>
      <sheetName val="EASTERN VISAYAS A. - RS - MERIA"/>
      <sheetName val="EV B"/>
      <sheetName val="EASTERN VISAYAS B - RS VIVIAN"/>
      <sheetName val="CV"/>
      <sheetName val="CENTRAL VISAYAS - RS - JORGE SO"/>
      <sheetName val="WV"/>
      <sheetName val="WESTERN VISAYAS - RS - SITTI PA"/>
      <sheetName val="NM "/>
      <sheetName val="NORTHERN MINDANAO - RS - BRENDA"/>
      <sheetName val="CWM"/>
      <sheetName val="WESTERN MINDANAO - RS - CZARINA"/>
      <sheetName val="SM"/>
      <sheetName val="SOUTHERN MINDANAO - RS - BYRON "/>
      <sheetName val="PALAWAN"/>
      <sheetName val="PALAWAN - RS - JESSA TOPACIO"/>
      <sheetName val="MAKATI FRANCHISE"/>
      <sheetName val="OVERALL"/>
      <sheetName val="MAGO"/>
      <sheetName val="YEAR TO DATE"/>
      <sheetName val="NEWLY OPENED STORES"/>
      <sheetName val="COMPANY - OWN STORE"/>
      <sheetName val="FRANCHISE OVERALL PERFORMANCE"/>
      <sheetName val="NEGATIVE STORES"/>
      <sheetName val="C. O NEGATIVE STORE"/>
      <sheetName val="20% ROYALTY SHARE"/>
      <sheetName val="CK-FRANCHISE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row r="20">
          <cell r="G20">
            <v>556848524.19992995</v>
          </cell>
          <cell r="H20">
            <v>381503673.36654299</v>
          </cell>
          <cell r="J20">
            <v>128948276.906996</v>
          </cell>
          <cell r="N20">
            <v>9293580.2397300694</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3346-997F-496B-AAD0-866225C73734}">
  <dimension ref="A1:CL1022"/>
  <sheetViews>
    <sheetView tabSelected="1" zoomScale="70" zoomScaleNormal="70" workbookViewId="0">
      <selection activeCell="D6" sqref="D6:D7"/>
    </sheetView>
  </sheetViews>
  <sheetFormatPr defaultColWidth="9" defaultRowHeight="50" customHeight="1" x14ac:dyDescent="0.6"/>
  <cols>
    <col min="1" max="1" width="10.81640625" style="3" customWidth="1"/>
    <col min="2" max="2" width="11.6328125" style="3" customWidth="1"/>
    <col min="3" max="3" width="56.26953125" style="3" customWidth="1"/>
    <col min="4" max="4" width="48.81640625" style="3" customWidth="1"/>
    <col min="5" max="5" width="47.26953125" style="3" hidden="1" customWidth="1"/>
    <col min="6" max="6" width="21.81640625" style="3" hidden="1" customWidth="1"/>
    <col min="7" max="7" width="1.1796875" style="3" hidden="1" customWidth="1"/>
    <col min="8" max="8" width="21.36328125" style="3" hidden="1" customWidth="1"/>
    <col min="9" max="9" width="19.453125" style="3" hidden="1" customWidth="1"/>
    <col min="10" max="10" width="14.81640625" style="3" hidden="1" customWidth="1"/>
    <col min="11" max="11" width="23.1796875" style="3" hidden="1" customWidth="1"/>
    <col min="12" max="12" width="19.08984375" style="3" hidden="1" customWidth="1"/>
    <col min="13" max="13" width="14.81640625" style="3" hidden="1" customWidth="1"/>
    <col min="14" max="14" width="21.36328125" style="3" hidden="1" customWidth="1"/>
    <col min="15" max="15" width="17.08984375" style="3" hidden="1" customWidth="1"/>
    <col min="16" max="16" width="14.81640625" style="3" hidden="1" customWidth="1"/>
    <col min="17" max="17" width="21.36328125" style="3" hidden="1" customWidth="1"/>
    <col min="18" max="18" width="14.54296875" style="3" hidden="1" customWidth="1"/>
    <col min="19" max="19" width="14.81640625" style="3" hidden="1" customWidth="1"/>
    <col min="20" max="20" width="21.36328125" style="3" hidden="1" customWidth="1"/>
    <col min="21" max="21" width="13.7265625" style="3" hidden="1" customWidth="1"/>
    <col min="22" max="22" width="14.81640625" style="3" hidden="1" customWidth="1"/>
    <col min="23" max="23" width="21.36328125" style="3" hidden="1" customWidth="1"/>
    <col min="24" max="24" width="21.6328125" style="3" hidden="1" customWidth="1"/>
    <col min="25" max="25" width="14.81640625" style="3" hidden="1" customWidth="1"/>
    <col min="26" max="26" width="21.36328125" style="3" hidden="1" customWidth="1"/>
    <col min="27" max="27" width="17.1796875" style="3" hidden="1" customWidth="1"/>
    <col min="28" max="28" width="14.81640625" style="3" hidden="1" customWidth="1"/>
    <col min="29" max="29" width="21.36328125" style="3" hidden="1" customWidth="1"/>
    <col min="30" max="30" width="18.08984375" style="3" hidden="1" customWidth="1"/>
    <col min="31" max="31" width="14.81640625" style="3" hidden="1" customWidth="1"/>
    <col min="32" max="32" width="5.54296875" style="3" hidden="1" customWidth="1"/>
    <col min="33" max="33" width="16.6328125" style="3" hidden="1" customWidth="1"/>
    <col min="34" max="34" width="14.81640625" style="3" hidden="1" customWidth="1"/>
    <col min="35" max="35" width="21.36328125" style="3" hidden="1" customWidth="1"/>
    <col min="36" max="36" width="16.7265625" style="3" hidden="1" customWidth="1"/>
    <col min="37" max="37" width="14.81640625" style="3" hidden="1" customWidth="1"/>
    <col min="38" max="38" width="21.36328125" style="3" hidden="1" customWidth="1"/>
    <col min="39" max="39" width="16.36328125" style="3" hidden="1" customWidth="1"/>
    <col min="40" max="40" width="14.81640625" style="3" hidden="1" customWidth="1"/>
    <col min="41" max="41" width="21.36328125" style="3" hidden="1" customWidth="1"/>
    <col min="42" max="42" width="17.1796875" style="3" hidden="1" customWidth="1"/>
    <col min="43" max="43" width="12.81640625" style="3" hidden="1" customWidth="1"/>
    <col min="44" max="44" width="10.08984375" style="3" hidden="1" customWidth="1"/>
    <col min="45" max="45" width="14.54296875" style="3" hidden="1" customWidth="1"/>
    <col min="46" max="46" width="12" style="3" hidden="1" customWidth="1"/>
    <col min="47" max="47" width="0.453125" style="3" hidden="1" customWidth="1"/>
    <col min="48" max="48" width="14.08984375" style="3" hidden="1" customWidth="1"/>
    <col min="49" max="49" width="26.6328125" style="3" hidden="1" customWidth="1"/>
    <col min="50" max="50" width="21.90625" style="3" hidden="1" customWidth="1"/>
    <col min="51" max="51" width="22" style="3" hidden="1" customWidth="1"/>
    <col min="52" max="52" width="21.81640625" style="3" hidden="1" customWidth="1"/>
    <col min="53" max="53" width="24.7265625" style="3" hidden="1" customWidth="1"/>
    <col min="54" max="54" width="20.1796875" style="3" hidden="1" customWidth="1"/>
    <col min="55" max="55" width="7.54296875" style="3" hidden="1" customWidth="1"/>
    <col min="56" max="56" width="52.1796875" style="3" hidden="1" customWidth="1"/>
    <col min="57" max="57" width="33.6328125" style="3" hidden="1" customWidth="1"/>
    <col min="58" max="58" width="38.90625" style="3" hidden="1" customWidth="1"/>
    <col min="59" max="59" width="25.90625" style="3" customWidth="1"/>
    <col min="60" max="60" width="24.90625" style="3" customWidth="1"/>
    <col min="61" max="61" width="16.90625" style="3" customWidth="1"/>
    <col min="62" max="62" width="44.1796875" style="3" hidden="1" customWidth="1"/>
    <col min="63" max="63" width="15.81640625" style="3" hidden="1" customWidth="1"/>
    <col min="64" max="64" width="50.81640625" style="3" hidden="1" customWidth="1"/>
    <col min="65" max="65" width="15.81640625" style="3" hidden="1" customWidth="1"/>
    <col min="66" max="66" width="60" style="3" hidden="1" customWidth="1"/>
    <col min="67" max="67" width="18.453125" style="3" hidden="1" customWidth="1"/>
    <col min="68" max="68" width="50.81640625" style="3" hidden="1" customWidth="1"/>
    <col min="69" max="69" width="15.81640625" style="3" hidden="1" customWidth="1"/>
    <col min="70" max="70" width="50.90625" style="3" hidden="1" customWidth="1"/>
    <col min="71" max="71" width="16.36328125" style="3" hidden="1" customWidth="1"/>
    <col min="72" max="72" width="15.6328125" style="3" customWidth="1"/>
    <col min="73" max="73" width="27.90625" style="3" bestFit="1" customWidth="1"/>
    <col min="74" max="74" width="15.81640625" style="3" customWidth="1"/>
    <col min="75" max="75" width="26" style="3" bestFit="1" customWidth="1"/>
    <col min="76" max="76" width="15.90625" style="3" customWidth="1"/>
    <col min="77" max="80" width="28.81640625" style="3" hidden="1" customWidth="1"/>
    <col min="81" max="81" width="31" style="3" hidden="1" customWidth="1"/>
    <col min="82" max="83" width="28.81640625" style="3" hidden="1" customWidth="1"/>
    <col min="84" max="84" width="20.453125" style="3" hidden="1" customWidth="1"/>
    <col min="85" max="88" width="18.81640625" style="3" hidden="1" customWidth="1"/>
    <col min="89" max="89" width="23.54296875" style="3" bestFit="1" customWidth="1"/>
    <col min="90" max="16384" width="9" style="3"/>
  </cols>
  <sheetData>
    <row r="1" spans="1:89" ht="20" customHeight="1" x14ac:dyDescent="0.6">
      <c r="A1" s="351" t="s">
        <v>0</v>
      </c>
      <c r="B1" s="351"/>
      <c r="C1" s="351"/>
      <c r="D1" s="351"/>
      <c r="E1" s="351"/>
      <c r="F1" s="351"/>
      <c r="G1" s="351"/>
      <c r="H1" s="351"/>
      <c r="I1" s="351"/>
      <c r="J1" s="351"/>
      <c r="K1" s="351"/>
      <c r="L1" s="351"/>
      <c r="M1" s="351"/>
      <c r="N1" s="351"/>
      <c r="O1" s="351"/>
      <c r="P1" s="351"/>
      <c r="Q1" s="351"/>
      <c r="R1" s="351"/>
      <c r="S1" s="351"/>
      <c r="T1" s="351"/>
      <c r="U1" s="351"/>
      <c r="V1" s="351"/>
      <c r="W1" s="351"/>
      <c r="X1" s="351"/>
      <c r="Y1" s="351"/>
      <c r="Z1" s="351"/>
      <c r="AA1" s="351"/>
      <c r="AB1" s="351"/>
      <c r="AC1" s="351"/>
      <c r="AD1" s="351"/>
      <c r="AE1" s="351"/>
      <c r="AF1" s="351"/>
      <c r="AG1" s="351"/>
      <c r="AH1" s="351"/>
      <c r="AI1" s="351"/>
      <c r="AJ1" s="351"/>
      <c r="AK1" s="351"/>
      <c r="AL1" s="351"/>
      <c r="AM1" s="351"/>
      <c r="AN1" s="351"/>
      <c r="AO1" s="351"/>
      <c r="AP1" s="351"/>
      <c r="AQ1" s="351"/>
      <c r="AR1" s="351"/>
      <c r="AS1" s="351"/>
      <c r="AT1" s="351"/>
      <c r="AU1" s="351"/>
      <c r="AV1" s="351"/>
      <c r="AW1" s="351"/>
      <c r="AX1" s="351"/>
      <c r="AY1" s="351"/>
      <c r="AZ1" s="351"/>
      <c r="BA1" s="351"/>
      <c r="BB1" s="351"/>
      <c r="BC1" s="351"/>
      <c r="BD1" s="351"/>
      <c r="BE1" s="351"/>
      <c r="BF1" s="351"/>
      <c r="BG1" s="351"/>
      <c r="BH1" s="351"/>
      <c r="BI1" s="351"/>
      <c r="BJ1" s="351"/>
      <c r="BK1" s="351"/>
      <c r="BL1" s="351"/>
      <c r="BM1" s="351"/>
      <c r="BN1" s="351"/>
      <c r="BO1" s="351"/>
      <c r="BP1" s="351"/>
      <c r="BQ1" s="351"/>
      <c r="BR1" s="351"/>
      <c r="BS1" s="351"/>
      <c r="BT1" s="351"/>
      <c r="BU1" s="351"/>
      <c r="BV1" s="351"/>
      <c r="BW1" s="351"/>
      <c r="BX1" s="351"/>
      <c r="BY1" s="351"/>
      <c r="BZ1" s="351"/>
      <c r="CA1" s="351"/>
      <c r="CB1" s="351"/>
      <c r="CC1" s="351"/>
      <c r="CD1" s="351"/>
      <c r="CE1" s="351"/>
      <c r="CF1" s="351"/>
      <c r="CG1" s="351"/>
      <c r="CH1" s="351"/>
      <c r="CI1" s="351"/>
      <c r="CJ1" s="351"/>
      <c r="CK1" s="351"/>
    </row>
    <row r="2" spans="1:89" ht="20" customHeight="1" x14ac:dyDescent="0.6">
      <c r="A2" s="351"/>
      <c r="B2" s="351"/>
      <c r="C2" s="351"/>
      <c r="D2" s="351"/>
      <c r="E2" s="351"/>
      <c r="F2" s="351"/>
      <c r="G2" s="351"/>
      <c r="H2" s="351"/>
      <c r="I2" s="351"/>
      <c r="J2" s="351"/>
      <c r="K2" s="351"/>
      <c r="L2" s="351"/>
      <c r="M2" s="351"/>
      <c r="N2" s="351"/>
      <c r="O2" s="351"/>
      <c r="P2" s="351"/>
      <c r="Q2" s="351"/>
      <c r="R2" s="351"/>
      <c r="S2" s="351"/>
      <c r="T2" s="351"/>
      <c r="U2" s="351"/>
      <c r="V2" s="351"/>
      <c r="W2" s="351"/>
      <c r="X2" s="351"/>
      <c r="Y2" s="351"/>
      <c r="Z2" s="351"/>
      <c r="AA2" s="351"/>
      <c r="AB2" s="351"/>
      <c r="AC2" s="351"/>
      <c r="AD2" s="351"/>
      <c r="AE2" s="351"/>
      <c r="AF2" s="351"/>
      <c r="AG2" s="351"/>
      <c r="AH2" s="351"/>
      <c r="AI2" s="351"/>
      <c r="AJ2" s="351"/>
      <c r="AK2" s="351"/>
      <c r="AL2" s="351"/>
      <c r="AM2" s="351"/>
      <c r="AN2" s="351"/>
      <c r="AO2" s="351"/>
      <c r="AP2" s="351"/>
      <c r="AQ2" s="351"/>
      <c r="AR2" s="351"/>
      <c r="AS2" s="351"/>
      <c r="AT2" s="351"/>
      <c r="AU2" s="351"/>
      <c r="AV2" s="351"/>
      <c r="AW2" s="351"/>
      <c r="AX2" s="351"/>
      <c r="AY2" s="351"/>
      <c r="AZ2" s="351"/>
      <c r="BA2" s="351"/>
      <c r="BB2" s="351"/>
      <c r="BC2" s="351"/>
      <c r="BD2" s="351"/>
      <c r="BE2" s="351"/>
      <c r="BF2" s="351"/>
      <c r="BG2" s="351"/>
      <c r="BH2" s="351"/>
      <c r="BI2" s="351"/>
      <c r="BJ2" s="351"/>
      <c r="BK2" s="351"/>
      <c r="BL2" s="351"/>
      <c r="BM2" s="351"/>
      <c r="BN2" s="351"/>
      <c r="BO2" s="351"/>
      <c r="BP2" s="351"/>
      <c r="BQ2" s="351"/>
      <c r="BR2" s="351"/>
      <c r="BS2" s="351"/>
      <c r="BT2" s="351"/>
      <c r="BU2" s="351"/>
      <c r="BV2" s="351"/>
      <c r="BW2" s="351"/>
      <c r="BX2" s="351"/>
      <c r="BY2" s="351"/>
      <c r="BZ2" s="351"/>
      <c r="CA2" s="351"/>
      <c r="CB2" s="351"/>
      <c r="CC2" s="351"/>
      <c r="CD2" s="351"/>
      <c r="CE2" s="351"/>
      <c r="CF2" s="351"/>
      <c r="CG2" s="351"/>
      <c r="CH2" s="351"/>
      <c r="CI2" s="351"/>
      <c r="CJ2" s="351"/>
      <c r="CK2" s="351"/>
    </row>
    <row r="3" spans="1:89" s="4" customFormat="1" ht="20" customHeight="1" x14ac:dyDescent="0.6">
      <c r="A3" s="352" t="s">
        <v>1</v>
      </c>
      <c r="B3" s="352"/>
      <c r="C3" s="352"/>
      <c r="D3" s="352"/>
      <c r="E3" s="352"/>
      <c r="F3" s="352"/>
      <c r="G3" s="352"/>
      <c r="H3" s="352"/>
      <c r="I3" s="352"/>
      <c r="J3" s="352"/>
      <c r="K3" s="352"/>
      <c r="L3" s="352"/>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2"/>
      <c r="BP3" s="352"/>
      <c r="BQ3" s="352"/>
      <c r="BR3" s="352"/>
      <c r="BS3" s="352"/>
      <c r="BT3" s="352"/>
      <c r="BU3" s="352"/>
      <c r="BV3" s="352"/>
      <c r="BW3" s="352"/>
      <c r="BX3" s="352"/>
      <c r="BY3" s="352"/>
      <c r="BZ3" s="352"/>
      <c r="CA3" s="352"/>
      <c r="CB3" s="352"/>
      <c r="CC3" s="352"/>
      <c r="CD3" s="352"/>
      <c r="CE3" s="352"/>
      <c r="CF3" s="352"/>
      <c r="CG3" s="352"/>
      <c r="CH3" s="352"/>
      <c r="CI3" s="352"/>
      <c r="CJ3" s="352"/>
      <c r="CK3" s="352"/>
    </row>
    <row r="4" spans="1:89" s="4" customFormat="1" ht="20" customHeight="1" x14ac:dyDescent="0.6">
      <c r="A4" s="353"/>
      <c r="B4" s="353"/>
      <c r="C4" s="353"/>
      <c r="D4" s="353"/>
      <c r="E4" s="353"/>
      <c r="F4" s="353"/>
      <c r="G4" s="353"/>
      <c r="H4" s="353"/>
      <c r="I4" s="353"/>
      <c r="J4" s="353"/>
      <c r="K4" s="353"/>
      <c r="L4" s="353"/>
      <c r="M4" s="353"/>
      <c r="N4" s="353"/>
      <c r="O4" s="353"/>
      <c r="P4" s="353"/>
      <c r="Q4" s="353"/>
      <c r="R4" s="353"/>
      <c r="S4" s="353"/>
      <c r="T4" s="353"/>
      <c r="U4" s="353"/>
      <c r="V4" s="353"/>
      <c r="W4" s="353"/>
      <c r="X4" s="353"/>
      <c r="Y4" s="353"/>
      <c r="Z4" s="353"/>
      <c r="AA4" s="353"/>
      <c r="AB4" s="353"/>
      <c r="AC4" s="353"/>
      <c r="AD4" s="353"/>
      <c r="AE4" s="353"/>
      <c r="AF4" s="353"/>
      <c r="AG4" s="353"/>
      <c r="AH4" s="353"/>
      <c r="AI4" s="353"/>
      <c r="AJ4" s="353"/>
      <c r="AK4" s="353"/>
      <c r="AL4" s="353"/>
      <c r="AM4" s="353"/>
      <c r="AN4" s="353"/>
      <c r="AO4" s="353"/>
      <c r="AP4" s="353"/>
      <c r="AQ4" s="353"/>
      <c r="AR4" s="353"/>
      <c r="AS4" s="353"/>
      <c r="AT4" s="353"/>
      <c r="AU4" s="353"/>
      <c r="AV4" s="353"/>
      <c r="AW4" s="353"/>
      <c r="AX4" s="353"/>
      <c r="AY4" s="353"/>
      <c r="AZ4" s="353"/>
      <c r="BA4" s="353"/>
      <c r="BB4" s="353"/>
      <c r="BC4" s="353"/>
      <c r="BD4" s="353"/>
      <c r="BE4" s="353"/>
      <c r="BF4" s="353"/>
      <c r="BG4" s="353"/>
      <c r="BH4" s="353"/>
      <c r="BI4" s="353"/>
      <c r="BJ4" s="353"/>
      <c r="BK4" s="353"/>
      <c r="BL4" s="353"/>
      <c r="BM4" s="353"/>
      <c r="BN4" s="353"/>
      <c r="BO4" s="353"/>
      <c r="BP4" s="353"/>
      <c r="BQ4" s="353"/>
      <c r="BR4" s="353"/>
      <c r="BS4" s="353"/>
      <c r="BT4" s="353"/>
      <c r="BU4" s="353"/>
      <c r="BV4" s="353"/>
      <c r="BW4" s="353"/>
      <c r="BX4" s="353"/>
      <c r="BY4" s="353"/>
      <c r="BZ4" s="353"/>
      <c r="CA4" s="353"/>
      <c r="CB4" s="353"/>
      <c r="CC4" s="353"/>
      <c r="CD4" s="353"/>
      <c r="CE4" s="353"/>
      <c r="CF4" s="353"/>
      <c r="CG4" s="353"/>
      <c r="CH4" s="353"/>
      <c r="CI4" s="353"/>
      <c r="CJ4" s="353"/>
      <c r="CK4" s="353"/>
    </row>
    <row r="5" spans="1:89" s="4" customFormat="1" ht="36.5" customHeight="1" x14ac:dyDescent="0.6">
      <c r="A5" s="5"/>
      <c r="B5" s="5"/>
      <c r="C5" s="5"/>
      <c r="D5" s="5"/>
      <c r="E5" s="5"/>
      <c r="F5" s="6"/>
      <c r="G5" s="354" t="s">
        <v>2</v>
      </c>
      <c r="H5" s="355"/>
      <c r="I5" s="6"/>
      <c r="J5" s="354" t="s">
        <v>2</v>
      </c>
      <c r="K5" s="355"/>
      <c r="L5" s="7"/>
      <c r="M5" s="354" t="s">
        <v>2</v>
      </c>
      <c r="N5" s="355"/>
      <c r="O5" s="8"/>
      <c r="P5" s="354" t="s">
        <v>2</v>
      </c>
      <c r="Q5" s="355"/>
      <c r="R5" s="7"/>
      <c r="S5" s="354" t="s">
        <v>2</v>
      </c>
      <c r="T5" s="355"/>
      <c r="U5" s="8"/>
      <c r="V5" s="354" t="s">
        <v>2</v>
      </c>
      <c r="W5" s="355"/>
      <c r="X5" s="8"/>
      <c r="Y5" s="354" t="s">
        <v>2</v>
      </c>
      <c r="Z5" s="355"/>
      <c r="AA5" s="8"/>
      <c r="AB5" s="354" t="s">
        <v>2</v>
      </c>
      <c r="AC5" s="355"/>
      <c r="AD5" s="8"/>
      <c r="AE5" s="354" t="s">
        <v>2</v>
      </c>
      <c r="AF5" s="355"/>
      <c r="AG5" s="8"/>
      <c r="AH5" s="354" t="s">
        <v>2</v>
      </c>
      <c r="AI5" s="356"/>
      <c r="AJ5" s="9"/>
      <c r="AK5" s="354" t="s">
        <v>2</v>
      </c>
      <c r="AL5" s="356"/>
      <c r="AM5" s="7"/>
      <c r="AN5" s="356" t="s">
        <v>3</v>
      </c>
      <c r="AO5" s="356"/>
      <c r="AP5" s="356"/>
      <c r="AQ5" s="9"/>
      <c r="AR5" s="363" t="s">
        <v>3</v>
      </c>
      <c r="AS5" s="363"/>
      <c r="AT5" s="9"/>
      <c r="AU5" s="363" t="s">
        <v>3</v>
      </c>
      <c r="AV5" s="363"/>
      <c r="AW5" s="9"/>
      <c r="AX5" s="10" t="s">
        <v>4</v>
      </c>
      <c r="AY5" s="11"/>
      <c r="AZ5" s="356" t="s">
        <v>5</v>
      </c>
      <c r="BA5" s="356"/>
      <c r="BB5" s="356"/>
      <c r="BC5" s="356"/>
      <c r="BD5" s="356"/>
      <c r="BE5" s="356"/>
      <c r="BF5" s="356"/>
      <c r="BG5" s="8"/>
      <c r="BH5" s="12"/>
      <c r="BI5" s="357"/>
      <c r="BJ5" s="357"/>
      <c r="BK5" s="357"/>
      <c r="BL5" s="357"/>
      <c r="BM5" s="357"/>
      <c r="BN5" s="357"/>
      <c r="BO5" s="357"/>
      <c r="BP5" s="357"/>
      <c r="BQ5" s="357"/>
      <c r="BR5" s="357"/>
      <c r="BS5" s="158"/>
      <c r="BT5" s="158"/>
      <c r="BU5" s="5"/>
      <c r="BV5" s="357"/>
      <c r="BW5" s="357"/>
      <c r="BX5" s="357"/>
      <c r="BY5" s="5"/>
      <c r="BZ5" s="5"/>
      <c r="CA5" s="5"/>
      <c r="CB5" s="5"/>
      <c r="CC5" s="5"/>
      <c r="CD5" s="5"/>
      <c r="CE5" s="5"/>
      <c r="CF5" s="357"/>
      <c r="CG5" s="357"/>
      <c r="CH5" s="357"/>
      <c r="CI5" s="357"/>
      <c r="CJ5" s="357"/>
      <c r="CK5" s="357"/>
    </row>
    <row r="6" spans="1:89" ht="20" customHeight="1" x14ac:dyDescent="0.6">
      <c r="A6" s="358" t="s">
        <v>6</v>
      </c>
      <c r="B6" s="358" t="s">
        <v>7</v>
      </c>
      <c r="C6" s="358" t="s">
        <v>8</v>
      </c>
      <c r="D6" s="358" t="s">
        <v>9</v>
      </c>
      <c r="E6" s="358" t="s">
        <v>10</v>
      </c>
      <c r="F6" s="361" t="s">
        <v>11</v>
      </c>
      <c r="G6" s="362"/>
      <c r="H6" s="362"/>
      <c r="I6" s="362"/>
      <c r="J6" s="362"/>
      <c r="K6" s="362"/>
      <c r="L6" s="362"/>
      <c r="M6" s="362"/>
      <c r="N6" s="362"/>
      <c r="O6" s="362"/>
      <c r="P6" s="362"/>
      <c r="Q6" s="362"/>
      <c r="R6" s="362"/>
      <c r="S6" s="362"/>
      <c r="T6" s="362"/>
      <c r="U6" s="362"/>
      <c r="V6" s="362"/>
      <c r="W6" s="362"/>
      <c r="X6" s="362"/>
      <c r="Y6" s="362"/>
      <c r="Z6" s="362"/>
      <c r="AA6" s="362"/>
      <c r="AB6" s="362"/>
      <c r="AC6" s="362"/>
      <c r="AD6" s="362"/>
      <c r="AE6" s="362"/>
      <c r="AF6" s="362"/>
      <c r="AG6" s="362"/>
      <c r="AH6" s="362"/>
      <c r="AI6" s="362"/>
      <c r="AJ6" s="362"/>
      <c r="AK6" s="362"/>
      <c r="AL6" s="362"/>
      <c r="AM6" s="362"/>
      <c r="AN6" s="362"/>
      <c r="AO6" s="362"/>
      <c r="AP6" s="362"/>
      <c r="AQ6" s="362"/>
      <c r="AR6" s="362"/>
      <c r="AS6" s="362"/>
      <c r="AT6" s="362"/>
      <c r="AU6" s="362"/>
      <c r="AV6" s="362"/>
      <c r="AW6" s="362"/>
      <c r="AX6" s="362"/>
      <c r="AY6" s="362"/>
      <c r="AZ6" s="365" t="s">
        <v>12</v>
      </c>
      <c r="BA6" s="358" t="s">
        <v>13</v>
      </c>
      <c r="BB6" s="358" t="s">
        <v>14</v>
      </c>
      <c r="BC6" s="358" t="s">
        <v>15</v>
      </c>
      <c r="BD6" s="358" t="s">
        <v>16</v>
      </c>
      <c r="BE6" s="358" t="s">
        <v>17</v>
      </c>
      <c r="BF6" s="358" t="s">
        <v>18</v>
      </c>
      <c r="BG6" s="358" t="s">
        <v>19</v>
      </c>
      <c r="BH6" s="358" t="s">
        <v>20</v>
      </c>
      <c r="BI6" s="358" t="s">
        <v>21</v>
      </c>
      <c r="BJ6" s="364" t="s">
        <v>22</v>
      </c>
      <c r="BK6" s="364" t="s">
        <v>23</v>
      </c>
      <c r="BL6" s="358" t="s">
        <v>24</v>
      </c>
      <c r="BM6" s="358" t="s">
        <v>25</v>
      </c>
      <c r="BN6" s="358" t="s">
        <v>26</v>
      </c>
      <c r="BO6" s="358" t="s">
        <v>27</v>
      </c>
      <c r="BP6" s="358" t="s">
        <v>28</v>
      </c>
      <c r="BQ6" s="358" t="s">
        <v>29</v>
      </c>
      <c r="BR6" s="358" t="s">
        <v>30</v>
      </c>
      <c r="BS6" s="358" t="s">
        <v>31</v>
      </c>
      <c r="BT6" s="358" t="s">
        <v>1291</v>
      </c>
      <c r="BU6" s="358" t="s">
        <v>32</v>
      </c>
      <c r="BV6" s="358" t="s">
        <v>33</v>
      </c>
      <c r="BW6" s="358" t="s">
        <v>34</v>
      </c>
      <c r="BX6" s="358" t="s">
        <v>35</v>
      </c>
      <c r="BY6" s="367" t="s">
        <v>36</v>
      </c>
      <c r="BZ6" s="367"/>
      <c r="CA6" s="367"/>
      <c r="CB6" s="367"/>
      <c r="CC6" s="367"/>
      <c r="CD6" s="367"/>
      <c r="CE6" s="367"/>
      <c r="CF6" s="367"/>
      <c r="CG6" s="367"/>
      <c r="CH6" s="367"/>
      <c r="CI6" s="367"/>
      <c r="CJ6" s="367"/>
      <c r="CK6" s="368" t="s">
        <v>37</v>
      </c>
    </row>
    <row r="7" spans="1:89" ht="105" x14ac:dyDescent="0.6">
      <c r="A7" s="359"/>
      <c r="B7" s="360"/>
      <c r="C7" s="359"/>
      <c r="D7" s="359"/>
      <c r="E7" s="359"/>
      <c r="F7" s="155" t="s">
        <v>38</v>
      </c>
      <c r="G7" s="155" t="s">
        <v>39</v>
      </c>
      <c r="H7" s="232" t="s">
        <v>40</v>
      </c>
      <c r="I7" s="155" t="s">
        <v>41</v>
      </c>
      <c r="J7" s="155" t="s">
        <v>39</v>
      </c>
      <c r="K7" s="232" t="s">
        <v>40</v>
      </c>
      <c r="L7" s="231" t="s">
        <v>42</v>
      </c>
      <c r="M7" s="155" t="s">
        <v>39</v>
      </c>
      <c r="N7" s="232" t="s">
        <v>40</v>
      </c>
      <c r="O7" s="155" t="s">
        <v>43</v>
      </c>
      <c r="P7" s="155" t="s">
        <v>39</v>
      </c>
      <c r="Q7" s="232" t="s">
        <v>40</v>
      </c>
      <c r="R7" s="156" t="s">
        <v>44</v>
      </c>
      <c r="S7" s="156" t="s">
        <v>39</v>
      </c>
      <c r="T7" s="232" t="s">
        <v>40</v>
      </c>
      <c r="U7" s="155" t="s">
        <v>45</v>
      </c>
      <c r="V7" s="155" t="s">
        <v>39</v>
      </c>
      <c r="W7" s="232" t="s">
        <v>40</v>
      </c>
      <c r="X7" s="155" t="s">
        <v>46</v>
      </c>
      <c r="Y7" s="155" t="s">
        <v>39</v>
      </c>
      <c r="Z7" s="232" t="s">
        <v>40</v>
      </c>
      <c r="AA7" s="155" t="s">
        <v>47</v>
      </c>
      <c r="AB7" s="155" t="s">
        <v>39</v>
      </c>
      <c r="AC7" s="232" t="s">
        <v>40</v>
      </c>
      <c r="AD7" s="231" t="s">
        <v>48</v>
      </c>
      <c r="AE7" s="155" t="s">
        <v>39</v>
      </c>
      <c r="AF7" s="232" t="s">
        <v>40</v>
      </c>
      <c r="AG7" s="233" t="s">
        <v>49</v>
      </c>
      <c r="AH7" s="155" t="s">
        <v>39</v>
      </c>
      <c r="AI7" s="232" t="s">
        <v>40</v>
      </c>
      <c r="AJ7" s="156" t="s">
        <v>50</v>
      </c>
      <c r="AK7" s="156" t="s">
        <v>39</v>
      </c>
      <c r="AL7" s="232" t="s">
        <v>40</v>
      </c>
      <c r="AM7" s="156" t="s">
        <v>51</v>
      </c>
      <c r="AN7" s="156" t="s">
        <v>39</v>
      </c>
      <c r="AO7" s="232" t="s">
        <v>40</v>
      </c>
      <c r="AP7" s="231" t="s">
        <v>52</v>
      </c>
      <c r="AQ7" s="231" t="s">
        <v>53</v>
      </c>
      <c r="AR7" s="157" t="s">
        <v>54</v>
      </c>
      <c r="AS7" s="232" t="s">
        <v>55</v>
      </c>
      <c r="AT7" s="231" t="s">
        <v>56</v>
      </c>
      <c r="AU7" s="157" t="s">
        <v>57</v>
      </c>
      <c r="AV7" s="232" t="s">
        <v>55</v>
      </c>
      <c r="AW7" s="234" t="s">
        <v>58</v>
      </c>
      <c r="AX7" s="231" t="s">
        <v>59</v>
      </c>
      <c r="AY7" s="235" t="s">
        <v>60</v>
      </c>
      <c r="AZ7" s="359"/>
      <c r="BA7" s="359"/>
      <c r="BB7" s="359"/>
      <c r="BC7" s="359"/>
      <c r="BD7" s="359"/>
      <c r="BE7" s="359"/>
      <c r="BF7" s="359"/>
      <c r="BG7" s="359"/>
      <c r="BH7" s="359"/>
      <c r="BI7" s="359"/>
      <c r="BJ7" s="359"/>
      <c r="BK7" s="359"/>
      <c r="BL7" s="359"/>
      <c r="BM7" s="359"/>
      <c r="BN7" s="359"/>
      <c r="BO7" s="359"/>
      <c r="BP7" s="359"/>
      <c r="BQ7" s="359"/>
      <c r="BR7" s="359"/>
      <c r="BS7" s="359"/>
      <c r="BT7" s="359"/>
      <c r="BU7" s="359"/>
      <c r="BV7" s="359"/>
      <c r="BW7" s="359"/>
      <c r="BX7" s="359"/>
      <c r="BY7" s="155" t="s">
        <v>61</v>
      </c>
      <c r="BZ7" s="155" t="s">
        <v>62</v>
      </c>
      <c r="CA7" s="155" t="s">
        <v>63</v>
      </c>
      <c r="CB7" s="155" t="s">
        <v>64</v>
      </c>
      <c r="CC7" s="155" t="s">
        <v>24</v>
      </c>
      <c r="CD7" s="230" t="s">
        <v>26</v>
      </c>
      <c r="CE7" s="155" t="s">
        <v>28</v>
      </c>
      <c r="CF7" s="155" t="s">
        <v>61</v>
      </c>
      <c r="CG7" s="155" t="s">
        <v>62</v>
      </c>
      <c r="CH7" s="155" t="s">
        <v>63</v>
      </c>
      <c r="CI7" s="155" t="s">
        <v>64</v>
      </c>
      <c r="CJ7" s="155" t="s">
        <v>24</v>
      </c>
      <c r="CK7" s="369"/>
    </row>
    <row r="8" spans="1:89" ht="20" customHeight="1" x14ac:dyDescent="0.6">
      <c r="A8" s="14">
        <v>1</v>
      </c>
      <c r="B8" s="15">
        <v>8</v>
      </c>
      <c r="C8" s="16" t="s">
        <v>65</v>
      </c>
      <c r="D8" s="16" t="s">
        <v>66</v>
      </c>
      <c r="E8" s="17" t="s">
        <v>67</v>
      </c>
      <c r="F8" s="18"/>
      <c r="G8" s="19">
        <v>40</v>
      </c>
      <c r="H8" s="20">
        <f t="shared" ref="H8:H71" si="0">SUM(F8*G8)</f>
        <v>0</v>
      </c>
      <c r="I8" s="21">
        <v>33873</v>
      </c>
      <c r="J8" s="22">
        <v>50</v>
      </c>
      <c r="K8" s="20">
        <f t="shared" ref="K8:K71" si="1">J8*I8</f>
        <v>1693650</v>
      </c>
      <c r="L8" s="23"/>
      <c r="M8" s="24">
        <v>60</v>
      </c>
      <c r="N8" s="20">
        <f t="shared" ref="N8:N71" si="2">M8*L8</f>
        <v>0</v>
      </c>
      <c r="O8" s="21">
        <v>12249</v>
      </c>
      <c r="P8" s="25">
        <v>12</v>
      </c>
      <c r="Q8" s="20">
        <f t="shared" ref="Q8:Q71" si="3">O8*P8</f>
        <v>146988</v>
      </c>
      <c r="R8" s="23"/>
      <c r="S8" s="26">
        <v>12</v>
      </c>
      <c r="T8" s="20">
        <f t="shared" ref="T8:T71" si="4">R8*S8</f>
        <v>0</v>
      </c>
      <c r="U8" s="21">
        <v>8804</v>
      </c>
      <c r="V8" s="25">
        <v>8</v>
      </c>
      <c r="W8" s="20">
        <f t="shared" ref="W8:W71" si="5">U8*V8</f>
        <v>70432</v>
      </c>
      <c r="X8" s="23">
        <v>4926</v>
      </c>
      <c r="Y8" s="25">
        <v>12</v>
      </c>
      <c r="Z8" s="20">
        <f t="shared" ref="Z8:Z71" si="6">X8*Y8</f>
        <v>59112</v>
      </c>
      <c r="AA8" s="21">
        <v>5959</v>
      </c>
      <c r="AB8" s="25">
        <v>10</v>
      </c>
      <c r="AC8" s="20">
        <f t="shared" ref="AC8:AC71" si="7">AA8*AB8</f>
        <v>59590</v>
      </c>
      <c r="AD8" s="21">
        <v>2449</v>
      </c>
      <c r="AE8" s="25">
        <v>25</v>
      </c>
      <c r="AF8" s="20">
        <f t="shared" ref="AF8:AF71" si="8">AD8*AE8</f>
        <v>61225</v>
      </c>
      <c r="AG8" s="21">
        <v>1559</v>
      </c>
      <c r="AH8" s="25">
        <v>7.5</v>
      </c>
      <c r="AI8" s="20">
        <f t="shared" ref="AI8:AI71" si="9">AG8*AH8</f>
        <v>11692.5</v>
      </c>
      <c r="AJ8" s="23"/>
      <c r="AK8" s="22">
        <v>15</v>
      </c>
      <c r="AL8" s="20">
        <f t="shared" ref="AL8:AL71" si="10">AJ8*AK8</f>
        <v>0</v>
      </c>
      <c r="AM8" s="23">
        <v>688</v>
      </c>
      <c r="AN8" s="25">
        <v>12</v>
      </c>
      <c r="AO8" s="20">
        <f t="shared" ref="AO8:AO71" si="11">AM8*AN8</f>
        <v>8256</v>
      </c>
      <c r="AP8" s="23">
        <f t="shared" ref="AP8:AP71" si="12">SUM(R8+U8+X8+AA8+AD8+AG8+AM8+AJ8)</f>
        <v>24385</v>
      </c>
      <c r="AQ8" s="23"/>
      <c r="AR8" s="27">
        <v>4</v>
      </c>
      <c r="AS8" s="23">
        <f t="shared" ref="AS8:AS71" si="13">SUM(AQ8*AR8)</f>
        <v>0</v>
      </c>
      <c r="AT8" s="21"/>
      <c r="AU8" s="28">
        <v>6</v>
      </c>
      <c r="AV8" s="23">
        <f t="shared" ref="AV8:AV71" si="14">SUM(AT8*AU8)</f>
        <v>0</v>
      </c>
      <c r="AW8" s="21">
        <v>4555</v>
      </c>
      <c r="AX8" s="29">
        <f t="shared" ref="AX8:AX71" si="15">SUM(AW8+AV8+AS8)</f>
        <v>4555</v>
      </c>
      <c r="AY8" s="21">
        <v>109055</v>
      </c>
      <c r="AZ8" s="30">
        <f t="shared" ref="AZ8:AZ71" si="16">O8/(I8+F8+L8)</f>
        <v>0.36161544593038702</v>
      </c>
      <c r="BA8" s="30">
        <f t="shared" ref="BA8:BA71" si="17">AP8/(I8+F8+L8)</f>
        <v>0.7198949015440026</v>
      </c>
      <c r="BB8" s="30">
        <f t="shared" ref="BB8:BB71" si="18">AX8/O8</f>
        <v>0.37186709119111766</v>
      </c>
      <c r="BC8" s="20">
        <f t="shared" ref="BC8:BC71" si="19">H8+W8+Z8+AC8+AF8+T8+K8+N8</f>
        <v>1944009</v>
      </c>
      <c r="BD8" s="20">
        <f t="shared" ref="BD8:BD71" si="20">H8+AF8+T8+K8+N8</f>
        <v>1754875</v>
      </c>
      <c r="BE8" s="20">
        <f t="shared" ref="BE8:BE71" si="21">H8+W8+Z8+AC8+AF8+T8+K8+N8</f>
        <v>1944009</v>
      </c>
      <c r="BF8" s="20">
        <f t="shared" ref="BF8:BF71" si="22">H8+W8+Z8+AC8+AF8+AI8+T8+K8+N8</f>
        <v>1955701.5</v>
      </c>
      <c r="BG8" s="236">
        <v>2255371.5</v>
      </c>
      <c r="BH8" s="236">
        <v>1448717.7580009301</v>
      </c>
      <c r="BI8" s="237">
        <f t="shared" ref="BI8:BI71" si="23">+BH8/BG8%</f>
        <v>64.23410768473974</v>
      </c>
      <c r="BJ8" s="238">
        <f t="shared" ref="BJ8:BJ71" si="24">SUM(BY8+BZ8+CA8+CB8)</f>
        <v>99435.5</v>
      </c>
      <c r="BK8" s="239">
        <f t="shared" ref="BK8:BK71" si="25">+BJ8/BG8%</f>
        <v>4.4088302082384212</v>
      </c>
      <c r="BL8" s="27">
        <f t="shared" ref="BL8:BL71" si="26">CC8</f>
        <v>167929.75</v>
      </c>
      <c r="BM8" s="239">
        <f t="shared" ref="BM8:BM71" si="27">+BL8/BG8%</f>
        <v>7.4457689121282238</v>
      </c>
      <c r="BN8" s="240">
        <f t="shared" ref="BN8:BN71" si="28">CD8</f>
        <v>0</v>
      </c>
      <c r="BO8" s="239">
        <f t="shared" ref="BO8:BO71" si="29">+BN8/BG8%</f>
        <v>0</v>
      </c>
      <c r="BP8" s="27">
        <f t="shared" ref="BP8:BP71" si="30">CE8</f>
        <v>15000</v>
      </c>
      <c r="BQ8" s="239">
        <f t="shared" ref="BQ8:BQ71" si="31">+BP8/BG8%</f>
        <v>0.66507890163549555</v>
      </c>
      <c r="BR8" s="36">
        <f t="shared" ref="BR8:BR71" si="32">BU8-BL8-BN8-BP8-BY8-BZ8-CA8-CB8</f>
        <v>120295.75</v>
      </c>
      <c r="BS8" s="239">
        <f t="shared" ref="BS8:BS71" si="33">+BR8/BG8%</f>
        <v>5.333744352094544</v>
      </c>
      <c r="BT8" s="248">
        <f>(BG8-BH8)/BG8</f>
        <v>0.35765892315260256</v>
      </c>
      <c r="BU8" s="247">
        <v>402661</v>
      </c>
      <c r="BV8" s="47">
        <f t="shared" ref="BV8:BV71" si="34">+BU8/BG8%</f>
        <v>17.853422374096684</v>
      </c>
      <c r="BW8" s="54">
        <f t="shared" ref="BW8:BW71" si="35">SUM(BG8-BH8-BU8)</f>
        <v>403992.74199906993</v>
      </c>
      <c r="BX8" s="237">
        <f t="shared" ref="BX8:BX71" si="36">+BW8/BG8%</f>
        <v>17.912469941163568</v>
      </c>
      <c r="BY8" s="40">
        <v>56206.5</v>
      </c>
      <c r="BZ8" s="40">
        <v>14319</v>
      </c>
      <c r="CA8" s="40">
        <v>20000</v>
      </c>
      <c r="CB8" s="40">
        <v>8910</v>
      </c>
      <c r="CC8" s="41">
        <v>167929.75</v>
      </c>
      <c r="CD8" s="41">
        <v>0</v>
      </c>
      <c r="CE8" s="41">
        <v>15000</v>
      </c>
      <c r="CF8" s="42">
        <f t="shared" ref="CF8:CF71" si="37">BY8/BC8</f>
        <v>2.8912674786999444E-2</v>
      </c>
      <c r="CG8" s="42">
        <f t="shared" ref="CG8:CG71" si="38">BZ8/BD8</f>
        <v>8.159555523897714E-3</v>
      </c>
      <c r="CH8" s="42">
        <f t="shared" ref="CH8:CH71" si="39">CA8/BE8</f>
        <v>1.0288018213907445E-2</v>
      </c>
      <c r="CI8" s="42">
        <f t="shared" ref="CI8:CI71" si="40">CB8/BF8</f>
        <v>4.5559099893311937E-3</v>
      </c>
      <c r="CJ8" s="42">
        <f t="shared" ref="CJ8:CJ71" si="41">CC8/BG8</f>
        <v>7.4457689121282242E-2</v>
      </c>
      <c r="CK8" s="54">
        <f t="shared" ref="CK8:CK45" si="42">+BW8*20%</f>
        <v>80798.548399813997</v>
      </c>
    </row>
    <row r="9" spans="1:89" ht="20" customHeight="1" x14ac:dyDescent="0.6">
      <c r="A9" s="14">
        <v>2</v>
      </c>
      <c r="B9" s="15">
        <v>7</v>
      </c>
      <c r="C9" s="17" t="s">
        <v>68</v>
      </c>
      <c r="D9" s="17" t="s">
        <v>69</v>
      </c>
      <c r="E9" s="17" t="s">
        <v>70</v>
      </c>
      <c r="F9" s="21"/>
      <c r="G9" s="19">
        <v>40</v>
      </c>
      <c r="H9" s="20">
        <f t="shared" si="0"/>
        <v>0</v>
      </c>
      <c r="I9" s="21">
        <v>37708</v>
      </c>
      <c r="J9" s="22">
        <v>50</v>
      </c>
      <c r="K9" s="20">
        <f t="shared" si="1"/>
        <v>1885400</v>
      </c>
      <c r="L9" s="23"/>
      <c r="M9" s="24">
        <v>60</v>
      </c>
      <c r="N9" s="20">
        <f t="shared" si="2"/>
        <v>0</v>
      </c>
      <c r="O9" s="21">
        <v>15728</v>
      </c>
      <c r="P9" s="25">
        <v>12</v>
      </c>
      <c r="Q9" s="20">
        <f t="shared" si="3"/>
        <v>188736</v>
      </c>
      <c r="R9" s="23"/>
      <c r="S9" s="26">
        <v>12</v>
      </c>
      <c r="T9" s="20">
        <f t="shared" si="4"/>
        <v>0</v>
      </c>
      <c r="U9" s="21">
        <v>1020</v>
      </c>
      <c r="V9" s="25">
        <v>8</v>
      </c>
      <c r="W9" s="20">
        <f t="shared" si="5"/>
        <v>8160</v>
      </c>
      <c r="X9" s="23">
        <v>322</v>
      </c>
      <c r="Y9" s="25">
        <v>12</v>
      </c>
      <c r="Z9" s="20">
        <f t="shared" si="6"/>
        <v>3864</v>
      </c>
      <c r="AA9" s="21">
        <v>1375</v>
      </c>
      <c r="AB9" s="25">
        <v>10</v>
      </c>
      <c r="AC9" s="20">
        <f t="shared" si="7"/>
        <v>13750</v>
      </c>
      <c r="AD9" s="21">
        <v>130</v>
      </c>
      <c r="AE9" s="25">
        <v>25</v>
      </c>
      <c r="AF9" s="20">
        <f t="shared" si="8"/>
        <v>3250</v>
      </c>
      <c r="AG9" s="21"/>
      <c r="AH9" s="25">
        <v>7.5</v>
      </c>
      <c r="AI9" s="20">
        <f t="shared" si="9"/>
        <v>0</v>
      </c>
      <c r="AJ9" s="23"/>
      <c r="AK9" s="22">
        <v>15</v>
      </c>
      <c r="AL9" s="20">
        <f t="shared" si="10"/>
        <v>0</v>
      </c>
      <c r="AM9" s="23"/>
      <c r="AN9" s="25">
        <v>12</v>
      </c>
      <c r="AO9" s="20">
        <f t="shared" si="11"/>
        <v>0</v>
      </c>
      <c r="AP9" s="23">
        <f t="shared" si="12"/>
        <v>2847</v>
      </c>
      <c r="AQ9" s="23">
        <v>140</v>
      </c>
      <c r="AR9" s="27">
        <v>4</v>
      </c>
      <c r="AS9" s="23">
        <f t="shared" si="13"/>
        <v>560</v>
      </c>
      <c r="AT9" s="21"/>
      <c r="AU9" s="28">
        <v>6</v>
      </c>
      <c r="AV9" s="23">
        <f t="shared" si="14"/>
        <v>0</v>
      </c>
      <c r="AW9" s="21">
        <v>2153</v>
      </c>
      <c r="AX9" s="29">
        <f t="shared" si="15"/>
        <v>2713</v>
      </c>
      <c r="AY9" s="21">
        <v>65640</v>
      </c>
      <c r="AZ9" s="30">
        <f t="shared" si="16"/>
        <v>0.41709981966691417</v>
      </c>
      <c r="BA9" s="30">
        <f t="shared" si="17"/>
        <v>7.5501219900286409E-2</v>
      </c>
      <c r="BB9" s="30">
        <f t="shared" si="18"/>
        <v>0.17249491353001017</v>
      </c>
      <c r="BC9" s="20">
        <f t="shared" si="19"/>
        <v>1914424</v>
      </c>
      <c r="BD9" s="20">
        <f t="shared" si="20"/>
        <v>1888650</v>
      </c>
      <c r="BE9" s="20">
        <f t="shared" si="21"/>
        <v>1914424</v>
      </c>
      <c r="BF9" s="20">
        <f t="shared" si="22"/>
        <v>1914424</v>
      </c>
      <c r="BG9" s="236">
        <v>2170442.5</v>
      </c>
      <c r="BH9" s="236">
        <v>1443699.05797774</v>
      </c>
      <c r="BI9" s="237">
        <f t="shared" si="23"/>
        <v>66.516346688647133</v>
      </c>
      <c r="BJ9" s="238">
        <f t="shared" si="24"/>
        <v>151524</v>
      </c>
      <c r="BK9" s="239">
        <f t="shared" si="25"/>
        <v>6.9812492153097816</v>
      </c>
      <c r="BL9" s="27">
        <f t="shared" si="26"/>
        <v>61496.9</v>
      </c>
      <c r="BM9" s="239">
        <f t="shared" si="27"/>
        <v>2.8333807506994542</v>
      </c>
      <c r="BN9" s="240">
        <f t="shared" si="28"/>
        <v>23544.400000000001</v>
      </c>
      <c r="BO9" s="239">
        <f t="shared" si="29"/>
        <v>1.0847741877520369</v>
      </c>
      <c r="BP9" s="27">
        <f t="shared" si="30"/>
        <v>30000</v>
      </c>
      <c r="BQ9" s="239">
        <f t="shared" si="31"/>
        <v>1.382206623764509</v>
      </c>
      <c r="BR9" s="36">
        <f t="shared" si="32"/>
        <v>76047.929999999964</v>
      </c>
      <c r="BS9" s="239">
        <f t="shared" si="33"/>
        <v>3.5037984189859888</v>
      </c>
      <c r="BT9" s="248">
        <f t="shared" ref="BT9:BT72" si="43">(BG9-BH9)/BG9</f>
        <v>0.33483653311352873</v>
      </c>
      <c r="BU9" s="247">
        <v>342613.23</v>
      </c>
      <c r="BV9" s="47">
        <f t="shared" si="34"/>
        <v>15.785409196511772</v>
      </c>
      <c r="BW9" s="54">
        <f t="shared" si="35"/>
        <v>384130.21202226006</v>
      </c>
      <c r="BX9" s="237">
        <f t="shared" si="36"/>
        <v>17.698244114841103</v>
      </c>
      <c r="BY9" s="40">
        <v>47448</v>
      </c>
      <c r="BZ9" s="40">
        <v>51750</v>
      </c>
      <c r="CA9" s="40">
        <v>47020</v>
      </c>
      <c r="CB9" s="40">
        <v>5306</v>
      </c>
      <c r="CC9" s="41">
        <v>61496.9</v>
      </c>
      <c r="CD9" s="41">
        <v>23544.400000000001</v>
      </c>
      <c r="CE9" s="41">
        <v>30000</v>
      </c>
      <c r="CF9" s="42">
        <f t="shared" si="37"/>
        <v>2.478447825560064E-2</v>
      </c>
      <c r="CG9" s="42">
        <f t="shared" si="38"/>
        <v>2.740052418394091E-2</v>
      </c>
      <c r="CH9" s="42">
        <f t="shared" si="39"/>
        <v>2.4560912316184919E-2</v>
      </c>
      <c r="CI9" s="42">
        <f t="shared" si="40"/>
        <v>2.7715908283640405E-3</v>
      </c>
      <c r="CJ9" s="42">
        <f t="shared" si="41"/>
        <v>2.8333807506994543E-2</v>
      </c>
      <c r="CK9" s="54">
        <f t="shared" si="42"/>
        <v>76826.042404452019</v>
      </c>
    </row>
    <row r="10" spans="1:89" ht="20" customHeight="1" x14ac:dyDescent="0.6">
      <c r="A10" s="14">
        <v>3</v>
      </c>
      <c r="B10" s="15">
        <v>10</v>
      </c>
      <c r="C10" s="17" t="s">
        <v>71</v>
      </c>
      <c r="D10" s="17" t="s">
        <v>72</v>
      </c>
      <c r="E10" s="17" t="s">
        <v>73</v>
      </c>
      <c r="F10" s="44"/>
      <c r="G10" s="19">
        <v>40</v>
      </c>
      <c r="H10" s="20">
        <f t="shared" si="0"/>
        <v>0</v>
      </c>
      <c r="I10" s="21">
        <v>33817</v>
      </c>
      <c r="J10" s="22">
        <v>50</v>
      </c>
      <c r="K10" s="20">
        <f t="shared" si="1"/>
        <v>1690850</v>
      </c>
      <c r="L10" s="23"/>
      <c r="M10" s="24">
        <v>60</v>
      </c>
      <c r="N10" s="20">
        <f t="shared" si="2"/>
        <v>0</v>
      </c>
      <c r="O10" s="21">
        <v>15316</v>
      </c>
      <c r="P10" s="25">
        <v>12</v>
      </c>
      <c r="Q10" s="20">
        <f t="shared" si="3"/>
        <v>183792</v>
      </c>
      <c r="R10" s="23">
        <v>1000</v>
      </c>
      <c r="S10" s="26">
        <v>12</v>
      </c>
      <c r="T10" s="20">
        <f t="shared" si="4"/>
        <v>12000</v>
      </c>
      <c r="U10" s="21"/>
      <c r="V10" s="25">
        <v>8</v>
      </c>
      <c r="W10" s="20">
        <f t="shared" si="5"/>
        <v>0</v>
      </c>
      <c r="X10" s="23"/>
      <c r="Y10" s="25">
        <v>12</v>
      </c>
      <c r="Z10" s="20">
        <f t="shared" si="6"/>
        <v>0</v>
      </c>
      <c r="AA10" s="21">
        <v>5340</v>
      </c>
      <c r="AB10" s="25">
        <v>10</v>
      </c>
      <c r="AC10" s="20">
        <f t="shared" si="7"/>
        <v>53400</v>
      </c>
      <c r="AD10" s="21"/>
      <c r="AE10" s="25">
        <v>25</v>
      </c>
      <c r="AF10" s="20">
        <f t="shared" si="8"/>
        <v>0</v>
      </c>
      <c r="AG10" s="21">
        <v>1120</v>
      </c>
      <c r="AH10" s="25">
        <v>7.5</v>
      </c>
      <c r="AI10" s="20">
        <f t="shared" si="9"/>
        <v>8400</v>
      </c>
      <c r="AJ10" s="23"/>
      <c r="AK10" s="22">
        <v>15</v>
      </c>
      <c r="AL10" s="20">
        <f t="shared" si="10"/>
        <v>0</v>
      </c>
      <c r="AM10" s="23"/>
      <c r="AN10" s="25">
        <v>12</v>
      </c>
      <c r="AO10" s="20">
        <f t="shared" si="11"/>
        <v>0</v>
      </c>
      <c r="AP10" s="23">
        <f t="shared" si="12"/>
        <v>7460</v>
      </c>
      <c r="AQ10" s="23"/>
      <c r="AR10" s="27">
        <v>4</v>
      </c>
      <c r="AS10" s="23">
        <f t="shared" si="13"/>
        <v>0</v>
      </c>
      <c r="AT10" s="21">
        <v>44</v>
      </c>
      <c r="AU10" s="28">
        <v>6</v>
      </c>
      <c r="AV10" s="23">
        <f t="shared" si="14"/>
        <v>264</v>
      </c>
      <c r="AW10" s="21">
        <v>6062</v>
      </c>
      <c r="AX10" s="29">
        <f t="shared" si="15"/>
        <v>6326</v>
      </c>
      <c r="AY10" s="21">
        <v>120420</v>
      </c>
      <c r="AZ10" s="30">
        <f t="shared" si="16"/>
        <v>0.45290830055889048</v>
      </c>
      <c r="BA10" s="30">
        <f t="shared" si="17"/>
        <v>0.22059910695803886</v>
      </c>
      <c r="BB10" s="30">
        <f t="shared" si="18"/>
        <v>0.41303212326978322</v>
      </c>
      <c r="BC10" s="20">
        <f t="shared" si="19"/>
        <v>1756250</v>
      </c>
      <c r="BD10" s="20">
        <f t="shared" si="20"/>
        <v>1702850</v>
      </c>
      <c r="BE10" s="20">
        <f t="shared" si="21"/>
        <v>1756250</v>
      </c>
      <c r="BF10" s="20">
        <f t="shared" si="22"/>
        <v>1764650</v>
      </c>
      <c r="BG10" s="236">
        <v>2068862</v>
      </c>
      <c r="BH10" s="236">
        <v>1361640.1363937</v>
      </c>
      <c r="BI10" s="237">
        <f t="shared" si="23"/>
        <v>65.815899581204548</v>
      </c>
      <c r="BJ10" s="238">
        <f t="shared" si="24"/>
        <v>135097.20000000001</v>
      </c>
      <c r="BK10" s="239">
        <f t="shared" si="25"/>
        <v>6.5300247189034364</v>
      </c>
      <c r="BL10" s="27">
        <f t="shared" si="26"/>
        <v>95917.07</v>
      </c>
      <c r="BM10" s="239">
        <f t="shared" si="27"/>
        <v>4.6362236823915763</v>
      </c>
      <c r="BN10" s="240">
        <f t="shared" si="28"/>
        <v>0</v>
      </c>
      <c r="BO10" s="239">
        <f t="shared" si="29"/>
        <v>0</v>
      </c>
      <c r="BP10" s="27">
        <f t="shared" si="30"/>
        <v>64200</v>
      </c>
      <c r="BQ10" s="239">
        <f t="shared" si="31"/>
        <v>3.1031552612015689</v>
      </c>
      <c r="BR10" s="36">
        <f t="shared" si="32"/>
        <v>189597.90999999997</v>
      </c>
      <c r="BS10" s="239">
        <f t="shared" si="33"/>
        <v>9.1643575066872511</v>
      </c>
      <c r="BT10" s="248">
        <f t="shared" si="43"/>
        <v>0.34184100418795454</v>
      </c>
      <c r="BU10" s="247">
        <v>484812.18</v>
      </c>
      <c r="BV10" s="47">
        <f t="shared" si="34"/>
        <v>23.433761169183832</v>
      </c>
      <c r="BW10" s="54">
        <f t="shared" si="35"/>
        <v>222409.68360629998</v>
      </c>
      <c r="BX10" s="237">
        <f t="shared" si="36"/>
        <v>10.750339249611622</v>
      </c>
      <c r="BY10" s="40">
        <v>40788</v>
      </c>
      <c r="BZ10" s="40">
        <v>38475</v>
      </c>
      <c r="CA10" s="40">
        <v>37200</v>
      </c>
      <c r="CB10" s="40">
        <v>18634.2</v>
      </c>
      <c r="CC10" s="41">
        <v>95917.07</v>
      </c>
      <c r="CD10" s="41"/>
      <c r="CE10" s="41">
        <v>64200</v>
      </c>
      <c r="CF10" s="42">
        <f t="shared" si="37"/>
        <v>2.3224483985765123E-2</v>
      </c>
      <c r="CG10" s="42">
        <f t="shared" si="38"/>
        <v>2.2594473970108934E-2</v>
      </c>
      <c r="CH10" s="42">
        <f t="shared" si="39"/>
        <v>2.1181494661921707E-2</v>
      </c>
      <c r="CI10" s="42">
        <f t="shared" si="40"/>
        <v>1.0559714390955714E-2</v>
      </c>
      <c r="CJ10" s="42">
        <f t="shared" si="41"/>
        <v>4.6362236823915763E-2</v>
      </c>
      <c r="CK10" s="54">
        <f t="shared" si="42"/>
        <v>44481.936721259997</v>
      </c>
    </row>
    <row r="11" spans="1:89" ht="20" customHeight="1" x14ac:dyDescent="0.6">
      <c r="A11" s="14">
        <v>4</v>
      </c>
      <c r="B11" s="15">
        <v>6</v>
      </c>
      <c r="C11" s="17" t="s">
        <v>74</v>
      </c>
      <c r="D11" s="17" t="s">
        <v>75</v>
      </c>
      <c r="E11" s="17" t="s">
        <v>76</v>
      </c>
      <c r="F11" s="21"/>
      <c r="G11" s="19">
        <v>40</v>
      </c>
      <c r="H11" s="20">
        <f t="shared" si="0"/>
        <v>0</v>
      </c>
      <c r="I11" s="21">
        <v>31937</v>
      </c>
      <c r="J11" s="22">
        <v>50</v>
      </c>
      <c r="K11" s="20">
        <f t="shared" si="1"/>
        <v>1596850</v>
      </c>
      <c r="L11" s="23"/>
      <c r="M11" s="24">
        <v>60</v>
      </c>
      <c r="N11" s="20">
        <f t="shared" si="2"/>
        <v>0</v>
      </c>
      <c r="O11" s="21">
        <v>20755</v>
      </c>
      <c r="P11" s="25">
        <v>12</v>
      </c>
      <c r="Q11" s="20">
        <f t="shared" si="3"/>
        <v>249060</v>
      </c>
      <c r="R11" s="23">
        <v>540</v>
      </c>
      <c r="S11" s="26">
        <v>12</v>
      </c>
      <c r="T11" s="20">
        <f t="shared" si="4"/>
        <v>6480</v>
      </c>
      <c r="U11" s="21">
        <v>495</v>
      </c>
      <c r="V11" s="25">
        <v>8</v>
      </c>
      <c r="W11" s="20">
        <f t="shared" si="5"/>
        <v>3960</v>
      </c>
      <c r="X11" s="23">
        <v>251</v>
      </c>
      <c r="Y11" s="25">
        <v>12</v>
      </c>
      <c r="Z11" s="20">
        <f t="shared" si="6"/>
        <v>3012</v>
      </c>
      <c r="AA11" s="21">
        <v>1392</v>
      </c>
      <c r="AB11" s="25">
        <v>10</v>
      </c>
      <c r="AC11" s="20">
        <f t="shared" si="7"/>
        <v>13920</v>
      </c>
      <c r="AD11" s="21">
        <v>1007</v>
      </c>
      <c r="AE11" s="25">
        <v>25</v>
      </c>
      <c r="AF11" s="20">
        <f t="shared" si="8"/>
        <v>25175</v>
      </c>
      <c r="AG11" s="21"/>
      <c r="AH11" s="25">
        <v>7.5</v>
      </c>
      <c r="AI11" s="20">
        <f t="shared" si="9"/>
        <v>0</v>
      </c>
      <c r="AJ11" s="23">
        <v>139</v>
      </c>
      <c r="AK11" s="22">
        <v>15</v>
      </c>
      <c r="AL11" s="20">
        <f t="shared" si="10"/>
        <v>2085</v>
      </c>
      <c r="AM11" s="23"/>
      <c r="AN11" s="25">
        <v>12</v>
      </c>
      <c r="AO11" s="20">
        <f t="shared" si="11"/>
        <v>0</v>
      </c>
      <c r="AP11" s="23">
        <f t="shared" si="12"/>
        <v>3824</v>
      </c>
      <c r="AQ11" s="23">
        <v>99</v>
      </c>
      <c r="AR11" s="27">
        <v>4</v>
      </c>
      <c r="AS11" s="23">
        <f t="shared" si="13"/>
        <v>396</v>
      </c>
      <c r="AT11" s="21">
        <v>36</v>
      </c>
      <c r="AU11" s="28">
        <v>6</v>
      </c>
      <c r="AV11" s="23">
        <f t="shared" si="14"/>
        <v>216</v>
      </c>
      <c r="AW11" s="21">
        <v>4815</v>
      </c>
      <c r="AX11" s="29">
        <f t="shared" si="15"/>
        <v>5427</v>
      </c>
      <c r="AY11" s="21">
        <v>120410</v>
      </c>
      <c r="AZ11" s="30">
        <f t="shared" si="16"/>
        <v>0.64987318783855719</v>
      </c>
      <c r="BA11" s="30">
        <f t="shared" si="17"/>
        <v>0.11973572971788209</v>
      </c>
      <c r="BB11" s="30">
        <f t="shared" si="18"/>
        <v>0.26147916164779572</v>
      </c>
      <c r="BC11" s="20">
        <f t="shared" si="19"/>
        <v>1649397</v>
      </c>
      <c r="BD11" s="20">
        <f t="shared" si="20"/>
        <v>1628505</v>
      </c>
      <c r="BE11" s="20">
        <f t="shared" si="21"/>
        <v>1649397</v>
      </c>
      <c r="BF11" s="20">
        <f t="shared" si="22"/>
        <v>1649397</v>
      </c>
      <c r="BG11" s="236">
        <v>2020952</v>
      </c>
      <c r="BH11" s="236">
        <v>1372757.9361534701</v>
      </c>
      <c r="BI11" s="237">
        <f t="shared" si="23"/>
        <v>67.9263008796582</v>
      </c>
      <c r="BJ11" s="238">
        <f t="shared" si="24"/>
        <v>129446</v>
      </c>
      <c r="BK11" s="239">
        <f t="shared" si="25"/>
        <v>6.4051991338735403</v>
      </c>
      <c r="BL11" s="27">
        <f t="shared" si="26"/>
        <v>78903</v>
      </c>
      <c r="BM11" s="239">
        <f t="shared" si="27"/>
        <v>3.9042490865691022</v>
      </c>
      <c r="BN11" s="240">
        <f t="shared" si="28"/>
        <v>15931.875</v>
      </c>
      <c r="BO11" s="239">
        <f t="shared" si="29"/>
        <v>0.78833515095855811</v>
      </c>
      <c r="BP11" s="27">
        <f t="shared" si="30"/>
        <v>33000</v>
      </c>
      <c r="BQ11" s="239">
        <f t="shared" si="31"/>
        <v>1.632893804504016</v>
      </c>
      <c r="BR11" s="36">
        <f t="shared" si="32"/>
        <v>68040.969999999972</v>
      </c>
      <c r="BS11" s="239">
        <f t="shared" si="33"/>
        <v>3.3667781322861687</v>
      </c>
      <c r="BT11" s="248">
        <f t="shared" si="43"/>
        <v>0.32073699120341798</v>
      </c>
      <c r="BU11" s="247">
        <v>325321.84499999997</v>
      </c>
      <c r="BV11" s="47">
        <f t="shared" si="34"/>
        <v>16.097455308191385</v>
      </c>
      <c r="BW11" s="54">
        <f t="shared" si="35"/>
        <v>322872.21884652996</v>
      </c>
      <c r="BX11" s="237">
        <f t="shared" si="36"/>
        <v>15.976243812150409</v>
      </c>
      <c r="BY11" s="40">
        <v>34601</v>
      </c>
      <c r="BZ11" s="40">
        <v>36375</v>
      </c>
      <c r="CA11" s="40">
        <v>48050</v>
      </c>
      <c r="CB11" s="40">
        <v>10420</v>
      </c>
      <c r="CC11" s="41">
        <v>78903</v>
      </c>
      <c r="CD11" s="41">
        <v>15931.875</v>
      </c>
      <c r="CE11" s="41">
        <v>33000</v>
      </c>
      <c r="CF11" s="42">
        <f t="shared" si="37"/>
        <v>2.0977969524620211E-2</v>
      </c>
      <c r="CG11" s="42">
        <f t="shared" si="38"/>
        <v>2.2336437407315297E-2</v>
      </c>
      <c r="CH11" s="42">
        <f t="shared" si="39"/>
        <v>2.9131858491315311E-2</v>
      </c>
      <c r="CI11" s="42">
        <f t="shared" si="40"/>
        <v>6.3174602597191581E-3</v>
      </c>
      <c r="CJ11" s="42">
        <f t="shared" si="41"/>
        <v>3.9042490865691018E-2</v>
      </c>
      <c r="CK11" s="54">
        <f t="shared" si="42"/>
        <v>64574.443769305995</v>
      </c>
    </row>
    <row r="12" spans="1:89" ht="20" customHeight="1" x14ac:dyDescent="0.6">
      <c r="A12" s="14">
        <v>5</v>
      </c>
      <c r="B12" s="45">
        <v>9</v>
      </c>
      <c r="C12" s="46" t="s">
        <v>77</v>
      </c>
      <c r="D12" s="46" t="s">
        <v>78</v>
      </c>
      <c r="E12" s="46" t="s">
        <v>79</v>
      </c>
      <c r="F12" s="18"/>
      <c r="G12" s="19">
        <v>40</v>
      </c>
      <c r="H12" s="20">
        <f t="shared" si="0"/>
        <v>0</v>
      </c>
      <c r="I12" s="21">
        <v>27035</v>
      </c>
      <c r="J12" s="22">
        <v>50</v>
      </c>
      <c r="K12" s="20">
        <f t="shared" si="1"/>
        <v>1351750</v>
      </c>
      <c r="L12" s="23"/>
      <c r="M12" s="24">
        <v>60</v>
      </c>
      <c r="N12" s="20">
        <f t="shared" si="2"/>
        <v>0</v>
      </c>
      <c r="O12" s="21">
        <v>24631</v>
      </c>
      <c r="P12" s="25">
        <v>12</v>
      </c>
      <c r="Q12" s="20">
        <f t="shared" si="3"/>
        <v>295572</v>
      </c>
      <c r="R12" s="23"/>
      <c r="S12" s="26">
        <v>12</v>
      </c>
      <c r="T12" s="20">
        <f t="shared" si="4"/>
        <v>0</v>
      </c>
      <c r="U12" s="21">
        <v>2647</v>
      </c>
      <c r="V12" s="25">
        <v>8</v>
      </c>
      <c r="W12" s="20">
        <f t="shared" si="5"/>
        <v>21176</v>
      </c>
      <c r="X12" s="23">
        <v>773</v>
      </c>
      <c r="Y12" s="25">
        <v>12</v>
      </c>
      <c r="Z12" s="20">
        <f t="shared" si="6"/>
        <v>9276</v>
      </c>
      <c r="AA12" s="21">
        <v>2708</v>
      </c>
      <c r="AB12" s="25">
        <v>10</v>
      </c>
      <c r="AC12" s="20">
        <f t="shared" si="7"/>
        <v>27080</v>
      </c>
      <c r="AD12" s="21">
        <v>1080</v>
      </c>
      <c r="AE12" s="25">
        <v>25</v>
      </c>
      <c r="AF12" s="20">
        <f t="shared" si="8"/>
        <v>27000</v>
      </c>
      <c r="AG12" s="21">
        <v>822</v>
      </c>
      <c r="AH12" s="25">
        <v>7.5</v>
      </c>
      <c r="AI12" s="20">
        <f t="shared" si="9"/>
        <v>6165</v>
      </c>
      <c r="AJ12" s="23"/>
      <c r="AK12" s="22">
        <v>15</v>
      </c>
      <c r="AL12" s="20">
        <f t="shared" si="10"/>
        <v>0</v>
      </c>
      <c r="AM12" s="23">
        <v>2647</v>
      </c>
      <c r="AN12" s="25">
        <v>12</v>
      </c>
      <c r="AO12" s="20">
        <f t="shared" si="11"/>
        <v>31764</v>
      </c>
      <c r="AP12" s="23">
        <f t="shared" si="12"/>
        <v>10677</v>
      </c>
      <c r="AQ12" s="23"/>
      <c r="AR12" s="27">
        <v>4</v>
      </c>
      <c r="AS12" s="23">
        <f t="shared" si="13"/>
        <v>0</v>
      </c>
      <c r="AT12" s="21"/>
      <c r="AU12" s="28">
        <v>6</v>
      </c>
      <c r="AV12" s="23">
        <f t="shared" si="14"/>
        <v>0</v>
      </c>
      <c r="AW12" s="21">
        <v>10496</v>
      </c>
      <c r="AX12" s="29">
        <f t="shared" si="15"/>
        <v>10496</v>
      </c>
      <c r="AY12" s="21">
        <v>200759</v>
      </c>
      <c r="AZ12" s="30">
        <f t="shared" si="16"/>
        <v>0.9110782319215831</v>
      </c>
      <c r="BA12" s="30">
        <f t="shared" si="17"/>
        <v>0.39493249491400034</v>
      </c>
      <c r="BB12" s="30">
        <f t="shared" si="18"/>
        <v>0.42612967398806384</v>
      </c>
      <c r="BC12" s="20">
        <f t="shared" si="19"/>
        <v>1436282</v>
      </c>
      <c r="BD12" s="20">
        <f t="shared" si="20"/>
        <v>1378750</v>
      </c>
      <c r="BE12" s="20">
        <f t="shared" si="21"/>
        <v>1436282</v>
      </c>
      <c r="BF12" s="20">
        <f t="shared" si="22"/>
        <v>1442447</v>
      </c>
      <c r="BG12" s="236">
        <v>1946708</v>
      </c>
      <c r="BH12" s="236">
        <v>1309379.6855562499</v>
      </c>
      <c r="BI12" s="237">
        <f t="shared" si="23"/>
        <v>67.261226930605403</v>
      </c>
      <c r="BJ12" s="238">
        <f t="shared" si="24"/>
        <v>100548.5</v>
      </c>
      <c r="BK12" s="239">
        <f t="shared" si="25"/>
        <v>5.165053002299266</v>
      </c>
      <c r="BL12" s="27">
        <f t="shared" si="26"/>
        <v>102950</v>
      </c>
      <c r="BM12" s="239">
        <f t="shared" si="27"/>
        <v>5.2884151089942604</v>
      </c>
      <c r="BN12" s="240">
        <f t="shared" si="28"/>
        <v>2437.5</v>
      </c>
      <c r="BO12" s="239">
        <f t="shared" si="29"/>
        <v>0.12521138249804284</v>
      </c>
      <c r="BP12" s="27">
        <f t="shared" si="30"/>
        <v>66150</v>
      </c>
      <c r="BQ12" s="239">
        <f t="shared" si="31"/>
        <v>3.3980442881007318</v>
      </c>
      <c r="BR12" s="36">
        <f t="shared" si="32"/>
        <v>94322.530000000028</v>
      </c>
      <c r="BS12" s="239">
        <f t="shared" si="33"/>
        <v>4.8452325669797434</v>
      </c>
      <c r="BT12" s="248">
        <f t="shared" si="43"/>
        <v>0.32738773069394594</v>
      </c>
      <c r="BU12" s="247">
        <v>366408.53</v>
      </c>
      <c r="BV12" s="47">
        <f t="shared" si="34"/>
        <v>18.821956348872042</v>
      </c>
      <c r="BW12" s="54">
        <f t="shared" si="35"/>
        <v>270919.78444375005</v>
      </c>
      <c r="BX12" s="237">
        <f t="shared" si="36"/>
        <v>13.916816720522545</v>
      </c>
      <c r="BY12" s="40">
        <v>21585.5</v>
      </c>
      <c r="BZ12" s="40">
        <v>30229</v>
      </c>
      <c r="CA12" s="40">
        <v>41984</v>
      </c>
      <c r="CB12" s="40">
        <v>6750</v>
      </c>
      <c r="CC12" s="41">
        <v>102950</v>
      </c>
      <c r="CD12" s="41">
        <v>2437.5</v>
      </c>
      <c r="CE12" s="41">
        <v>66150</v>
      </c>
      <c r="CF12" s="42">
        <f t="shared" si="37"/>
        <v>1.5028733911585608E-2</v>
      </c>
      <c r="CG12" s="42">
        <f t="shared" si="38"/>
        <v>2.1924932003626472E-2</v>
      </c>
      <c r="CH12" s="42">
        <f t="shared" si="39"/>
        <v>2.923102844705984E-2</v>
      </c>
      <c r="CI12" s="42">
        <f t="shared" si="40"/>
        <v>4.6795480180554291E-3</v>
      </c>
      <c r="CJ12" s="42">
        <f t="shared" si="41"/>
        <v>5.2884151089942613E-2</v>
      </c>
      <c r="CK12" s="54">
        <f t="shared" si="42"/>
        <v>54183.956888750014</v>
      </c>
    </row>
    <row r="13" spans="1:89" ht="20" customHeight="1" x14ac:dyDescent="0.6">
      <c r="A13" s="14">
        <v>6</v>
      </c>
      <c r="B13" s="47">
        <v>7</v>
      </c>
      <c r="C13" s="48" t="s">
        <v>80</v>
      </c>
      <c r="D13" s="48" t="s">
        <v>81</v>
      </c>
      <c r="E13" s="48" t="s">
        <v>82</v>
      </c>
      <c r="F13" s="49">
        <v>0</v>
      </c>
      <c r="G13" s="19">
        <v>40</v>
      </c>
      <c r="H13" s="20">
        <f t="shared" si="0"/>
        <v>0</v>
      </c>
      <c r="I13" s="23">
        <v>31214</v>
      </c>
      <c r="J13" s="22">
        <v>50</v>
      </c>
      <c r="K13" s="20">
        <f t="shared" si="1"/>
        <v>1560700</v>
      </c>
      <c r="L13" s="23"/>
      <c r="M13" s="24">
        <v>60</v>
      </c>
      <c r="N13" s="20">
        <f t="shared" si="2"/>
        <v>0</v>
      </c>
      <c r="O13" s="23">
        <v>16188</v>
      </c>
      <c r="P13" s="25">
        <v>12</v>
      </c>
      <c r="Q13" s="20">
        <f t="shared" si="3"/>
        <v>194256</v>
      </c>
      <c r="R13" s="23">
        <v>940</v>
      </c>
      <c r="S13" s="26">
        <v>12</v>
      </c>
      <c r="T13" s="20">
        <f t="shared" si="4"/>
        <v>11280</v>
      </c>
      <c r="U13" s="23">
        <v>3090</v>
      </c>
      <c r="V13" s="25">
        <v>8</v>
      </c>
      <c r="W13" s="20">
        <f t="shared" si="5"/>
        <v>24720</v>
      </c>
      <c r="X13" s="23">
        <v>1400</v>
      </c>
      <c r="Y13" s="25">
        <v>12</v>
      </c>
      <c r="Z13" s="20">
        <f t="shared" si="6"/>
        <v>16800</v>
      </c>
      <c r="AA13" s="23">
        <v>2640</v>
      </c>
      <c r="AB13" s="25">
        <v>10</v>
      </c>
      <c r="AC13" s="20">
        <f t="shared" si="7"/>
        <v>26400</v>
      </c>
      <c r="AD13" s="23">
        <v>0</v>
      </c>
      <c r="AE13" s="25">
        <v>25</v>
      </c>
      <c r="AF13" s="20">
        <f t="shared" si="8"/>
        <v>0</v>
      </c>
      <c r="AG13" s="23">
        <v>0</v>
      </c>
      <c r="AH13" s="25">
        <v>7.5</v>
      </c>
      <c r="AI13" s="20">
        <f t="shared" si="9"/>
        <v>0</v>
      </c>
      <c r="AJ13" s="23"/>
      <c r="AK13" s="22">
        <v>15</v>
      </c>
      <c r="AL13" s="20">
        <f t="shared" si="10"/>
        <v>0</v>
      </c>
      <c r="AM13" s="23">
        <v>0</v>
      </c>
      <c r="AN13" s="25">
        <v>12</v>
      </c>
      <c r="AO13" s="20">
        <f t="shared" si="11"/>
        <v>0</v>
      </c>
      <c r="AP13" s="23">
        <f t="shared" si="12"/>
        <v>8070</v>
      </c>
      <c r="AQ13" s="23">
        <v>0</v>
      </c>
      <c r="AR13" s="27">
        <v>4</v>
      </c>
      <c r="AS13" s="23">
        <f t="shared" si="13"/>
        <v>0</v>
      </c>
      <c r="AT13" s="23">
        <v>108</v>
      </c>
      <c r="AU13" s="28">
        <v>6</v>
      </c>
      <c r="AV13" s="23">
        <f t="shared" si="14"/>
        <v>648</v>
      </c>
      <c r="AW13" s="23">
        <v>3896</v>
      </c>
      <c r="AX13" s="29">
        <f t="shared" si="15"/>
        <v>4544</v>
      </c>
      <c r="AY13" s="23">
        <v>108200</v>
      </c>
      <c r="AZ13" s="30">
        <f t="shared" si="16"/>
        <v>0.5186134426859742</v>
      </c>
      <c r="BA13" s="30">
        <f t="shared" si="17"/>
        <v>0.25853783558659577</v>
      </c>
      <c r="BB13" s="30">
        <f t="shared" si="18"/>
        <v>0.2807017543859649</v>
      </c>
      <c r="BC13" s="20">
        <f t="shared" si="19"/>
        <v>1639900</v>
      </c>
      <c r="BD13" s="20">
        <f t="shared" si="20"/>
        <v>1571980</v>
      </c>
      <c r="BE13" s="20">
        <f t="shared" si="21"/>
        <v>1639900</v>
      </c>
      <c r="BF13" s="20">
        <f t="shared" si="22"/>
        <v>1639900</v>
      </c>
      <c r="BG13" s="36">
        <v>1942356</v>
      </c>
      <c r="BH13" s="36">
        <v>1292468.9099999999</v>
      </c>
      <c r="BI13" s="237">
        <f t="shared" si="23"/>
        <v>66.541298814429481</v>
      </c>
      <c r="BJ13" s="238">
        <f t="shared" si="24"/>
        <v>145460</v>
      </c>
      <c r="BK13" s="239">
        <f t="shared" si="25"/>
        <v>7.4888434457946937</v>
      </c>
      <c r="BL13" s="27">
        <f t="shared" si="26"/>
        <v>65405</v>
      </c>
      <c r="BM13" s="239">
        <f t="shared" si="27"/>
        <v>3.3673023894692835</v>
      </c>
      <c r="BN13" s="240">
        <f t="shared" si="28"/>
        <v>13933.6</v>
      </c>
      <c r="BO13" s="239">
        <f t="shared" si="29"/>
        <v>0.71735562378884199</v>
      </c>
      <c r="BP13" s="27">
        <f t="shared" si="30"/>
        <v>56000</v>
      </c>
      <c r="BQ13" s="239">
        <f t="shared" si="31"/>
        <v>2.8830966105080633</v>
      </c>
      <c r="BR13" s="36">
        <f t="shared" si="32"/>
        <v>117771.47000000003</v>
      </c>
      <c r="BS13" s="239">
        <f t="shared" si="33"/>
        <v>6.0633308209205738</v>
      </c>
      <c r="BT13" s="248">
        <f t="shared" si="43"/>
        <v>0.33458701185570516</v>
      </c>
      <c r="BU13" s="36">
        <v>398570.07</v>
      </c>
      <c r="BV13" s="47">
        <f t="shared" si="34"/>
        <v>20.519928890481456</v>
      </c>
      <c r="BW13" s="54">
        <f t="shared" si="35"/>
        <v>251317.02000000008</v>
      </c>
      <c r="BX13" s="237">
        <f t="shared" si="36"/>
        <v>12.938772295089059</v>
      </c>
      <c r="BY13" s="53">
        <v>53200</v>
      </c>
      <c r="BZ13" s="53">
        <v>39600</v>
      </c>
      <c r="CA13" s="53">
        <v>39000</v>
      </c>
      <c r="CB13" s="53">
        <v>13660</v>
      </c>
      <c r="CC13" s="54">
        <v>65405</v>
      </c>
      <c r="CD13" s="54">
        <v>13933.6</v>
      </c>
      <c r="CE13" s="54">
        <v>56000</v>
      </c>
      <c r="CF13" s="42">
        <f t="shared" si="37"/>
        <v>3.2441002500152451E-2</v>
      </c>
      <c r="CG13" s="42">
        <f t="shared" si="38"/>
        <v>2.5191160192877773E-2</v>
      </c>
      <c r="CH13" s="42">
        <f t="shared" si="39"/>
        <v>2.3781937923044089E-2</v>
      </c>
      <c r="CI13" s="42">
        <f t="shared" si="40"/>
        <v>8.3297762058662118E-3</v>
      </c>
      <c r="CJ13" s="42">
        <f t="shared" si="41"/>
        <v>3.3673023894692837E-2</v>
      </c>
      <c r="CK13" s="54">
        <f t="shared" si="42"/>
        <v>50263.404000000017</v>
      </c>
    </row>
    <row r="14" spans="1:89" ht="20" customHeight="1" x14ac:dyDescent="0.6">
      <c r="A14" s="14">
        <v>7</v>
      </c>
      <c r="B14" s="47">
        <v>9</v>
      </c>
      <c r="C14" s="48" t="s">
        <v>83</v>
      </c>
      <c r="D14" s="48" t="s">
        <v>84</v>
      </c>
      <c r="E14" s="48" t="s">
        <v>85</v>
      </c>
      <c r="F14" s="49">
        <v>0</v>
      </c>
      <c r="G14" s="19">
        <v>40</v>
      </c>
      <c r="H14" s="20">
        <f t="shared" si="0"/>
        <v>0</v>
      </c>
      <c r="I14" s="23">
        <v>28155</v>
      </c>
      <c r="J14" s="22">
        <v>50</v>
      </c>
      <c r="K14" s="20">
        <f t="shared" si="1"/>
        <v>1407750</v>
      </c>
      <c r="L14" s="23"/>
      <c r="M14" s="24">
        <v>60</v>
      </c>
      <c r="N14" s="20">
        <f t="shared" si="2"/>
        <v>0</v>
      </c>
      <c r="O14" s="23">
        <v>20449</v>
      </c>
      <c r="P14" s="25">
        <v>12</v>
      </c>
      <c r="Q14" s="20">
        <f t="shared" si="3"/>
        <v>245388</v>
      </c>
      <c r="R14" s="23">
        <v>1780</v>
      </c>
      <c r="S14" s="26">
        <v>12</v>
      </c>
      <c r="T14" s="20">
        <f t="shared" si="4"/>
        <v>21360</v>
      </c>
      <c r="U14" s="23">
        <v>440</v>
      </c>
      <c r="V14" s="25">
        <v>8</v>
      </c>
      <c r="W14" s="20">
        <f t="shared" si="5"/>
        <v>3520</v>
      </c>
      <c r="X14" s="23">
        <v>420</v>
      </c>
      <c r="Y14" s="25">
        <v>12</v>
      </c>
      <c r="Z14" s="20">
        <f t="shared" si="6"/>
        <v>5040</v>
      </c>
      <c r="AA14" s="23">
        <v>1020</v>
      </c>
      <c r="AB14" s="25">
        <v>10</v>
      </c>
      <c r="AC14" s="20">
        <f t="shared" si="7"/>
        <v>10200</v>
      </c>
      <c r="AD14" s="23">
        <v>240</v>
      </c>
      <c r="AE14" s="25">
        <v>25</v>
      </c>
      <c r="AF14" s="20">
        <f t="shared" si="8"/>
        <v>6000</v>
      </c>
      <c r="AG14" s="23">
        <v>728</v>
      </c>
      <c r="AH14" s="25">
        <v>7.5</v>
      </c>
      <c r="AI14" s="20">
        <f t="shared" si="9"/>
        <v>5460</v>
      </c>
      <c r="AJ14" s="23"/>
      <c r="AK14" s="22">
        <v>15</v>
      </c>
      <c r="AL14" s="20">
        <f t="shared" si="10"/>
        <v>0</v>
      </c>
      <c r="AM14" s="23">
        <v>0</v>
      </c>
      <c r="AN14" s="25">
        <v>12</v>
      </c>
      <c r="AO14" s="20">
        <f t="shared" si="11"/>
        <v>0</v>
      </c>
      <c r="AP14" s="23">
        <f t="shared" si="12"/>
        <v>4628</v>
      </c>
      <c r="AQ14" s="23">
        <v>327</v>
      </c>
      <c r="AR14" s="27">
        <v>4</v>
      </c>
      <c r="AS14" s="23">
        <f t="shared" si="13"/>
        <v>1308</v>
      </c>
      <c r="AT14" s="23">
        <v>0</v>
      </c>
      <c r="AU14" s="28">
        <v>6</v>
      </c>
      <c r="AV14" s="23">
        <f t="shared" si="14"/>
        <v>0</v>
      </c>
      <c r="AW14" s="23">
        <v>9220</v>
      </c>
      <c r="AX14" s="29">
        <f t="shared" si="15"/>
        <v>10528</v>
      </c>
      <c r="AY14" s="23">
        <v>195870</v>
      </c>
      <c r="AZ14" s="30">
        <f t="shared" si="16"/>
        <v>0.72630083466524598</v>
      </c>
      <c r="BA14" s="30">
        <f t="shared" si="17"/>
        <v>0.16437577694903213</v>
      </c>
      <c r="BB14" s="30">
        <f t="shared" si="18"/>
        <v>0.5148418015550883</v>
      </c>
      <c r="BC14" s="20">
        <f t="shared" si="19"/>
        <v>1453870</v>
      </c>
      <c r="BD14" s="20">
        <f t="shared" si="20"/>
        <v>1435110</v>
      </c>
      <c r="BE14" s="20">
        <f t="shared" si="21"/>
        <v>1453870</v>
      </c>
      <c r="BF14" s="20">
        <f t="shared" si="22"/>
        <v>1459330</v>
      </c>
      <c r="BG14" s="36">
        <v>1918188</v>
      </c>
      <c r="BH14" s="36">
        <v>1293625.27083333</v>
      </c>
      <c r="BI14" s="237">
        <f t="shared" si="23"/>
        <v>67.439962653990634</v>
      </c>
      <c r="BJ14" s="238">
        <f t="shared" si="24"/>
        <v>118341</v>
      </c>
      <c r="BK14" s="239">
        <f t="shared" si="25"/>
        <v>6.1694161364788016</v>
      </c>
      <c r="BL14" s="27">
        <f t="shared" si="26"/>
        <v>80615</v>
      </c>
      <c r="BM14" s="239">
        <f t="shared" si="27"/>
        <v>4.2026641809874734</v>
      </c>
      <c r="BN14" s="240">
        <f t="shared" si="28"/>
        <v>4101.8900000000003</v>
      </c>
      <c r="BO14" s="239">
        <f t="shared" si="29"/>
        <v>0.21384191747628492</v>
      </c>
      <c r="BP14" s="27">
        <f t="shared" si="30"/>
        <v>110250</v>
      </c>
      <c r="BQ14" s="239">
        <f t="shared" si="31"/>
        <v>5.7476118086444075</v>
      </c>
      <c r="BR14" s="36">
        <f t="shared" si="32"/>
        <v>78378.388484847965</v>
      </c>
      <c r="BS14" s="239">
        <f t="shared" si="33"/>
        <v>4.0860639564447263</v>
      </c>
      <c r="BT14" s="248">
        <f t="shared" si="43"/>
        <v>0.32560037346009357</v>
      </c>
      <c r="BU14" s="36">
        <v>391686.27848484798</v>
      </c>
      <c r="BV14" s="47">
        <f t="shared" si="34"/>
        <v>20.419598000031694</v>
      </c>
      <c r="BW14" s="54">
        <f t="shared" si="35"/>
        <v>232876.45068182203</v>
      </c>
      <c r="BX14" s="237">
        <f t="shared" si="36"/>
        <v>12.140439345977663</v>
      </c>
      <c r="BY14" s="53">
        <v>28931</v>
      </c>
      <c r="BZ14" s="53">
        <v>40618</v>
      </c>
      <c r="CA14" s="53">
        <v>34900</v>
      </c>
      <c r="CB14" s="53">
        <v>13892</v>
      </c>
      <c r="CC14" s="54">
        <v>80615</v>
      </c>
      <c r="CD14" s="54">
        <v>4101.8900000000003</v>
      </c>
      <c r="CE14" s="54">
        <v>110250</v>
      </c>
      <c r="CF14" s="42">
        <f t="shared" si="37"/>
        <v>1.9899303238941582E-2</v>
      </c>
      <c r="CG14" s="42">
        <f t="shared" si="38"/>
        <v>2.8303056908529661E-2</v>
      </c>
      <c r="CH14" s="42">
        <f t="shared" si="39"/>
        <v>2.4004897274171693E-2</v>
      </c>
      <c r="CI14" s="42">
        <f t="shared" si="40"/>
        <v>9.5194370019118357E-3</v>
      </c>
      <c r="CJ14" s="42">
        <f t="shared" si="41"/>
        <v>4.2026641809874733E-2</v>
      </c>
      <c r="CK14" s="54">
        <f t="shared" si="42"/>
        <v>46575.290136364405</v>
      </c>
    </row>
    <row r="15" spans="1:89" ht="20" customHeight="1" x14ac:dyDescent="0.6">
      <c r="A15" s="14">
        <v>8</v>
      </c>
      <c r="B15" s="47">
        <v>9</v>
      </c>
      <c r="C15" s="48" t="s">
        <v>86</v>
      </c>
      <c r="D15" s="48" t="s">
        <v>87</v>
      </c>
      <c r="E15" s="48" t="s">
        <v>88</v>
      </c>
      <c r="F15" s="55"/>
      <c r="G15" s="19">
        <v>40</v>
      </c>
      <c r="H15" s="20">
        <f t="shared" si="0"/>
        <v>0</v>
      </c>
      <c r="I15" s="23">
        <v>28230</v>
      </c>
      <c r="J15" s="22">
        <v>50</v>
      </c>
      <c r="K15" s="20">
        <f t="shared" si="1"/>
        <v>1411500</v>
      </c>
      <c r="L15" s="23"/>
      <c r="M15" s="24">
        <v>60</v>
      </c>
      <c r="N15" s="20">
        <f t="shared" si="2"/>
        <v>0</v>
      </c>
      <c r="O15" s="23">
        <v>18391</v>
      </c>
      <c r="P15" s="25">
        <v>12</v>
      </c>
      <c r="Q15" s="20">
        <f t="shared" si="3"/>
        <v>220692</v>
      </c>
      <c r="R15" s="23"/>
      <c r="S15" s="26">
        <v>12</v>
      </c>
      <c r="T15" s="20">
        <f t="shared" si="4"/>
        <v>0</v>
      </c>
      <c r="U15" s="23">
        <v>2057</v>
      </c>
      <c r="V15" s="25">
        <v>8</v>
      </c>
      <c r="W15" s="20">
        <f t="shared" si="5"/>
        <v>16456</v>
      </c>
      <c r="X15" s="23">
        <v>332</v>
      </c>
      <c r="Y15" s="25">
        <v>12</v>
      </c>
      <c r="Z15" s="20">
        <f t="shared" si="6"/>
        <v>3984</v>
      </c>
      <c r="AA15" s="23">
        <v>2500</v>
      </c>
      <c r="AB15" s="25">
        <v>10</v>
      </c>
      <c r="AC15" s="20">
        <f t="shared" si="7"/>
        <v>25000</v>
      </c>
      <c r="AD15" s="23">
        <v>554</v>
      </c>
      <c r="AE15" s="25">
        <v>25</v>
      </c>
      <c r="AF15" s="20">
        <f t="shared" si="8"/>
        <v>13850</v>
      </c>
      <c r="AG15" s="23">
        <v>879</v>
      </c>
      <c r="AH15" s="25">
        <v>7.5</v>
      </c>
      <c r="AI15" s="20">
        <f t="shared" si="9"/>
        <v>6592.5</v>
      </c>
      <c r="AJ15" s="23"/>
      <c r="AK15" s="22">
        <v>15</v>
      </c>
      <c r="AL15" s="20">
        <f t="shared" si="10"/>
        <v>0</v>
      </c>
      <c r="AM15" s="23"/>
      <c r="AN15" s="25">
        <v>12</v>
      </c>
      <c r="AO15" s="20">
        <f t="shared" si="11"/>
        <v>0</v>
      </c>
      <c r="AP15" s="23">
        <f t="shared" si="12"/>
        <v>6322</v>
      </c>
      <c r="AQ15" s="23"/>
      <c r="AR15" s="27">
        <v>4</v>
      </c>
      <c r="AS15" s="23">
        <f t="shared" si="13"/>
        <v>0</v>
      </c>
      <c r="AT15" s="23">
        <v>140</v>
      </c>
      <c r="AU15" s="28">
        <v>6</v>
      </c>
      <c r="AV15" s="23">
        <f t="shared" si="14"/>
        <v>840</v>
      </c>
      <c r="AW15" s="23">
        <v>5761</v>
      </c>
      <c r="AX15" s="29">
        <f t="shared" si="15"/>
        <v>6601</v>
      </c>
      <c r="AY15" s="23">
        <v>131809</v>
      </c>
      <c r="AZ15" s="30">
        <f t="shared" si="16"/>
        <v>0.65147006730428625</v>
      </c>
      <c r="BA15" s="30">
        <f t="shared" si="17"/>
        <v>0.22394615657102374</v>
      </c>
      <c r="BB15" s="30">
        <f t="shared" si="18"/>
        <v>0.35892556141590998</v>
      </c>
      <c r="BC15" s="20">
        <f t="shared" si="19"/>
        <v>1470790</v>
      </c>
      <c r="BD15" s="20">
        <f t="shared" si="20"/>
        <v>1425350</v>
      </c>
      <c r="BE15" s="20">
        <f t="shared" si="21"/>
        <v>1470790</v>
      </c>
      <c r="BF15" s="20">
        <f t="shared" si="22"/>
        <v>1477382.5</v>
      </c>
      <c r="BG15" s="36">
        <v>1829883.5</v>
      </c>
      <c r="BH15" s="36">
        <v>1246107.159276</v>
      </c>
      <c r="BI15" s="237">
        <f t="shared" si="23"/>
        <v>68.097622568649868</v>
      </c>
      <c r="BJ15" s="238">
        <f t="shared" si="24"/>
        <v>145211.79999999999</v>
      </c>
      <c r="BK15" s="239">
        <f t="shared" si="25"/>
        <v>7.9355762265739864</v>
      </c>
      <c r="BL15" s="27">
        <f t="shared" si="26"/>
        <v>109370.5</v>
      </c>
      <c r="BM15" s="239">
        <f t="shared" si="27"/>
        <v>5.9769105519559034</v>
      </c>
      <c r="BN15" s="240">
        <f t="shared" si="28"/>
        <v>4000</v>
      </c>
      <c r="BO15" s="239">
        <f t="shared" si="29"/>
        <v>0.21859315087545192</v>
      </c>
      <c r="BP15" s="27">
        <f t="shared" si="30"/>
        <v>25000</v>
      </c>
      <c r="BQ15" s="239">
        <f t="shared" si="31"/>
        <v>1.3662071929715744</v>
      </c>
      <c r="BR15" s="36">
        <f t="shared" si="32"/>
        <v>157618.16000000003</v>
      </c>
      <c r="BS15" s="239">
        <f t="shared" si="33"/>
        <v>8.6135625573977812</v>
      </c>
      <c r="BT15" s="248">
        <f t="shared" si="43"/>
        <v>0.31902377431350137</v>
      </c>
      <c r="BU15" s="36">
        <v>441200.46</v>
      </c>
      <c r="BV15" s="47">
        <f t="shared" si="34"/>
        <v>24.110849679774699</v>
      </c>
      <c r="BW15" s="54">
        <f t="shared" si="35"/>
        <v>142575.88072399999</v>
      </c>
      <c r="BX15" s="237">
        <f t="shared" si="36"/>
        <v>7.7915277515754413</v>
      </c>
      <c r="BY15" s="53">
        <v>38430</v>
      </c>
      <c r="BZ15" s="53">
        <v>41560</v>
      </c>
      <c r="CA15" s="53">
        <v>46200</v>
      </c>
      <c r="CB15" s="53">
        <v>19021.8</v>
      </c>
      <c r="CC15" s="54">
        <v>109370.5</v>
      </c>
      <c r="CD15" s="54">
        <v>4000</v>
      </c>
      <c r="CE15" s="54">
        <v>25000</v>
      </c>
      <c r="CF15" s="42">
        <f t="shared" si="37"/>
        <v>2.6128815126564637E-2</v>
      </c>
      <c r="CG15" s="42">
        <f t="shared" si="38"/>
        <v>2.9157750727891396E-2</v>
      </c>
      <c r="CH15" s="42">
        <f t="shared" si="39"/>
        <v>3.1411690316088633E-2</v>
      </c>
      <c r="CI15" s="42">
        <f t="shared" si="40"/>
        <v>1.2875338647912777E-2</v>
      </c>
      <c r="CJ15" s="42">
        <f t="shared" si="41"/>
        <v>5.9769105519559031E-2</v>
      </c>
      <c r="CK15" s="54">
        <f t="shared" si="42"/>
        <v>28515.1761448</v>
      </c>
    </row>
    <row r="16" spans="1:89" ht="20" customHeight="1" x14ac:dyDescent="0.6">
      <c r="A16" s="14">
        <v>9</v>
      </c>
      <c r="B16" s="47">
        <v>7</v>
      </c>
      <c r="C16" s="48" t="s">
        <v>89</v>
      </c>
      <c r="D16" s="48" t="s">
        <v>90</v>
      </c>
      <c r="E16" s="48" t="s">
        <v>91</v>
      </c>
      <c r="F16" s="23"/>
      <c r="G16" s="19">
        <v>40</v>
      </c>
      <c r="H16" s="20">
        <f t="shared" si="0"/>
        <v>0</v>
      </c>
      <c r="I16" s="23">
        <v>31720</v>
      </c>
      <c r="J16" s="22">
        <v>50</v>
      </c>
      <c r="K16" s="20">
        <f t="shared" si="1"/>
        <v>1586000</v>
      </c>
      <c r="L16" s="23"/>
      <c r="M16" s="24">
        <v>60</v>
      </c>
      <c r="N16" s="20">
        <f t="shared" si="2"/>
        <v>0</v>
      </c>
      <c r="O16" s="23">
        <v>11517</v>
      </c>
      <c r="P16" s="25">
        <v>12</v>
      </c>
      <c r="Q16" s="20">
        <f t="shared" si="3"/>
        <v>138204</v>
      </c>
      <c r="R16" s="23"/>
      <c r="S16" s="26">
        <v>12</v>
      </c>
      <c r="T16" s="20">
        <f t="shared" si="4"/>
        <v>0</v>
      </c>
      <c r="U16" s="23">
        <v>570</v>
      </c>
      <c r="V16" s="25">
        <v>8</v>
      </c>
      <c r="W16" s="20">
        <f t="shared" si="5"/>
        <v>4560</v>
      </c>
      <c r="X16" s="23">
        <v>435</v>
      </c>
      <c r="Y16" s="25">
        <v>12</v>
      </c>
      <c r="Z16" s="20">
        <f t="shared" si="6"/>
        <v>5220</v>
      </c>
      <c r="AA16" s="23">
        <v>1015</v>
      </c>
      <c r="AB16" s="25">
        <v>10</v>
      </c>
      <c r="AC16" s="20">
        <f t="shared" si="7"/>
        <v>10150</v>
      </c>
      <c r="AD16" s="23">
        <v>350</v>
      </c>
      <c r="AE16" s="25">
        <v>25</v>
      </c>
      <c r="AF16" s="20">
        <f t="shared" si="8"/>
        <v>8750</v>
      </c>
      <c r="AG16" s="23"/>
      <c r="AH16" s="25">
        <v>7.5</v>
      </c>
      <c r="AI16" s="20">
        <f t="shared" si="9"/>
        <v>0</v>
      </c>
      <c r="AJ16" s="23"/>
      <c r="AK16" s="22">
        <v>15</v>
      </c>
      <c r="AL16" s="20">
        <f t="shared" si="10"/>
        <v>0</v>
      </c>
      <c r="AM16" s="23"/>
      <c r="AN16" s="25">
        <v>12</v>
      </c>
      <c r="AO16" s="20">
        <f t="shared" si="11"/>
        <v>0</v>
      </c>
      <c r="AP16" s="23">
        <f t="shared" si="12"/>
        <v>2370</v>
      </c>
      <c r="AQ16" s="23"/>
      <c r="AR16" s="27">
        <v>4</v>
      </c>
      <c r="AS16" s="23">
        <f t="shared" si="13"/>
        <v>0</v>
      </c>
      <c r="AT16" s="23"/>
      <c r="AU16" s="28">
        <v>6</v>
      </c>
      <c r="AV16" s="23">
        <f t="shared" si="14"/>
        <v>0</v>
      </c>
      <c r="AW16" s="23">
        <v>2631</v>
      </c>
      <c r="AX16" s="29">
        <f t="shared" si="15"/>
        <v>2631</v>
      </c>
      <c r="AY16" s="23">
        <v>65793</v>
      </c>
      <c r="AZ16" s="30">
        <f t="shared" si="16"/>
        <v>0.36308322824716266</v>
      </c>
      <c r="BA16" s="30">
        <f t="shared" si="17"/>
        <v>7.4716267339218156E-2</v>
      </c>
      <c r="BB16" s="30">
        <f t="shared" si="18"/>
        <v>0.22844490752800209</v>
      </c>
      <c r="BC16" s="20">
        <f t="shared" si="19"/>
        <v>1614680</v>
      </c>
      <c r="BD16" s="20">
        <f t="shared" si="20"/>
        <v>1594750</v>
      </c>
      <c r="BE16" s="20">
        <f t="shared" si="21"/>
        <v>1614680</v>
      </c>
      <c r="BF16" s="20">
        <f t="shared" si="22"/>
        <v>1614680</v>
      </c>
      <c r="BG16" s="36">
        <v>1818677</v>
      </c>
      <c r="BH16" s="36">
        <v>1218998.8856800499</v>
      </c>
      <c r="BI16" s="237">
        <f t="shared" si="23"/>
        <v>67.026683995016697</v>
      </c>
      <c r="BJ16" s="238">
        <f t="shared" si="24"/>
        <v>124754</v>
      </c>
      <c r="BK16" s="239">
        <f t="shared" si="25"/>
        <v>6.8596017874531867</v>
      </c>
      <c r="BL16" s="27">
        <f t="shared" si="26"/>
        <v>60255</v>
      </c>
      <c r="BM16" s="239">
        <f t="shared" si="27"/>
        <v>3.3131226710405421</v>
      </c>
      <c r="BN16" s="240">
        <f t="shared" si="28"/>
        <v>15182.82</v>
      </c>
      <c r="BO16" s="239">
        <f t="shared" si="29"/>
        <v>0.83482773466646354</v>
      </c>
      <c r="BP16" s="27">
        <f t="shared" si="30"/>
        <v>58000</v>
      </c>
      <c r="BQ16" s="239">
        <f t="shared" si="31"/>
        <v>3.1891314400523019</v>
      </c>
      <c r="BR16" s="36">
        <f t="shared" si="32"/>
        <v>68625.460000000021</v>
      </c>
      <c r="BS16" s="239">
        <f t="shared" si="33"/>
        <v>3.7733726219664083</v>
      </c>
      <c r="BT16" s="248">
        <f t="shared" si="43"/>
        <v>0.329733160049833</v>
      </c>
      <c r="BU16" s="36">
        <v>326817.28000000003</v>
      </c>
      <c r="BV16" s="47">
        <f t="shared" si="34"/>
        <v>17.970056255178903</v>
      </c>
      <c r="BW16" s="54">
        <f t="shared" si="35"/>
        <v>272860.83431995008</v>
      </c>
      <c r="BX16" s="237">
        <f t="shared" si="36"/>
        <v>15.003259749804394</v>
      </c>
      <c r="BY16" s="53">
        <v>32184</v>
      </c>
      <c r="BZ16" s="53">
        <v>42750</v>
      </c>
      <c r="CA16" s="53">
        <v>41220</v>
      </c>
      <c r="CB16" s="53">
        <v>8600</v>
      </c>
      <c r="CC16" s="54">
        <v>60255</v>
      </c>
      <c r="CD16" s="54">
        <v>15182.82</v>
      </c>
      <c r="CE16" s="54">
        <v>58000</v>
      </c>
      <c r="CF16" s="42">
        <f t="shared" si="37"/>
        <v>1.9932122773552656E-2</v>
      </c>
      <c r="CG16" s="42">
        <f t="shared" si="38"/>
        <v>2.6806709515598055E-2</v>
      </c>
      <c r="CH16" s="42">
        <f t="shared" si="39"/>
        <v>2.5528278048901329E-2</v>
      </c>
      <c r="CI16" s="42">
        <f t="shared" si="40"/>
        <v>5.326132732182228E-3</v>
      </c>
      <c r="CJ16" s="42">
        <f t="shared" si="41"/>
        <v>3.3131226710405422E-2</v>
      </c>
      <c r="CK16" s="54">
        <f t="shared" si="42"/>
        <v>54572.166863990016</v>
      </c>
    </row>
    <row r="17" spans="1:89" ht="20" customHeight="1" x14ac:dyDescent="0.6">
      <c r="A17" s="14">
        <v>10</v>
      </c>
      <c r="B17" s="47">
        <v>8</v>
      </c>
      <c r="C17" s="48" t="s">
        <v>92</v>
      </c>
      <c r="D17" s="48" t="s">
        <v>93</v>
      </c>
      <c r="E17" s="48" t="s">
        <v>94</v>
      </c>
      <c r="F17" s="49">
        <v>0</v>
      </c>
      <c r="G17" s="19">
        <v>40</v>
      </c>
      <c r="H17" s="20">
        <f t="shared" si="0"/>
        <v>0</v>
      </c>
      <c r="I17" s="23">
        <v>27199</v>
      </c>
      <c r="J17" s="22">
        <v>50</v>
      </c>
      <c r="K17" s="20">
        <f t="shared" si="1"/>
        <v>1359950</v>
      </c>
      <c r="L17" s="23"/>
      <c r="M17" s="24">
        <v>60</v>
      </c>
      <c r="N17" s="20">
        <f t="shared" si="2"/>
        <v>0</v>
      </c>
      <c r="O17" s="23">
        <v>13673</v>
      </c>
      <c r="P17" s="25">
        <v>12</v>
      </c>
      <c r="Q17" s="20">
        <f t="shared" si="3"/>
        <v>164076</v>
      </c>
      <c r="R17" s="23">
        <v>3420</v>
      </c>
      <c r="S17" s="26">
        <v>12</v>
      </c>
      <c r="T17" s="20">
        <f t="shared" si="4"/>
        <v>41040</v>
      </c>
      <c r="U17" s="23">
        <v>500</v>
      </c>
      <c r="V17" s="25">
        <v>8</v>
      </c>
      <c r="W17" s="20">
        <f t="shared" si="5"/>
        <v>4000</v>
      </c>
      <c r="X17" s="23">
        <v>300</v>
      </c>
      <c r="Y17" s="25">
        <v>12</v>
      </c>
      <c r="Z17" s="20">
        <f t="shared" si="6"/>
        <v>3600</v>
      </c>
      <c r="AA17" s="23">
        <v>1220</v>
      </c>
      <c r="AB17" s="25">
        <v>10</v>
      </c>
      <c r="AC17" s="20">
        <f t="shared" si="7"/>
        <v>12200</v>
      </c>
      <c r="AD17" s="23">
        <v>240</v>
      </c>
      <c r="AE17" s="25">
        <v>25</v>
      </c>
      <c r="AF17" s="20">
        <f t="shared" si="8"/>
        <v>6000</v>
      </c>
      <c r="AG17" s="23">
        <v>0</v>
      </c>
      <c r="AH17" s="25">
        <v>7.5</v>
      </c>
      <c r="AI17" s="20">
        <f t="shared" si="9"/>
        <v>0</v>
      </c>
      <c r="AJ17" s="23"/>
      <c r="AK17" s="22">
        <v>15</v>
      </c>
      <c r="AL17" s="20">
        <f t="shared" si="10"/>
        <v>0</v>
      </c>
      <c r="AM17" s="23">
        <v>472</v>
      </c>
      <c r="AN17" s="25">
        <v>12</v>
      </c>
      <c r="AO17" s="20">
        <f t="shared" si="11"/>
        <v>5664</v>
      </c>
      <c r="AP17" s="23">
        <f t="shared" si="12"/>
        <v>6152</v>
      </c>
      <c r="AQ17" s="23">
        <v>702</v>
      </c>
      <c r="AR17" s="27">
        <v>4</v>
      </c>
      <c r="AS17" s="23">
        <f t="shared" si="13"/>
        <v>2808</v>
      </c>
      <c r="AT17" s="23">
        <v>0</v>
      </c>
      <c r="AU17" s="28">
        <v>6</v>
      </c>
      <c r="AV17" s="23">
        <f t="shared" si="14"/>
        <v>0</v>
      </c>
      <c r="AW17" s="23">
        <v>4811</v>
      </c>
      <c r="AX17" s="29">
        <f t="shared" si="15"/>
        <v>7619</v>
      </c>
      <c r="AY17" s="23">
        <v>142395</v>
      </c>
      <c r="AZ17" s="30">
        <f t="shared" si="16"/>
        <v>0.50270230523181003</v>
      </c>
      <c r="BA17" s="30">
        <f t="shared" si="17"/>
        <v>0.22618478620537519</v>
      </c>
      <c r="BB17" s="30">
        <f t="shared" si="18"/>
        <v>0.557229576537702</v>
      </c>
      <c r="BC17" s="20">
        <f t="shared" si="19"/>
        <v>1426790</v>
      </c>
      <c r="BD17" s="20">
        <f t="shared" si="20"/>
        <v>1406990</v>
      </c>
      <c r="BE17" s="20">
        <f t="shared" si="21"/>
        <v>1426790</v>
      </c>
      <c r="BF17" s="20">
        <f t="shared" si="22"/>
        <v>1426790</v>
      </c>
      <c r="BG17" s="36">
        <v>1739815</v>
      </c>
      <c r="BH17" s="36">
        <v>1148707.0946422799</v>
      </c>
      <c r="BI17" s="237">
        <f t="shared" si="23"/>
        <v>66.024668981603199</v>
      </c>
      <c r="BJ17" s="238">
        <f t="shared" si="24"/>
        <v>113356.6</v>
      </c>
      <c r="BK17" s="239">
        <f t="shared" si="25"/>
        <v>6.5154398599851131</v>
      </c>
      <c r="BL17" s="27">
        <f t="shared" si="26"/>
        <v>82001.25</v>
      </c>
      <c r="BM17" s="239">
        <f t="shared" si="27"/>
        <v>4.7132166351020075</v>
      </c>
      <c r="BN17" s="240">
        <f t="shared" si="28"/>
        <v>1623.13</v>
      </c>
      <c r="BO17" s="239">
        <f t="shared" si="29"/>
        <v>9.3293252443506919E-2</v>
      </c>
      <c r="BP17" s="27">
        <f t="shared" si="30"/>
        <v>20000</v>
      </c>
      <c r="BQ17" s="239">
        <f t="shared" si="31"/>
        <v>1.1495475093616274</v>
      </c>
      <c r="BR17" s="36">
        <f t="shared" si="32"/>
        <v>86883.583000000013</v>
      </c>
      <c r="BS17" s="239">
        <f t="shared" si="33"/>
        <v>4.9938403221032122</v>
      </c>
      <c r="BT17" s="248">
        <f t="shared" si="43"/>
        <v>0.33975331018396787</v>
      </c>
      <c r="BU17" s="36">
        <v>303864.56300000002</v>
      </c>
      <c r="BV17" s="47">
        <f t="shared" si="34"/>
        <v>17.465337578995467</v>
      </c>
      <c r="BW17" s="54">
        <f t="shared" si="35"/>
        <v>287243.34235772007</v>
      </c>
      <c r="BX17" s="237">
        <f t="shared" si="36"/>
        <v>16.509993439401317</v>
      </c>
      <c r="BY17" s="53">
        <v>28570</v>
      </c>
      <c r="BZ17" s="53">
        <v>32686.6</v>
      </c>
      <c r="CA17" s="53">
        <v>37200</v>
      </c>
      <c r="CB17" s="53">
        <v>14900</v>
      </c>
      <c r="CC17" s="54">
        <v>82001.25</v>
      </c>
      <c r="CD17" s="54">
        <v>1623.13</v>
      </c>
      <c r="CE17" s="54">
        <v>20000</v>
      </c>
      <c r="CF17" s="42">
        <f t="shared" si="37"/>
        <v>2.0023969890453394E-2</v>
      </c>
      <c r="CG17" s="42">
        <f t="shared" si="38"/>
        <v>2.3231579471069446E-2</v>
      </c>
      <c r="CH17" s="42">
        <f t="shared" si="39"/>
        <v>2.6072512422991471E-2</v>
      </c>
      <c r="CI17" s="42">
        <f t="shared" si="40"/>
        <v>1.0443022448993896E-2</v>
      </c>
      <c r="CJ17" s="42">
        <f t="shared" si="41"/>
        <v>4.7132166351020077E-2</v>
      </c>
      <c r="CK17" s="54">
        <f t="shared" si="42"/>
        <v>57448.668471544021</v>
      </c>
    </row>
    <row r="18" spans="1:89" ht="20" customHeight="1" x14ac:dyDescent="0.6">
      <c r="A18" s="47">
        <v>11</v>
      </c>
      <c r="B18" s="47">
        <v>7</v>
      </c>
      <c r="C18" s="56" t="s">
        <v>95</v>
      </c>
      <c r="D18" s="47" t="s">
        <v>96</v>
      </c>
      <c r="E18" s="47" t="s">
        <v>97</v>
      </c>
      <c r="F18" s="57"/>
      <c r="G18" s="19">
        <v>40</v>
      </c>
      <c r="H18" s="20">
        <f t="shared" si="0"/>
        <v>0</v>
      </c>
      <c r="I18" s="57">
        <v>31553</v>
      </c>
      <c r="J18" s="22">
        <v>50</v>
      </c>
      <c r="K18" s="20">
        <f t="shared" si="1"/>
        <v>1577650</v>
      </c>
      <c r="L18" s="23"/>
      <c r="M18" s="24">
        <v>60</v>
      </c>
      <c r="N18" s="20">
        <f t="shared" si="2"/>
        <v>0</v>
      </c>
      <c r="O18" s="57">
        <v>6788</v>
      </c>
      <c r="P18" s="25">
        <v>12</v>
      </c>
      <c r="Q18" s="20">
        <f t="shared" si="3"/>
        <v>81456</v>
      </c>
      <c r="R18" s="57"/>
      <c r="S18" s="26">
        <v>12</v>
      </c>
      <c r="T18" s="20">
        <f t="shared" si="4"/>
        <v>0</v>
      </c>
      <c r="U18" s="57"/>
      <c r="V18" s="25">
        <v>8</v>
      </c>
      <c r="W18" s="20">
        <f t="shared" si="5"/>
        <v>0</v>
      </c>
      <c r="X18" s="57"/>
      <c r="Y18" s="25">
        <v>12</v>
      </c>
      <c r="Z18" s="20">
        <f t="shared" si="6"/>
        <v>0</v>
      </c>
      <c r="AA18" s="57">
        <v>200</v>
      </c>
      <c r="AB18" s="25">
        <v>10</v>
      </c>
      <c r="AC18" s="20">
        <f t="shared" si="7"/>
        <v>2000</v>
      </c>
      <c r="AD18" s="57"/>
      <c r="AE18" s="25">
        <v>25</v>
      </c>
      <c r="AF18" s="20">
        <f t="shared" si="8"/>
        <v>0</v>
      </c>
      <c r="AG18" s="23"/>
      <c r="AH18" s="25">
        <v>7.5</v>
      </c>
      <c r="AI18" s="20">
        <f t="shared" si="9"/>
        <v>0</v>
      </c>
      <c r="AJ18" s="57"/>
      <c r="AK18" s="22">
        <v>15</v>
      </c>
      <c r="AL18" s="20">
        <f t="shared" si="10"/>
        <v>0</v>
      </c>
      <c r="AM18" s="57"/>
      <c r="AN18" s="25">
        <v>12</v>
      </c>
      <c r="AO18" s="20">
        <f t="shared" si="11"/>
        <v>0</v>
      </c>
      <c r="AP18" s="23">
        <f t="shared" si="12"/>
        <v>200</v>
      </c>
      <c r="AQ18" s="57"/>
      <c r="AR18" s="27">
        <v>4</v>
      </c>
      <c r="AS18" s="23">
        <f t="shared" si="13"/>
        <v>0</v>
      </c>
      <c r="AT18" s="57">
        <v>145</v>
      </c>
      <c r="AU18" s="28">
        <v>6</v>
      </c>
      <c r="AV18" s="23">
        <f t="shared" si="14"/>
        <v>870</v>
      </c>
      <c r="AW18" s="57">
        <v>1619</v>
      </c>
      <c r="AX18" s="29">
        <f t="shared" si="15"/>
        <v>2489</v>
      </c>
      <c r="AY18" s="57">
        <v>45560</v>
      </c>
      <c r="AZ18" s="30">
        <f t="shared" si="16"/>
        <v>0.21513009856432036</v>
      </c>
      <c r="BA18" s="30">
        <f t="shared" si="17"/>
        <v>6.3385415016004821E-3</v>
      </c>
      <c r="BB18" s="30">
        <f t="shared" si="18"/>
        <v>0.36667648791985857</v>
      </c>
      <c r="BC18" s="20">
        <f t="shared" si="19"/>
        <v>1579650</v>
      </c>
      <c r="BD18" s="20">
        <f t="shared" si="20"/>
        <v>1577650</v>
      </c>
      <c r="BE18" s="20">
        <f t="shared" si="21"/>
        <v>1579650</v>
      </c>
      <c r="BF18" s="20">
        <f t="shared" si="22"/>
        <v>1579650</v>
      </c>
      <c r="BG18" s="241">
        <v>1706666</v>
      </c>
      <c r="BH18" s="241">
        <v>1170346.9099999999</v>
      </c>
      <c r="BI18" s="237">
        <f t="shared" si="23"/>
        <v>68.575041044937905</v>
      </c>
      <c r="BJ18" s="238">
        <f t="shared" si="24"/>
        <v>101300</v>
      </c>
      <c r="BK18" s="239">
        <f t="shared" si="25"/>
        <v>5.9355491935739035</v>
      </c>
      <c r="BL18" s="27">
        <f t="shared" si="26"/>
        <v>56025</v>
      </c>
      <c r="BM18" s="239">
        <f t="shared" si="27"/>
        <v>3.2827161260609867</v>
      </c>
      <c r="BN18" s="240">
        <f t="shared" si="28"/>
        <v>14732.63</v>
      </c>
      <c r="BO18" s="239">
        <f t="shared" si="29"/>
        <v>0.86324037626577199</v>
      </c>
      <c r="BP18" s="27">
        <f t="shared" si="30"/>
        <v>0</v>
      </c>
      <c r="BQ18" s="239">
        <f t="shared" si="31"/>
        <v>0</v>
      </c>
      <c r="BR18" s="36">
        <f t="shared" si="32"/>
        <v>120467.5</v>
      </c>
      <c r="BS18" s="239">
        <f t="shared" si="33"/>
        <v>7.0586453354083343</v>
      </c>
      <c r="BT18" s="248">
        <f t="shared" si="43"/>
        <v>0.31424958955062099</v>
      </c>
      <c r="BU18" s="241">
        <v>292525.13</v>
      </c>
      <c r="BV18" s="47">
        <f t="shared" si="34"/>
        <v>17.140151031308996</v>
      </c>
      <c r="BW18" s="54">
        <f t="shared" si="35"/>
        <v>243793.96000000008</v>
      </c>
      <c r="BX18" s="237">
        <f t="shared" si="36"/>
        <v>14.2848079237531</v>
      </c>
      <c r="BY18" s="58">
        <v>37100</v>
      </c>
      <c r="BZ18" s="58">
        <v>23760</v>
      </c>
      <c r="CA18" s="58">
        <v>27000</v>
      </c>
      <c r="CB18" s="58">
        <v>13440</v>
      </c>
      <c r="CC18" s="59">
        <v>56025</v>
      </c>
      <c r="CD18" s="59">
        <v>14732.63</v>
      </c>
      <c r="CE18" s="59">
        <v>0</v>
      </c>
      <c r="CF18" s="42">
        <f t="shared" si="37"/>
        <v>2.3486215300857784E-2</v>
      </c>
      <c r="CG18" s="42">
        <f t="shared" si="38"/>
        <v>1.5060374607802745E-2</v>
      </c>
      <c r="CH18" s="42">
        <f t="shared" si="39"/>
        <v>1.7092393884721301E-2</v>
      </c>
      <c r="CI18" s="42">
        <f t="shared" si="40"/>
        <v>8.5082138448390465E-3</v>
      </c>
      <c r="CJ18" s="42">
        <f t="shared" si="41"/>
        <v>3.2827161260609868E-2</v>
      </c>
      <c r="CK18" s="54">
        <f t="shared" si="42"/>
        <v>48758.792000000016</v>
      </c>
    </row>
    <row r="19" spans="1:89" ht="20" customHeight="1" x14ac:dyDescent="0.6">
      <c r="A19" s="47">
        <v>12</v>
      </c>
      <c r="B19" s="47">
        <v>6</v>
      </c>
      <c r="C19" s="48" t="s">
        <v>98</v>
      </c>
      <c r="D19" s="47" t="s">
        <v>99</v>
      </c>
      <c r="E19" s="47" t="s">
        <v>97</v>
      </c>
      <c r="F19" s="57"/>
      <c r="G19" s="19">
        <v>40</v>
      </c>
      <c r="H19" s="20">
        <f t="shared" si="0"/>
        <v>0</v>
      </c>
      <c r="I19" s="57">
        <v>32180</v>
      </c>
      <c r="J19" s="22">
        <v>50</v>
      </c>
      <c r="K19" s="20">
        <f t="shared" si="1"/>
        <v>1609000</v>
      </c>
      <c r="L19" s="23"/>
      <c r="M19" s="24">
        <v>60</v>
      </c>
      <c r="N19" s="20">
        <f t="shared" si="2"/>
        <v>0</v>
      </c>
      <c r="O19" s="57">
        <v>4026</v>
      </c>
      <c r="P19" s="25">
        <v>12</v>
      </c>
      <c r="Q19" s="20">
        <f t="shared" si="3"/>
        <v>48312</v>
      </c>
      <c r="R19" s="57"/>
      <c r="S19" s="26">
        <v>12</v>
      </c>
      <c r="T19" s="20">
        <f t="shared" si="4"/>
        <v>0</v>
      </c>
      <c r="U19" s="57">
        <v>250</v>
      </c>
      <c r="V19" s="25">
        <v>8</v>
      </c>
      <c r="W19" s="20">
        <f t="shared" si="5"/>
        <v>2000</v>
      </c>
      <c r="X19" s="57">
        <v>0</v>
      </c>
      <c r="Y19" s="25">
        <v>12</v>
      </c>
      <c r="Z19" s="20">
        <f t="shared" si="6"/>
        <v>0</v>
      </c>
      <c r="AA19" s="57">
        <v>280</v>
      </c>
      <c r="AB19" s="25">
        <v>10</v>
      </c>
      <c r="AC19" s="20">
        <f t="shared" si="7"/>
        <v>2800</v>
      </c>
      <c r="AD19" s="57"/>
      <c r="AE19" s="25">
        <v>25</v>
      </c>
      <c r="AF19" s="20">
        <f t="shared" si="8"/>
        <v>0</v>
      </c>
      <c r="AG19" s="23"/>
      <c r="AH19" s="25">
        <v>7.5</v>
      </c>
      <c r="AI19" s="20">
        <f t="shared" si="9"/>
        <v>0</v>
      </c>
      <c r="AJ19" s="57"/>
      <c r="AK19" s="22">
        <v>15</v>
      </c>
      <c r="AL19" s="20">
        <f t="shared" si="10"/>
        <v>0</v>
      </c>
      <c r="AM19" s="57"/>
      <c r="AN19" s="25">
        <v>12</v>
      </c>
      <c r="AO19" s="20">
        <f t="shared" si="11"/>
        <v>0</v>
      </c>
      <c r="AP19" s="23">
        <f t="shared" si="12"/>
        <v>530</v>
      </c>
      <c r="AQ19" s="57"/>
      <c r="AR19" s="27">
        <v>4</v>
      </c>
      <c r="AS19" s="23">
        <f t="shared" si="13"/>
        <v>0</v>
      </c>
      <c r="AT19" s="57">
        <v>0</v>
      </c>
      <c r="AU19" s="28">
        <v>6</v>
      </c>
      <c r="AV19" s="23">
        <f t="shared" si="14"/>
        <v>0</v>
      </c>
      <c r="AW19" s="57">
        <v>1767</v>
      </c>
      <c r="AX19" s="29">
        <f t="shared" si="15"/>
        <v>1767</v>
      </c>
      <c r="AY19" s="57">
        <v>37450</v>
      </c>
      <c r="AZ19" s="30">
        <f t="shared" si="16"/>
        <v>0.12510876320696085</v>
      </c>
      <c r="BA19" s="30">
        <f t="shared" si="17"/>
        <v>1.6469857054070853E-2</v>
      </c>
      <c r="BB19" s="30">
        <f t="shared" si="18"/>
        <v>0.43889716840536513</v>
      </c>
      <c r="BC19" s="20">
        <f t="shared" si="19"/>
        <v>1613800</v>
      </c>
      <c r="BD19" s="20">
        <f t="shared" si="20"/>
        <v>1609000</v>
      </c>
      <c r="BE19" s="20">
        <f t="shared" si="21"/>
        <v>1613800</v>
      </c>
      <c r="BF19" s="20">
        <f t="shared" si="22"/>
        <v>1613800</v>
      </c>
      <c r="BG19" s="241">
        <v>1699562</v>
      </c>
      <c r="BH19" s="241">
        <v>1165066.73206991</v>
      </c>
      <c r="BI19" s="237">
        <f t="shared" si="23"/>
        <v>68.550999143891787</v>
      </c>
      <c r="BJ19" s="238">
        <f t="shared" si="24"/>
        <v>110667</v>
      </c>
      <c r="BK19" s="239">
        <f t="shared" si="25"/>
        <v>6.5115011985440958</v>
      </c>
      <c r="BL19" s="27">
        <f t="shared" si="26"/>
        <v>65685</v>
      </c>
      <c r="BM19" s="239">
        <f t="shared" si="27"/>
        <v>3.8648192887343917</v>
      </c>
      <c r="BN19" s="240">
        <f t="shared" si="28"/>
        <v>762.05</v>
      </c>
      <c r="BO19" s="239">
        <f t="shared" si="29"/>
        <v>4.4838022972977745E-2</v>
      </c>
      <c r="BP19" s="27">
        <f t="shared" si="30"/>
        <v>55000</v>
      </c>
      <c r="BQ19" s="239">
        <f t="shared" si="31"/>
        <v>3.2361278964815643</v>
      </c>
      <c r="BR19" s="36">
        <f t="shared" si="32"/>
        <v>64019.22000000003</v>
      </c>
      <c r="BS19" s="239">
        <f t="shared" si="33"/>
        <v>3.7668069773271018</v>
      </c>
      <c r="BT19" s="248">
        <f t="shared" si="43"/>
        <v>0.31449000856108217</v>
      </c>
      <c r="BU19" s="241">
        <v>296133.27</v>
      </c>
      <c r="BV19" s="47">
        <f t="shared" si="34"/>
        <v>17.424093384060132</v>
      </c>
      <c r="BW19" s="54">
        <f t="shared" si="35"/>
        <v>238361.99793008994</v>
      </c>
      <c r="BX19" s="237">
        <f t="shared" si="36"/>
        <v>14.02490747204809</v>
      </c>
      <c r="BY19" s="58">
        <v>32677</v>
      </c>
      <c r="BZ19" s="58">
        <v>33505</v>
      </c>
      <c r="CA19" s="58">
        <v>38085</v>
      </c>
      <c r="CB19" s="58">
        <v>6400</v>
      </c>
      <c r="CC19" s="59">
        <v>65685</v>
      </c>
      <c r="CD19" s="59">
        <v>762.05</v>
      </c>
      <c r="CE19" s="59">
        <v>55000</v>
      </c>
      <c r="CF19" s="42">
        <f t="shared" si="37"/>
        <v>2.0248481844094682E-2</v>
      </c>
      <c r="CG19" s="42">
        <f t="shared" si="38"/>
        <v>2.0823492852703542E-2</v>
      </c>
      <c r="CH19" s="42">
        <f t="shared" si="39"/>
        <v>2.359957863427934E-2</v>
      </c>
      <c r="CI19" s="42">
        <f t="shared" si="40"/>
        <v>3.9657950179700086E-3</v>
      </c>
      <c r="CJ19" s="42">
        <f t="shared" si="41"/>
        <v>3.8648192887343918E-2</v>
      </c>
      <c r="CK19" s="54">
        <f t="shared" si="42"/>
        <v>47672.399586017993</v>
      </c>
    </row>
    <row r="20" spans="1:89" ht="20" customHeight="1" x14ac:dyDescent="0.6">
      <c r="A20" s="47">
        <v>13</v>
      </c>
      <c r="B20" s="47">
        <v>8</v>
      </c>
      <c r="C20" s="60" t="s">
        <v>100</v>
      </c>
      <c r="D20" s="61" t="s">
        <v>78</v>
      </c>
      <c r="E20" s="47" t="s">
        <v>101</v>
      </c>
      <c r="F20" s="57"/>
      <c r="G20" s="19">
        <v>40</v>
      </c>
      <c r="H20" s="20">
        <f t="shared" si="0"/>
        <v>0</v>
      </c>
      <c r="I20" s="57">
        <v>28672</v>
      </c>
      <c r="J20" s="22">
        <v>50</v>
      </c>
      <c r="K20" s="20">
        <f t="shared" si="1"/>
        <v>1433600</v>
      </c>
      <c r="L20" s="23"/>
      <c r="M20" s="24">
        <v>60</v>
      </c>
      <c r="N20" s="20">
        <f t="shared" si="2"/>
        <v>0</v>
      </c>
      <c r="O20" s="23">
        <v>10397</v>
      </c>
      <c r="P20" s="25">
        <v>12</v>
      </c>
      <c r="Q20" s="20">
        <f t="shared" si="3"/>
        <v>124764</v>
      </c>
      <c r="R20" s="23"/>
      <c r="S20" s="26">
        <v>12</v>
      </c>
      <c r="T20" s="20">
        <f t="shared" si="4"/>
        <v>0</v>
      </c>
      <c r="U20" s="23">
        <v>898</v>
      </c>
      <c r="V20" s="25">
        <v>8</v>
      </c>
      <c r="W20" s="20">
        <f t="shared" si="5"/>
        <v>7184</v>
      </c>
      <c r="X20" s="23">
        <v>750</v>
      </c>
      <c r="Y20" s="25">
        <v>12</v>
      </c>
      <c r="Z20" s="20">
        <f t="shared" si="6"/>
        <v>9000</v>
      </c>
      <c r="AA20" s="23">
        <v>1430</v>
      </c>
      <c r="AB20" s="25">
        <v>10</v>
      </c>
      <c r="AC20" s="20">
        <f t="shared" si="7"/>
        <v>14300</v>
      </c>
      <c r="AD20" s="23">
        <v>230</v>
      </c>
      <c r="AE20" s="25">
        <v>25</v>
      </c>
      <c r="AF20" s="20">
        <f t="shared" si="8"/>
        <v>5750</v>
      </c>
      <c r="AG20" s="23">
        <v>547</v>
      </c>
      <c r="AH20" s="25">
        <v>7.5</v>
      </c>
      <c r="AI20" s="20">
        <f t="shared" si="9"/>
        <v>4102.5</v>
      </c>
      <c r="AJ20" s="23"/>
      <c r="AK20" s="22">
        <v>15</v>
      </c>
      <c r="AL20" s="20">
        <f t="shared" si="10"/>
        <v>0</v>
      </c>
      <c r="AM20" s="23">
        <v>522</v>
      </c>
      <c r="AN20" s="25">
        <v>12</v>
      </c>
      <c r="AO20" s="20">
        <f t="shared" si="11"/>
        <v>6264</v>
      </c>
      <c r="AP20" s="23">
        <f t="shared" si="12"/>
        <v>4377</v>
      </c>
      <c r="AQ20" s="23"/>
      <c r="AR20" s="27">
        <v>4</v>
      </c>
      <c r="AS20" s="23">
        <f t="shared" si="13"/>
        <v>0</v>
      </c>
      <c r="AT20" s="23"/>
      <c r="AU20" s="28">
        <v>6</v>
      </c>
      <c r="AV20" s="23">
        <f t="shared" si="14"/>
        <v>0</v>
      </c>
      <c r="AW20" s="23">
        <v>4931</v>
      </c>
      <c r="AX20" s="29">
        <f t="shared" si="15"/>
        <v>4931</v>
      </c>
      <c r="AY20" s="23">
        <v>93350</v>
      </c>
      <c r="AZ20" s="30">
        <f t="shared" si="16"/>
        <v>0.3626185825892857</v>
      </c>
      <c r="BA20" s="30">
        <f t="shared" si="17"/>
        <v>0.15265764508928573</v>
      </c>
      <c r="BB20" s="30">
        <f t="shared" si="18"/>
        <v>0.47427142444936038</v>
      </c>
      <c r="BC20" s="20">
        <f t="shared" si="19"/>
        <v>1469834</v>
      </c>
      <c r="BD20" s="20">
        <f t="shared" si="20"/>
        <v>1439350</v>
      </c>
      <c r="BE20" s="20">
        <f t="shared" si="21"/>
        <v>1469834</v>
      </c>
      <c r="BF20" s="20">
        <f t="shared" si="22"/>
        <v>1473936.5</v>
      </c>
      <c r="BG20" s="36">
        <v>1698314.5</v>
      </c>
      <c r="BH20" s="36">
        <v>1142958.12045455</v>
      </c>
      <c r="BI20" s="237">
        <f t="shared" si="23"/>
        <v>67.299556145493071</v>
      </c>
      <c r="BJ20" s="238">
        <f t="shared" si="24"/>
        <v>102901.5</v>
      </c>
      <c r="BK20" s="239">
        <f t="shared" si="25"/>
        <v>6.0590367685137236</v>
      </c>
      <c r="BL20" s="27">
        <f t="shared" si="26"/>
        <v>80629.5</v>
      </c>
      <c r="BM20" s="239">
        <f t="shared" si="27"/>
        <v>4.747618889198673</v>
      </c>
      <c r="BN20" s="240">
        <f t="shared" si="28"/>
        <v>11349.24</v>
      </c>
      <c r="BO20" s="239">
        <f t="shared" si="29"/>
        <v>0.66826491795247578</v>
      </c>
      <c r="BP20" s="27">
        <f t="shared" si="30"/>
        <v>20000</v>
      </c>
      <c r="BQ20" s="239">
        <f t="shared" si="31"/>
        <v>1.1776381818561874</v>
      </c>
      <c r="BR20" s="36">
        <f t="shared" si="32"/>
        <v>90111.410000000033</v>
      </c>
      <c r="BS20" s="239">
        <f t="shared" si="33"/>
        <v>5.3059318518448748</v>
      </c>
      <c r="BT20" s="248">
        <f t="shared" si="43"/>
        <v>0.32700443854506922</v>
      </c>
      <c r="BU20" s="36">
        <v>304991.65000000002</v>
      </c>
      <c r="BV20" s="47">
        <f t="shared" si="34"/>
        <v>17.958490609365935</v>
      </c>
      <c r="BW20" s="54">
        <f t="shared" si="35"/>
        <v>250364.72954544995</v>
      </c>
      <c r="BX20" s="237">
        <f t="shared" si="36"/>
        <v>14.741953245140989</v>
      </c>
      <c r="BY20" s="53">
        <v>32152.5</v>
      </c>
      <c r="BZ20" s="53">
        <v>31140</v>
      </c>
      <c r="CA20" s="53">
        <v>30009</v>
      </c>
      <c r="CB20" s="53">
        <v>9600</v>
      </c>
      <c r="CC20" s="54">
        <v>80629.5</v>
      </c>
      <c r="CD20" s="54">
        <v>11349.24</v>
      </c>
      <c r="CE20" s="54">
        <v>20000</v>
      </c>
      <c r="CF20" s="42">
        <f t="shared" si="37"/>
        <v>2.1874919208563687E-2</v>
      </c>
      <c r="CG20" s="42">
        <f t="shared" si="38"/>
        <v>2.1634765692847467E-2</v>
      </c>
      <c r="CH20" s="42">
        <f t="shared" si="39"/>
        <v>2.0416591261326108E-2</v>
      </c>
      <c r="CI20" s="42">
        <f t="shared" si="40"/>
        <v>6.5131706827261555E-3</v>
      </c>
      <c r="CJ20" s="42">
        <f t="shared" si="41"/>
        <v>4.747618889198673E-2</v>
      </c>
      <c r="CK20" s="54">
        <f t="shared" si="42"/>
        <v>50072.945909089991</v>
      </c>
    </row>
    <row r="21" spans="1:89" ht="20" customHeight="1" x14ac:dyDescent="0.6">
      <c r="A21" s="47">
        <v>14</v>
      </c>
      <c r="B21" s="47">
        <v>7</v>
      </c>
      <c r="C21" s="48" t="s">
        <v>102</v>
      </c>
      <c r="D21" s="47" t="s">
        <v>103</v>
      </c>
      <c r="E21" s="47" t="s">
        <v>97</v>
      </c>
      <c r="F21" s="57"/>
      <c r="G21" s="19">
        <v>40</v>
      </c>
      <c r="H21" s="20">
        <f t="shared" si="0"/>
        <v>0</v>
      </c>
      <c r="I21" s="57">
        <v>30760</v>
      </c>
      <c r="J21" s="22">
        <v>50</v>
      </c>
      <c r="K21" s="20">
        <f t="shared" si="1"/>
        <v>1538000</v>
      </c>
      <c r="L21" s="23"/>
      <c r="M21" s="24">
        <v>60</v>
      </c>
      <c r="N21" s="20">
        <f t="shared" si="2"/>
        <v>0</v>
      </c>
      <c r="O21" s="57">
        <v>6325</v>
      </c>
      <c r="P21" s="25">
        <v>12</v>
      </c>
      <c r="Q21" s="20">
        <f t="shared" si="3"/>
        <v>75900</v>
      </c>
      <c r="R21" s="57"/>
      <c r="S21" s="26">
        <v>12</v>
      </c>
      <c r="T21" s="20">
        <f t="shared" si="4"/>
        <v>0</v>
      </c>
      <c r="U21" s="57">
        <v>220</v>
      </c>
      <c r="V21" s="25">
        <v>8</v>
      </c>
      <c r="W21" s="20">
        <f t="shared" si="5"/>
        <v>1760</v>
      </c>
      <c r="X21" s="57">
        <v>140</v>
      </c>
      <c r="Y21" s="25">
        <v>12</v>
      </c>
      <c r="Z21" s="20">
        <f t="shared" si="6"/>
        <v>1680</v>
      </c>
      <c r="AA21" s="57">
        <v>120</v>
      </c>
      <c r="AB21" s="25">
        <v>10</v>
      </c>
      <c r="AC21" s="20">
        <f t="shared" si="7"/>
        <v>1200</v>
      </c>
      <c r="AD21" s="57"/>
      <c r="AE21" s="25">
        <v>25</v>
      </c>
      <c r="AF21" s="20">
        <f t="shared" si="8"/>
        <v>0</v>
      </c>
      <c r="AG21" s="23"/>
      <c r="AH21" s="25">
        <v>7.5</v>
      </c>
      <c r="AI21" s="20">
        <f t="shared" si="9"/>
        <v>0</v>
      </c>
      <c r="AJ21" s="57"/>
      <c r="AK21" s="22">
        <v>15</v>
      </c>
      <c r="AL21" s="20">
        <f t="shared" si="10"/>
        <v>0</v>
      </c>
      <c r="AM21" s="57"/>
      <c r="AN21" s="25">
        <v>12</v>
      </c>
      <c r="AO21" s="20">
        <f t="shared" si="11"/>
        <v>0</v>
      </c>
      <c r="AP21" s="23">
        <f t="shared" si="12"/>
        <v>480</v>
      </c>
      <c r="AQ21" s="57"/>
      <c r="AR21" s="27">
        <v>4</v>
      </c>
      <c r="AS21" s="23">
        <f t="shared" si="13"/>
        <v>0</v>
      </c>
      <c r="AT21" s="57">
        <v>16</v>
      </c>
      <c r="AU21" s="28">
        <v>6</v>
      </c>
      <c r="AV21" s="23">
        <f t="shared" si="14"/>
        <v>96</v>
      </c>
      <c r="AW21" s="57">
        <v>2200</v>
      </c>
      <c r="AX21" s="29">
        <f t="shared" si="15"/>
        <v>2296</v>
      </c>
      <c r="AY21" s="57">
        <v>38440</v>
      </c>
      <c r="AZ21" s="30">
        <f t="shared" si="16"/>
        <v>0.20562418725617684</v>
      </c>
      <c r="BA21" s="30">
        <f t="shared" si="17"/>
        <v>1.5604681404421327E-2</v>
      </c>
      <c r="BB21" s="30">
        <f t="shared" si="18"/>
        <v>0.36300395256916995</v>
      </c>
      <c r="BC21" s="20">
        <f t="shared" si="19"/>
        <v>1542640</v>
      </c>
      <c r="BD21" s="20">
        <f t="shared" si="20"/>
        <v>1538000</v>
      </c>
      <c r="BE21" s="20">
        <f t="shared" si="21"/>
        <v>1542640</v>
      </c>
      <c r="BF21" s="20">
        <f t="shared" si="22"/>
        <v>1542640</v>
      </c>
      <c r="BG21" s="241">
        <v>1656980</v>
      </c>
      <c r="BH21" s="241">
        <v>1125230.8304574799</v>
      </c>
      <c r="BI21" s="237">
        <f t="shared" si="23"/>
        <v>67.90853422838417</v>
      </c>
      <c r="BJ21" s="238">
        <f t="shared" si="24"/>
        <v>102204.99764418601</v>
      </c>
      <c r="BK21" s="239">
        <f t="shared" si="25"/>
        <v>6.1681491414613339</v>
      </c>
      <c r="BL21" s="27">
        <f t="shared" si="26"/>
        <v>76560</v>
      </c>
      <c r="BM21" s="239">
        <f t="shared" si="27"/>
        <v>4.6204540791077742</v>
      </c>
      <c r="BN21" s="240">
        <f t="shared" si="28"/>
        <v>3132</v>
      </c>
      <c r="BO21" s="239">
        <f t="shared" si="29"/>
        <v>0.18901857596349986</v>
      </c>
      <c r="BP21" s="27">
        <f t="shared" si="30"/>
        <v>22000</v>
      </c>
      <c r="BQ21" s="239">
        <f t="shared" si="31"/>
        <v>1.3277166893987857</v>
      </c>
      <c r="BR21" s="36">
        <f t="shared" si="32"/>
        <v>100365.17</v>
      </c>
      <c r="BS21" s="239">
        <f t="shared" si="33"/>
        <v>6.0571141474248336</v>
      </c>
      <c r="BT21" s="248">
        <f t="shared" si="43"/>
        <v>0.32091465771615835</v>
      </c>
      <c r="BU21" s="241">
        <v>304262.167644186</v>
      </c>
      <c r="BV21" s="47">
        <f t="shared" si="34"/>
        <v>18.362452633356227</v>
      </c>
      <c r="BW21" s="54">
        <f t="shared" si="35"/>
        <v>227487.00189833407</v>
      </c>
      <c r="BX21" s="237">
        <f t="shared" si="36"/>
        <v>13.72901313825961</v>
      </c>
      <c r="BY21" s="58">
        <v>32025.332995000001</v>
      </c>
      <c r="BZ21" s="58">
        <v>28913</v>
      </c>
      <c r="CA21" s="58">
        <v>30706.664649186001</v>
      </c>
      <c r="CB21" s="58">
        <v>10560</v>
      </c>
      <c r="CC21" s="59">
        <v>76560</v>
      </c>
      <c r="CD21" s="59">
        <v>3132</v>
      </c>
      <c r="CE21" s="59">
        <v>22000</v>
      </c>
      <c r="CF21" s="42">
        <f t="shared" si="37"/>
        <v>2.0760082063864545E-2</v>
      </c>
      <c r="CG21" s="42">
        <f t="shared" si="38"/>
        <v>1.8799089726918076E-2</v>
      </c>
      <c r="CH21" s="42">
        <f t="shared" si="39"/>
        <v>1.990526931052352E-2</v>
      </c>
      <c r="CI21" s="42">
        <f t="shared" si="40"/>
        <v>6.8454078722190535E-3</v>
      </c>
      <c r="CJ21" s="42">
        <f t="shared" si="41"/>
        <v>4.6204540791077747E-2</v>
      </c>
      <c r="CK21" s="54">
        <f t="shared" si="42"/>
        <v>45497.400379666818</v>
      </c>
    </row>
    <row r="22" spans="1:89" ht="20" customHeight="1" x14ac:dyDescent="0.6">
      <c r="A22" s="47">
        <v>15</v>
      </c>
      <c r="B22" s="62">
        <v>9</v>
      </c>
      <c r="C22" s="48" t="s">
        <v>104</v>
      </c>
      <c r="D22" s="48" t="s">
        <v>81</v>
      </c>
      <c r="E22" s="48" t="s">
        <v>94</v>
      </c>
      <c r="F22" s="49">
        <v>0</v>
      </c>
      <c r="G22" s="19">
        <v>40</v>
      </c>
      <c r="H22" s="20">
        <f t="shared" si="0"/>
        <v>0</v>
      </c>
      <c r="I22" s="23">
        <v>25618</v>
      </c>
      <c r="J22" s="22">
        <v>50</v>
      </c>
      <c r="K22" s="20">
        <f t="shared" si="1"/>
        <v>1280900</v>
      </c>
      <c r="L22" s="23"/>
      <c r="M22" s="24">
        <v>60</v>
      </c>
      <c r="N22" s="20">
        <f t="shared" si="2"/>
        <v>0</v>
      </c>
      <c r="O22" s="23">
        <v>15275</v>
      </c>
      <c r="P22" s="25">
        <v>12</v>
      </c>
      <c r="Q22" s="20">
        <f t="shared" si="3"/>
        <v>183300</v>
      </c>
      <c r="R22" s="23">
        <v>2160</v>
      </c>
      <c r="S22" s="26">
        <v>12</v>
      </c>
      <c r="T22" s="20">
        <f t="shared" si="4"/>
        <v>25920</v>
      </c>
      <c r="U22" s="23">
        <v>830</v>
      </c>
      <c r="V22" s="25">
        <v>8</v>
      </c>
      <c r="W22" s="20">
        <f t="shared" si="5"/>
        <v>6640</v>
      </c>
      <c r="X22" s="23">
        <v>425</v>
      </c>
      <c r="Y22" s="25">
        <v>12</v>
      </c>
      <c r="Z22" s="20">
        <f t="shared" si="6"/>
        <v>5100</v>
      </c>
      <c r="AA22" s="23">
        <v>1940</v>
      </c>
      <c r="AB22" s="25">
        <v>10</v>
      </c>
      <c r="AC22" s="20">
        <f t="shared" si="7"/>
        <v>19400</v>
      </c>
      <c r="AD22" s="23">
        <v>230</v>
      </c>
      <c r="AE22" s="25">
        <v>25</v>
      </c>
      <c r="AF22" s="20">
        <f t="shared" si="8"/>
        <v>5750</v>
      </c>
      <c r="AG22" s="23">
        <v>0</v>
      </c>
      <c r="AH22" s="25">
        <v>7.5</v>
      </c>
      <c r="AI22" s="20">
        <f t="shared" si="9"/>
        <v>0</v>
      </c>
      <c r="AJ22" s="23"/>
      <c r="AK22" s="22">
        <v>15</v>
      </c>
      <c r="AL22" s="20">
        <f t="shared" si="10"/>
        <v>0</v>
      </c>
      <c r="AM22" s="23">
        <v>6</v>
      </c>
      <c r="AN22" s="25">
        <v>12</v>
      </c>
      <c r="AO22" s="20">
        <f t="shared" si="11"/>
        <v>72</v>
      </c>
      <c r="AP22" s="23">
        <f t="shared" si="12"/>
        <v>5591</v>
      </c>
      <c r="AQ22" s="23">
        <v>261</v>
      </c>
      <c r="AR22" s="27">
        <v>4</v>
      </c>
      <c r="AS22" s="23">
        <f t="shared" si="13"/>
        <v>1044</v>
      </c>
      <c r="AT22" s="23">
        <v>106</v>
      </c>
      <c r="AU22" s="28">
        <v>6</v>
      </c>
      <c r="AV22" s="23">
        <f t="shared" si="14"/>
        <v>636</v>
      </c>
      <c r="AW22" s="23">
        <v>3888</v>
      </c>
      <c r="AX22" s="29">
        <f t="shared" si="15"/>
        <v>5568</v>
      </c>
      <c r="AY22" s="23">
        <v>97799</v>
      </c>
      <c r="AZ22" s="30">
        <f t="shared" si="16"/>
        <v>0.59626044187680538</v>
      </c>
      <c r="BA22" s="30">
        <f t="shared" si="17"/>
        <v>0.21824498399562808</v>
      </c>
      <c r="BB22" s="30">
        <f t="shared" si="18"/>
        <v>0.36451718494271684</v>
      </c>
      <c r="BC22" s="20">
        <f t="shared" si="19"/>
        <v>1343710</v>
      </c>
      <c r="BD22" s="20">
        <f t="shared" si="20"/>
        <v>1312570</v>
      </c>
      <c r="BE22" s="20">
        <f t="shared" si="21"/>
        <v>1343710</v>
      </c>
      <c r="BF22" s="20">
        <f t="shared" si="22"/>
        <v>1343710</v>
      </c>
      <c r="BG22" s="36">
        <v>1632176</v>
      </c>
      <c r="BH22" s="36">
        <v>1070622.4258254999</v>
      </c>
      <c r="BI22" s="237">
        <f t="shared" si="23"/>
        <v>65.594790379560777</v>
      </c>
      <c r="BJ22" s="238">
        <f t="shared" si="24"/>
        <v>108917.34</v>
      </c>
      <c r="BK22" s="239">
        <f t="shared" si="25"/>
        <v>6.6731369656213539</v>
      </c>
      <c r="BL22" s="27">
        <f t="shared" si="26"/>
        <v>87870</v>
      </c>
      <c r="BM22" s="239">
        <f t="shared" si="27"/>
        <v>5.3836105910146941</v>
      </c>
      <c r="BN22" s="240">
        <f t="shared" si="28"/>
        <v>2307.94</v>
      </c>
      <c r="BO22" s="239">
        <f t="shared" si="29"/>
        <v>0.14140264285224144</v>
      </c>
      <c r="BP22" s="27">
        <f t="shared" si="30"/>
        <v>36750</v>
      </c>
      <c r="BQ22" s="239">
        <f t="shared" si="31"/>
        <v>2.2515954161806078</v>
      </c>
      <c r="BR22" s="36">
        <f t="shared" si="32"/>
        <v>124300.97</v>
      </c>
      <c r="BS22" s="239">
        <f t="shared" si="33"/>
        <v>7.6156597082667554</v>
      </c>
      <c r="BT22" s="248">
        <f t="shared" si="43"/>
        <v>0.3440520962043922</v>
      </c>
      <c r="BU22" s="36">
        <v>360146.25</v>
      </c>
      <c r="BV22" s="47">
        <f t="shared" si="34"/>
        <v>22.065405323935654</v>
      </c>
      <c r="BW22" s="54">
        <f t="shared" si="35"/>
        <v>201407.32417450007</v>
      </c>
      <c r="BX22" s="237">
        <f t="shared" si="36"/>
        <v>12.339804296503567</v>
      </c>
      <c r="BY22" s="53">
        <v>36971.339999999997</v>
      </c>
      <c r="BZ22" s="53">
        <v>29088</v>
      </c>
      <c r="CA22" s="53">
        <v>29808</v>
      </c>
      <c r="CB22" s="53">
        <v>13050</v>
      </c>
      <c r="CC22" s="54">
        <v>87870</v>
      </c>
      <c r="CD22" s="54">
        <v>2307.94</v>
      </c>
      <c r="CE22" s="54">
        <v>36750</v>
      </c>
      <c r="CF22" s="42">
        <f t="shared" si="37"/>
        <v>2.7514374381376931E-2</v>
      </c>
      <c r="CG22" s="42">
        <f t="shared" si="38"/>
        <v>2.2161103788750313E-2</v>
      </c>
      <c r="CH22" s="42">
        <f t="shared" si="39"/>
        <v>2.2183358016238622E-2</v>
      </c>
      <c r="CI22" s="42">
        <f t="shared" si="40"/>
        <v>9.7119170059015714E-3</v>
      </c>
      <c r="CJ22" s="42">
        <f t="shared" si="41"/>
        <v>5.3836105910146946E-2</v>
      </c>
      <c r="CK22" s="54">
        <f t="shared" si="42"/>
        <v>40281.46483490002</v>
      </c>
    </row>
    <row r="23" spans="1:89" ht="20" customHeight="1" x14ac:dyDescent="0.6">
      <c r="A23" s="47">
        <v>16</v>
      </c>
      <c r="B23" s="47">
        <v>7</v>
      </c>
      <c r="C23" s="48" t="s">
        <v>105</v>
      </c>
      <c r="D23" s="47" t="s">
        <v>96</v>
      </c>
      <c r="E23" s="47" t="s">
        <v>97</v>
      </c>
      <c r="F23" s="57"/>
      <c r="G23" s="19">
        <v>40</v>
      </c>
      <c r="H23" s="20">
        <f t="shared" si="0"/>
        <v>0</v>
      </c>
      <c r="I23" s="44">
        <v>29751</v>
      </c>
      <c r="J23" s="22">
        <v>50</v>
      </c>
      <c r="K23" s="20">
        <f t="shared" si="1"/>
        <v>1487550</v>
      </c>
      <c r="L23" s="23"/>
      <c r="M23" s="24">
        <v>60</v>
      </c>
      <c r="N23" s="20">
        <f t="shared" si="2"/>
        <v>0</v>
      </c>
      <c r="O23" s="44">
        <v>7416</v>
      </c>
      <c r="P23" s="25">
        <v>12</v>
      </c>
      <c r="Q23" s="20">
        <f t="shared" si="3"/>
        <v>88992</v>
      </c>
      <c r="R23" s="44"/>
      <c r="S23" s="26">
        <v>12</v>
      </c>
      <c r="T23" s="20">
        <f t="shared" si="4"/>
        <v>0</v>
      </c>
      <c r="U23" s="44"/>
      <c r="V23" s="25">
        <v>8</v>
      </c>
      <c r="W23" s="20">
        <f t="shared" si="5"/>
        <v>0</v>
      </c>
      <c r="X23" s="44"/>
      <c r="Y23" s="25">
        <v>12</v>
      </c>
      <c r="Z23" s="20">
        <f t="shared" si="6"/>
        <v>0</v>
      </c>
      <c r="AA23" s="44">
        <v>200</v>
      </c>
      <c r="AB23" s="25">
        <v>10</v>
      </c>
      <c r="AC23" s="20">
        <f t="shared" si="7"/>
        <v>2000</v>
      </c>
      <c r="AD23" s="44"/>
      <c r="AE23" s="25">
        <v>25</v>
      </c>
      <c r="AF23" s="20">
        <f t="shared" si="8"/>
        <v>0</v>
      </c>
      <c r="AG23" s="21"/>
      <c r="AH23" s="25">
        <v>7.5</v>
      </c>
      <c r="AI23" s="20">
        <f t="shared" si="9"/>
        <v>0</v>
      </c>
      <c r="AJ23" s="44"/>
      <c r="AK23" s="22">
        <v>15</v>
      </c>
      <c r="AL23" s="20">
        <f t="shared" si="10"/>
        <v>0</v>
      </c>
      <c r="AM23" s="44"/>
      <c r="AN23" s="25">
        <v>12</v>
      </c>
      <c r="AO23" s="20">
        <f t="shared" si="11"/>
        <v>0</v>
      </c>
      <c r="AP23" s="23">
        <f t="shared" si="12"/>
        <v>200</v>
      </c>
      <c r="AQ23" s="44"/>
      <c r="AR23" s="27">
        <v>4</v>
      </c>
      <c r="AS23" s="23">
        <f t="shared" si="13"/>
        <v>0</v>
      </c>
      <c r="AT23" s="44">
        <v>137</v>
      </c>
      <c r="AU23" s="28">
        <v>6</v>
      </c>
      <c r="AV23" s="23">
        <f t="shared" si="14"/>
        <v>822</v>
      </c>
      <c r="AW23" s="44">
        <v>1328</v>
      </c>
      <c r="AX23" s="29">
        <f t="shared" si="15"/>
        <v>2150</v>
      </c>
      <c r="AY23" s="57">
        <v>39015</v>
      </c>
      <c r="AZ23" s="30">
        <f t="shared" si="16"/>
        <v>0.2492689321367349</v>
      </c>
      <c r="BA23" s="30">
        <f t="shared" si="17"/>
        <v>6.7224631104836809E-3</v>
      </c>
      <c r="BB23" s="30">
        <f t="shared" si="18"/>
        <v>0.28991370010787487</v>
      </c>
      <c r="BC23" s="20">
        <f t="shared" si="19"/>
        <v>1489550</v>
      </c>
      <c r="BD23" s="20">
        <f t="shared" si="20"/>
        <v>1487550</v>
      </c>
      <c r="BE23" s="20">
        <f t="shared" si="21"/>
        <v>1489550</v>
      </c>
      <c r="BF23" s="20">
        <f t="shared" si="22"/>
        <v>1489550</v>
      </c>
      <c r="BG23" s="241">
        <v>1617557</v>
      </c>
      <c r="BH23" s="241">
        <v>1104791.06</v>
      </c>
      <c r="BI23" s="237">
        <f t="shared" si="23"/>
        <v>68.299977064177654</v>
      </c>
      <c r="BJ23" s="238">
        <f t="shared" si="24"/>
        <v>101360</v>
      </c>
      <c r="BK23" s="239">
        <f t="shared" si="25"/>
        <v>6.2662397677485249</v>
      </c>
      <c r="BL23" s="27">
        <f t="shared" si="26"/>
        <v>65155</v>
      </c>
      <c r="BM23" s="239">
        <f t="shared" si="27"/>
        <v>4.0279878854346398</v>
      </c>
      <c r="BN23" s="240">
        <f t="shared" si="28"/>
        <v>7106.88</v>
      </c>
      <c r="BO23" s="239">
        <f t="shared" si="29"/>
        <v>0.43935886030600468</v>
      </c>
      <c r="BP23" s="27">
        <f t="shared" si="30"/>
        <v>25000</v>
      </c>
      <c r="BQ23" s="239">
        <f t="shared" si="31"/>
        <v>1.5455405899142967</v>
      </c>
      <c r="BR23" s="36">
        <f t="shared" si="32"/>
        <v>115811.16999999998</v>
      </c>
      <c r="BS23" s="239">
        <f t="shared" si="33"/>
        <v>7.1596345600185947</v>
      </c>
      <c r="BT23" s="248">
        <f t="shared" si="43"/>
        <v>0.31700022935822353</v>
      </c>
      <c r="BU23" s="241">
        <v>314433.05</v>
      </c>
      <c r="BV23" s="47">
        <f t="shared" si="34"/>
        <v>19.43876166342206</v>
      </c>
      <c r="BW23" s="54">
        <f t="shared" si="35"/>
        <v>198332.88999999996</v>
      </c>
      <c r="BX23" s="237">
        <f t="shared" si="36"/>
        <v>12.26126127240029</v>
      </c>
      <c r="BY23" s="58">
        <v>41960</v>
      </c>
      <c r="BZ23" s="58">
        <v>23760</v>
      </c>
      <c r="CA23" s="58">
        <v>27000</v>
      </c>
      <c r="CB23" s="58">
        <v>8640</v>
      </c>
      <c r="CC23" s="59">
        <v>65155</v>
      </c>
      <c r="CD23" s="59">
        <v>7106.88</v>
      </c>
      <c r="CE23" s="59">
        <v>25000</v>
      </c>
      <c r="CF23" s="42">
        <f t="shared" si="37"/>
        <v>2.8169581417206539E-2</v>
      </c>
      <c r="CG23" s="42">
        <f t="shared" si="38"/>
        <v>1.5972572350509227E-2</v>
      </c>
      <c r="CH23" s="42">
        <f t="shared" si="39"/>
        <v>1.8126279748917458E-2</v>
      </c>
      <c r="CI23" s="42">
        <f t="shared" si="40"/>
        <v>5.8004095196535869E-3</v>
      </c>
      <c r="CJ23" s="42">
        <f t="shared" si="41"/>
        <v>4.0279878854346397E-2</v>
      </c>
      <c r="CK23" s="54">
        <f t="shared" si="42"/>
        <v>39666.577999999994</v>
      </c>
    </row>
    <row r="24" spans="1:89" ht="20" customHeight="1" x14ac:dyDescent="0.6">
      <c r="A24" s="47">
        <v>17</v>
      </c>
      <c r="B24" s="47">
        <v>9</v>
      </c>
      <c r="C24" s="48" t="s">
        <v>106</v>
      </c>
      <c r="D24" s="48" t="s">
        <v>78</v>
      </c>
      <c r="E24" s="48" t="s">
        <v>107</v>
      </c>
      <c r="F24" s="55"/>
      <c r="G24" s="19">
        <v>40</v>
      </c>
      <c r="H24" s="20">
        <f t="shared" si="0"/>
        <v>0</v>
      </c>
      <c r="I24" s="23">
        <v>26713</v>
      </c>
      <c r="J24" s="22">
        <v>50</v>
      </c>
      <c r="K24" s="20">
        <f t="shared" si="1"/>
        <v>1335650</v>
      </c>
      <c r="L24" s="23"/>
      <c r="M24" s="24">
        <v>60</v>
      </c>
      <c r="N24" s="20">
        <f t="shared" si="2"/>
        <v>0</v>
      </c>
      <c r="O24" s="23">
        <v>12967</v>
      </c>
      <c r="P24" s="25">
        <v>12</v>
      </c>
      <c r="Q24" s="20">
        <f t="shared" si="3"/>
        <v>155604</v>
      </c>
      <c r="R24" s="23"/>
      <c r="S24" s="26">
        <v>12</v>
      </c>
      <c r="T24" s="20">
        <f t="shared" si="4"/>
        <v>0</v>
      </c>
      <c r="U24" s="23">
        <v>904</v>
      </c>
      <c r="V24" s="25">
        <v>8</v>
      </c>
      <c r="W24" s="20">
        <f t="shared" si="5"/>
        <v>7232</v>
      </c>
      <c r="X24" s="23">
        <v>489</v>
      </c>
      <c r="Y24" s="25">
        <v>12</v>
      </c>
      <c r="Z24" s="20">
        <f t="shared" si="6"/>
        <v>5868</v>
      </c>
      <c r="AA24" s="23">
        <v>1141</v>
      </c>
      <c r="AB24" s="25">
        <v>10</v>
      </c>
      <c r="AC24" s="20">
        <f t="shared" si="7"/>
        <v>11410</v>
      </c>
      <c r="AD24" s="23">
        <v>420</v>
      </c>
      <c r="AE24" s="25">
        <v>25</v>
      </c>
      <c r="AF24" s="20">
        <f t="shared" si="8"/>
        <v>10500</v>
      </c>
      <c r="AG24" s="23">
        <v>129</v>
      </c>
      <c r="AH24" s="25">
        <v>7.5</v>
      </c>
      <c r="AI24" s="20">
        <f t="shared" si="9"/>
        <v>967.5</v>
      </c>
      <c r="AJ24" s="23"/>
      <c r="AK24" s="22">
        <v>15</v>
      </c>
      <c r="AL24" s="20">
        <f t="shared" si="10"/>
        <v>0</v>
      </c>
      <c r="AM24" s="23">
        <v>321</v>
      </c>
      <c r="AN24" s="25">
        <v>12</v>
      </c>
      <c r="AO24" s="20">
        <f t="shared" si="11"/>
        <v>3852</v>
      </c>
      <c r="AP24" s="23">
        <f t="shared" si="12"/>
        <v>3404</v>
      </c>
      <c r="AQ24" s="23"/>
      <c r="AR24" s="27">
        <v>4</v>
      </c>
      <c r="AS24" s="23">
        <f t="shared" si="13"/>
        <v>0</v>
      </c>
      <c r="AT24" s="23"/>
      <c r="AU24" s="28">
        <v>6</v>
      </c>
      <c r="AV24" s="23">
        <f t="shared" si="14"/>
        <v>0</v>
      </c>
      <c r="AW24" s="23">
        <v>3929</v>
      </c>
      <c r="AX24" s="29">
        <f t="shared" si="15"/>
        <v>3929</v>
      </c>
      <c r="AY24" s="23">
        <v>75848</v>
      </c>
      <c r="AZ24" s="30">
        <f t="shared" si="16"/>
        <v>0.4854190843409576</v>
      </c>
      <c r="BA24" s="30">
        <f t="shared" si="17"/>
        <v>0.12742859281997529</v>
      </c>
      <c r="BB24" s="30">
        <f t="shared" si="18"/>
        <v>0.30299992288115984</v>
      </c>
      <c r="BC24" s="20">
        <f t="shared" si="19"/>
        <v>1370660</v>
      </c>
      <c r="BD24" s="20">
        <f t="shared" si="20"/>
        <v>1346150</v>
      </c>
      <c r="BE24" s="20">
        <f t="shared" si="21"/>
        <v>1370660</v>
      </c>
      <c r="BF24" s="20">
        <f t="shared" si="22"/>
        <v>1371627.5</v>
      </c>
      <c r="BG24" s="36">
        <v>1606289.5</v>
      </c>
      <c r="BH24" s="36">
        <v>1098338.5668377299</v>
      </c>
      <c r="BI24" s="237">
        <f t="shared" si="23"/>
        <v>68.377373246711116</v>
      </c>
      <c r="BJ24" s="238">
        <f t="shared" si="24"/>
        <v>86738</v>
      </c>
      <c r="BK24" s="239">
        <f t="shared" si="25"/>
        <v>5.3998983371303861</v>
      </c>
      <c r="BL24" s="27">
        <f t="shared" si="26"/>
        <v>102337.5</v>
      </c>
      <c r="BM24" s="239">
        <f t="shared" si="27"/>
        <v>6.3710495524001116</v>
      </c>
      <c r="BN24" s="240">
        <f t="shared" si="28"/>
        <v>5187.5</v>
      </c>
      <c r="BO24" s="239">
        <f t="shared" si="29"/>
        <v>0.32294925665641216</v>
      </c>
      <c r="BP24" s="27">
        <f t="shared" si="30"/>
        <v>30500</v>
      </c>
      <c r="BQ24" s="239">
        <f t="shared" si="31"/>
        <v>1.8987859909437246</v>
      </c>
      <c r="BR24" s="36">
        <f t="shared" si="32"/>
        <v>80661.799999999988</v>
      </c>
      <c r="BS24" s="239">
        <f t="shared" si="33"/>
        <v>5.0216228145673609</v>
      </c>
      <c r="BT24" s="248">
        <f t="shared" si="43"/>
        <v>0.31622626753288874</v>
      </c>
      <c r="BU24" s="36">
        <v>305424.8</v>
      </c>
      <c r="BV24" s="47">
        <f t="shared" si="34"/>
        <v>19.014305951697995</v>
      </c>
      <c r="BW24" s="54">
        <f t="shared" si="35"/>
        <v>202526.13316227013</v>
      </c>
      <c r="BX24" s="237">
        <f t="shared" si="36"/>
        <v>12.608320801590878</v>
      </c>
      <c r="BY24" s="53">
        <v>28580</v>
      </c>
      <c r="BZ24" s="53">
        <v>22274</v>
      </c>
      <c r="CA24" s="53">
        <v>28864</v>
      </c>
      <c r="CB24" s="53">
        <v>7020</v>
      </c>
      <c r="CC24" s="54">
        <v>102337.5</v>
      </c>
      <c r="CD24" s="54">
        <v>5187.5</v>
      </c>
      <c r="CE24" s="54">
        <v>30500</v>
      </c>
      <c r="CF24" s="42">
        <f t="shared" si="37"/>
        <v>2.0851268731851808E-2</v>
      </c>
      <c r="CG24" s="42">
        <f t="shared" si="38"/>
        <v>1.6546447275563644E-2</v>
      </c>
      <c r="CH24" s="42">
        <f t="shared" si="39"/>
        <v>2.1058468183211009E-2</v>
      </c>
      <c r="CI24" s="42">
        <f t="shared" si="40"/>
        <v>5.1180076223318648E-3</v>
      </c>
      <c r="CJ24" s="42">
        <f t="shared" si="41"/>
        <v>6.3710495524001126E-2</v>
      </c>
      <c r="CK24" s="54">
        <f t="shared" si="42"/>
        <v>40505.226632454025</v>
      </c>
    </row>
    <row r="25" spans="1:89" ht="20" customHeight="1" x14ac:dyDescent="0.6">
      <c r="A25" s="47">
        <v>18</v>
      </c>
      <c r="B25" s="47">
        <v>8</v>
      </c>
      <c r="C25" s="48" t="s">
        <v>108</v>
      </c>
      <c r="D25" s="48" t="s">
        <v>109</v>
      </c>
      <c r="E25" s="48" t="s">
        <v>110</v>
      </c>
      <c r="F25" s="55"/>
      <c r="G25" s="19">
        <v>40</v>
      </c>
      <c r="H25" s="20">
        <f t="shared" si="0"/>
        <v>0</v>
      </c>
      <c r="I25" s="23">
        <v>25911</v>
      </c>
      <c r="J25" s="22">
        <v>50</v>
      </c>
      <c r="K25" s="20">
        <f t="shared" si="1"/>
        <v>1295550</v>
      </c>
      <c r="L25" s="23"/>
      <c r="M25" s="24">
        <v>60</v>
      </c>
      <c r="N25" s="20">
        <f t="shared" si="2"/>
        <v>0</v>
      </c>
      <c r="O25" s="23">
        <v>11307</v>
      </c>
      <c r="P25" s="25">
        <v>12</v>
      </c>
      <c r="Q25" s="20">
        <f t="shared" si="3"/>
        <v>135684</v>
      </c>
      <c r="R25" s="23"/>
      <c r="S25" s="26">
        <v>12</v>
      </c>
      <c r="T25" s="20">
        <f t="shared" si="4"/>
        <v>0</v>
      </c>
      <c r="U25" s="23">
        <v>1096</v>
      </c>
      <c r="V25" s="25">
        <v>8</v>
      </c>
      <c r="W25" s="20">
        <f t="shared" si="5"/>
        <v>8768</v>
      </c>
      <c r="X25" s="23">
        <v>578</v>
      </c>
      <c r="Y25" s="25">
        <v>12</v>
      </c>
      <c r="Z25" s="20">
        <f t="shared" si="6"/>
        <v>6936</v>
      </c>
      <c r="AA25" s="23">
        <v>1106</v>
      </c>
      <c r="AB25" s="25">
        <v>10</v>
      </c>
      <c r="AC25" s="20">
        <f t="shared" si="7"/>
        <v>11060</v>
      </c>
      <c r="AD25" s="23">
        <v>255</v>
      </c>
      <c r="AE25" s="25">
        <v>25</v>
      </c>
      <c r="AF25" s="20">
        <f t="shared" si="8"/>
        <v>6375</v>
      </c>
      <c r="AG25" s="23">
        <v>69</v>
      </c>
      <c r="AH25" s="25">
        <v>7.5</v>
      </c>
      <c r="AI25" s="20">
        <f t="shared" si="9"/>
        <v>517.5</v>
      </c>
      <c r="AJ25" s="23"/>
      <c r="AK25" s="22">
        <v>15</v>
      </c>
      <c r="AL25" s="20">
        <f t="shared" si="10"/>
        <v>0</v>
      </c>
      <c r="AM25" s="23">
        <v>90</v>
      </c>
      <c r="AN25" s="25">
        <v>12</v>
      </c>
      <c r="AO25" s="20">
        <f t="shared" si="11"/>
        <v>1080</v>
      </c>
      <c r="AP25" s="23">
        <f t="shared" si="12"/>
        <v>3194</v>
      </c>
      <c r="AQ25" s="23"/>
      <c r="AR25" s="27">
        <v>4</v>
      </c>
      <c r="AS25" s="23">
        <f t="shared" si="13"/>
        <v>0</v>
      </c>
      <c r="AT25" s="23"/>
      <c r="AU25" s="28">
        <v>6</v>
      </c>
      <c r="AV25" s="23">
        <f t="shared" si="14"/>
        <v>0</v>
      </c>
      <c r="AW25" s="23">
        <v>4962</v>
      </c>
      <c r="AX25" s="29">
        <f t="shared" si="15"/>
        <v>4962</v>
      </c>
      <c r="AY25" s="23">
        <v>90500</v>
      </c>
      <c r="AZ25" s="30">
        <f t="shared" si="16"/>
        <v>0.43637837211994907</v>
      </c>
      <c r="BA25" s="30">
        <f t="shared" si="17"/>
        <v>0.12326811006908263</v>
      </c>
      <c r="BB25" s="30">
        <f t="shared" si="18"/>
        <v>0.43884319448129477</v>
      </c>
      <c r="BC25" s="20">
        <f t="shared" si="19"/>
        <v>1328689</v>
      </c>
      <c r="BD25" s="20">
        <f t="shared" si="20"/>
        <v>1301925</v>
      </c>
      <c r="BE25" s="20">
        <f t="shared" si="21"/>
        <v>1328689</v>
      </c>
      <c r="BF25" s="20">
        <f t="shared" si="22"/>
        <v>1329206.5</v>
      </c>
      <c r="BG25" s="36">
        <v>1556290.5</v>
      </c>
      <c r="BH25" s="36">
        <v>1036422.0037878799</v>
      </c>
      <c r="BI25" s="237">
        <f t="shared" si="23"/>
        <v>66.595664741761254</v>
      </c>
      <c r="BJ25" s="238">
        <f t="shared" si="24"/>
        <v>95466.5</v>
      </c>
      <c r="BK25" s="239">
        <f t="shared" si="25"/>
        <v>6.1342339364019765</v>
      </c>
      <c r="BL25" s="27">
        <f t="shared" si="26"/>
        <v>89750</v>
      </c>
      <c r="BM25" s="239">
        <f t="shared" si="27"/>
        <v>5.7669181942574346</v>
      </c>
      <c r="BN25" s="240">
        <f t="shared" si="28"/>
        <v>0</v>
      </c>
      <c r="BO25" s="239">
        <f t="shared" si="29"/>
        <v>0</v>
      </c>
      <c r="BP25" s="27">
        <f t="shared" si="30"/>
        <v>40840</v>
      </c>
      <c r="BQ25" s="239">
        <f t="shared" si="31"/>
        <v>2.6241887359718508</v>
      </c>
      <c r="BR25" s="36">
        <f t="shared" si="32"/>
        <v>82198.5</v>
      </c>
      <c r="BS25" s="239">
        <f t="shared" si="33"/>
        <v>5.2816938739907489</v>
      </c>
      <c r="BT25" s="248">
        <f t="shared" si="43"/>
        <v>0.33404335258238743</v>
      </c>
      <c r="BU25" s="36">
        <v>308255</v>
      </c>
      <c r="BV25" s="47">
        <f t="shared" si="34"/>
        <v>19.807034740622012</v>
      </c>
      <c r="BW25" s="54">
        <f t="shared" si="35"/>
        <v>211613.49621212005</v>
      </c>
      <c r="BX25" s="237">
        <f t="shared" si="36"/>
        <v>13.597300517616732</v>
      </c>
      <c r="BY25" s="53">
        <v>32761.5</v>
      </c>
      <c r="BZ25" s="53">
        <v>23865</v>
      </c>
      <c r="CA25" s="53">
        <v>32888</v>
      </c>
      <c r="CB25" s="53">
        <v>5952</v>
      </c>
      <c r="CC25" s="54">
        <v>89750</v>
      </c>
      <c r="CD25" s="54">
        <v>0</v>
      </c>
      <c r="CE25" s="54">
        <v>40840</v>
      </c>
      <c r="CF25" s="42">
        <f t="shared" si="37"/>
        <v>2.4657011535430789E-2</v>
      </c>
      <c r="CG25" s="42">
        <f t="shared" si="38"/>
        <v>1.8330548994757761E-2</v>
      </c>
      <c r="CH25" s="42">
        <f t="shared" si="39"/>
        <v>2.4752218163919471E-2</v>
      </c>
      <c r="CI25" s="42">
        <f t="shared" si="40"/>
        <v>4.4778595349932457E-3</v>
      </c>
      <c r="CJ25" s="42">
        <f t="shared" si="41"/>
        <v>5.7669181942574345E-2</v>
      </c>
      <c r="CK25" s="54">
        <f t="shared" si="42"/>
        <v>42322.699242424016</v>
      </c>
    </row>
    <row r="26" spans="1:89" ht="20" customHeight="1" x14ac:dyDescent="0.6">
      <c r="A26" s="47">
        <v>19</v>
      </c>
      <c r="B26" s="62">
        <v>5</v>
      </c>
      <c r="C26" s="48" t="s">
        <v>111</v>
      </c>
      <c r="D26" s="48" t="s">
        <v>69</v>
      </c>
      <c r="E26" s="48" t="s">
        <v>112</v>
      </c>
      <c r="F26" s="23"/>
      <c r="G26" s="19">
        <v>40</v>
      </c>
      <c r="H26" s="20">
        <f t="shared" si="0"/>
        <v>0</v>
      </c>
      <c r="I26" s="21">
        <v>28318</v>
      </c>
      <c r="J26" s="22">
        <v>50</v>
      </c>
      <c r="K26" s="20">
        <f t="shared" si="1"/>
        <v>1415900</v>
      </c>
      <c r="L26" s="23"/>
      <c r="M26" s="24">
        <v>60</v>
      </c>
      <c r="N26" s="20">
        <f t="shared" si="2"/>
        <v>0</v>
      </c>
      <c r="O26" s="21">
        <v>5956</v>
      </c>
      <c r="P26" s="25">
        <v>12</v>
      </c>
      <c r="Q26" s="20">
        <f t="shared" si="3"/>
        <v>71472</v>
      </c>
      <c r="R26" s="21"/>
      <c r="S26" s="26">
        <v>12</v>
      </c>
      <c r="T26" s="20">
        <f t="shared" si="4"/>
        <v>0</v>
      </c>
      <c r="U26" s="21">
        <v>1020</v>
      </c>
      <c r="V26" s="25">
        <v>8</v>
      </c>
      <c r="W26" s="20">
        <f t="shared" si="5"/>
        <v>8160</v>
      </c>
      <c r="X26" s="21">
        <v>540</v>
      </c>
      <c r="Y26" s="25">
        <v>12</v>
      </c>
      <c r="Z26" s="20">
        <f t="shared" si="6"/>
        <v>6480</v>
      </c>
      <c r="AA26" s="21">
        <v>1060</v>
      </c>
      <c r="AB26" s="25">
        <v>10</v>
      </c>
      <c r="AC26" s="20">
        <f t="shared" si="7"/>
        <v>10600</v>
      </c>
      <c r="AD26" s="21">
        <v>250</v>
      </c>
      <c r="AE26" s="25">
        <v>25</v>
      </c>
      <c r="AF26" s="20">
        <f t="shared" si="8"/>
        <v>6250</v>
      </c>
      <c r="AG26" s="21">
        <v>76</v>
      </c>
      <c r="AH26" s="25">
        <v>7.5</v>
      </c>
      <c r="AI26" s="20">
        <f t="shared" si="9"/>
        <v>570</v>
      </c>
      <c r="AJ26" s="21"/>
      <c r="AK26" s="22">
        <v>15</v>
      </c>
      <c r="AL26" s="20">
        <f t="shared" si="10"/>
        <v>0</v>
      </c>
      <c r="AM26" s="21"/>
      <c r="AN26" s="25">
        <v>12</v>
      </c>
      <c r="AO26" s="20">
        <f t="shared" si="11"/>
        <v>0</v>
      </c>
      <c r="AP26" s="23">
        <f t="shared" si="12"/>
        <v>2946</v>
      </c>
      <c r="AQ26" s="21"/>
      <c r="AR26" s="27">
        <v>4</v>
      </c>
      <c r="AS26" s="23">
        <f t="shared" si="13"/>
        <v>0</v>
      </c>
      <c r="AT26" s="21"/>
      <c r="AU26" s="28">
        <v>6</v>
      </c>
      <c r="AV26" s="23">
        <f t="shared" si="14"/>
        <v>0</v>
      </c>
      <c r="AW26" s="21">
        <v>1275</v>
      </c>
      <c r="AX26" s="29">
        <f t="shared" si="15"/>
        <v>1275</v>
      </c>
      <c r="AY26" s="23">
        <v>31035</v>
      </c>
      <c r="AZ26" s="30">
        <f t="shared" si="16"/>
        <v>0.21032558796525178</v>
      </c>
      <c r="BA26" s="30">
        <f t="shared" si="17"/>
        <v>0.10403277067589518</v>
      </c>
      <c r="BB26" s="30">
        <f t="shared" si="18"/>
        <v>0.21406984553391539</v>
      </c>
      <c r="BC26" s="20">
        <f t="shared" si="19"/>
        <v>1447390</v>
      </c>
      <c r="BD26" s="20">
        <f t="shared" si="20"/>
        <v>1422150</v>
      </c>
      <c r="BE26" s="20">
        <f t="shared" si="21"/>
        <v>1447390</v>
      </c>
      <c r="BF26" s="20">
        <f t="shared" si="22"/>
        <v>1447960</v>
      </c>
      <c r="BG26" s="36">
        <v>1550467</v>
      </c>
      <c r="BH26" s="36">
        <v>1056312.9812924401</v>
      </c>
      <c r="BI26" s="237">
        <f t="shared" si="23"/>
        <v>68.128698082090111</v>
      </c>
      <c r="BJ26" s="238">
        <f t="shared" si="24"/>
        <v>104322</v>
      </c>
      <c r="BK26" s="239">
        <f t="shared" si="25"/>
        <v>6.7284244037441621</v>
      </c>
      <c r="BL26" s="27">
        <f t="shared" si="26"/>
        <v>41470.03</v>
      </c>
      <c r="BM26" s="239">
        <f t="shared" si="27"/>
        <v>2.6746799512662958</v>
      </c>
      <c r="BN26" s="240">
        <f t="shared" si="28"/>
        <v>22837.52</v>
      </c>
      <c r="BO26" s="239">
        <f t="shared" si="29"/>
        <v>1.47294460314215</v>
      </c>
      <c r="BP26" s="27">
        <f t="shared" si="30"/>
        <v>15500</v>
      </c>
      <c r="BQ26" s="239">
        <f t="shared" si="31"/>
        <v>0.99969880042593617</v>
      </c>
      <c r="BR26" s="36">
        <f t="shared" si="32"/>
        <v>62837.670000000013</v>
      </c>
      <c r="BS26" s="239">
        <f t="shared" si="33"/>
        <v>4.0528221497136032</v>
      </c>
      <c r="BT26" s="248">
        <f t="shared" si="43"/>
        <v>0.31871301917909889</v>
      </c>
      <c r="BU26" s="36">
        <v>246967.22</v>
      </c>
      <c r="BV26" s="47">
        <f t="shared" si="34"/>
        <v>15.928569908292147</v>
      </c>
      <c r="BW26" s="54">
        <f t="shared" si="35"/>
        <v>247186.79870755991</v>
      </c>
      <c r="BX26" s="237">
        <f t="shared" si="36"/>
        <v>15.942732009617741</v>
      </c>
      <c r="BY26" s="53">
        <v>25172</v>
      </c>
      <c r="BZ26" s="53">
        <v>45000</v>
      </c>
      <c r="CA26" s="53">
        <v>30600</v>
      </c>
      <c r="CB26" s="53">
        <v>3550</v>
      </c>
      <c r="CC26" s="54">
        <v>41470.03</v>
      </c>
      <c r="CD26" s="54">
        <v>22837.52</v>
      </c>
      <c r="CE26" s="54">
        <v>15500</v>
      </c>
      <c r="CF26" s="42">
        <f t="shared" si="37"/>
        <v>1.7391304347826087E-2</v>
      </c>
      <c r="CG26" s="42">
        <f t="shared" si="38"/>
        <v>3.164223183208522E-2</v>
      </c>
      <c r="CH26" s="42">
        <f t="shared" si="39"/>
        <v>2.1141502981228279E-2</v>
      </c>
      <c r="CI26" s="42">
        <f t="shared" si="40"/>
        <v>2.4517251857786126E-3</v>
      </c>
      <c r="CJ26" s="42">
        <f t="shared" si="41"/>
        <v>2.6746799512662959E-2</v>
      </c>
      <c r="CK26" s="54">
        <f t="shared" si="42"/>
        <v>49437.359741511988</v>
      </c>
    </row>
    <row r="27" spans="1:89" ht="20" customHeight="1" x14ac:dyDescent="0.6">
      <c r="A27" s="47">
        <v>20</v>
      </c>
      <c r="B27" s="47">
        <v>9</v>
      </c>
      <c r="C27" s="48" t="s">
        <v>113</v>
      </c>
      <c r="D27" s="48" t="s">
        <v>81</v>
      </c>
      <c r="E27" s="48" t="s">
        <v>94</v>
      </c>
      <c r="F27" s="49">
        <v>0</v>
      </c>
      <c r="G27" s="19">
        <v>40</v>
      </c>
      <c r="H27" s="20">
        <f t="shared" si="0"/>
        <v>0</v>
      </c>
      <c r="I27" s="23">
        <v>24835</v>
      </c>
      <c r="J27" s="22">
        <v>50</v>
      </c>
      <c r="K27" s="20">
        <f t="shared" si="1"/>
        <v>1241750</v>
      </c>
      <c r="L27" s="23"/>
      <c r="M27" s="24">
        <v>60</v>
      </c>
      <c r="N27" s="20">
        <f t="shared" si="2"/>
        <v>0</v>
      </c>
      <c r="O27" s="23">
        <v>12960</v>
      </c>
      <c r="P27" s="25">
        <v>12</v>
      </c>
      <c r="Q27" s="20">
        <f t="shared" si="3"/>
        <v>155520</v>
      </c>
      <c r="R27" s="23">
        <v>2400</v>
      </c>
      <c r="S27" s="26">
        <v>12</v>
      </c>
      <c r="T27" s="20">
        <f t="shared" si="4"/>
        <v>28800</v>
      </c>
      <c r="U27" s="23">
        <v>850</v>
      </c>
      <c r="V27" s="25">
        <v>8</v>
      </c>
      <c r="W27" s="20">
        <f t="shared" si="5"/>
        <v>6800</v>
      </c>
      <c r="X27" s="23">
        <v>175</v>
      </c>
      <c r="Y27" s="25">
        <v>12</v>
      </c>
      <c r="Z27" s="20">
        <f t="shared" si="6"/>
        <v>2100</v>
      </c>
      <c r="AA27" s="23">
        <v>1900</v>
      </c>
      <c r="AB27" s="25">
        <v>10</v>
      </c>
      <c r="AC27" s="20">
        <f t="shared" si="7"/>
        <v>19000</v>
      </c>
      <c r="AD27" s="23">
        <v>170</v>
      </c>
      <c r="AE27" s="25">
        <v>25</v>
      </c>
      <c r="AF27" s="20">
        <f t="shared" si="8"/>
        <v>4250</v>
      </c>
      <c r="AG27" s="23">
        <v>0</v>
      </c>
      <c r="AH27" s="25">
        <v>7.5</v>
      </c>
      <c r="AI27" s="20">
        <f t="shared" si="9"/>
        <v>0</v>
      </c>
      <c r="AJ27" s="23"/>
      <c r="AK27" s="22">
        <v>15</v>
      </c>
      <c r="AL27" s="20">
        <f t="shared" si="10"/>
        <v>0</v>
      </c>
      <c r="AM27" s="23">
        <v>31</v>
      </c>
      <c r="AN27" s="25">
        <v>12</v>
      </c>
      <c r="AO27" s="20">
        <f t="shared" si="11"/>
        <v>372</v>
      </c>
      <c r="AP27" s="23">
        <f t="shared" si="12"/>
        <v>5526</v>
      </c>
      <c r="AQ27" s="23">
        <v>142</v>
      </c>
      <c r="AR27" s="27">
        <v>4</v>
      </c>
      <c r="AS27" s="23">
        <f t="shared" si="13"/>
        <v>568</v>
      </c>
      <c r="AT27" s="23">
        <v>135</v>
      </c>
      <c r="AU27" s="28">
        <v>6</v>
      </c>
      <c r="AV27" s="23">
        <f t="shared" si="14"/>
        <v>810</v>
      </c>
      <c r="AW27" s="23">
        <v>2623</v>
      </c>
      <c r="AX27" s="29">
        <f t="shared" si="15"/>
        <v>4001</v>
      </c>
      <c r="AY27" s="23">
        <v>80544</v>
      </c>
      <c r="AZ27" s="30">
        <f t="shared" si="16"/>
        <v>0.52184417153211193</v>
      </c>
      <c r="BA27" s="30">
        <f t="shared" si="17"/>
        <v>0.22250855647271994</v>
      </c>
      <c r="BB27" s="30">
        <f t="shared" si="18"/>
        <v>0.30871913580246912</v>
      </c>
      <c r="BC27" s="20">
        <f t="shared" si="19"/>
        <v>1302700</v>
      </c>
      <c r="BD27" s="20">
        <f t="shared" si="20"/>
        <v>1274800</v>
      </c>
      <c r="BE27" s="20">
        <f t="shared" si="21"/>
        <v>1302700</v>
      </c>
      <c r="BF27" s="20">
        <f t="shared" si="22"/>
        <v>1302700</v>
      </c>
      <c r="BG27" s="36">
        <v>1541606</v>
      </c>
      <c r="BH27" s="36">
        <v>1019688.8008231</v>
      </c>
      <c r="BI27" s="237">
        <f t="shared" si="23"/>
        <v>66.14457914818054</v>
      </c>
      <c r="BJ27" s="238">
        <f t="shared" si="24"/>
        <v>114493.34</v>
      </c>
      <c r="BK27" s="239">
        <f t="shared" si="25"/>
        <v>7.4268872850780294</v>
      </c>
      <c r="BL27" s="27">
        <f t="shared" si="26"/>
        <v>81997.5</v>
      </c>
      <c r="BM27" s="239">
        <f t="shared" si="27"/>
        <v>5.3189660652592172</v>
      </c>
      <c r="BN27" s="240">
        <f t="shared" si="28"/>
        <v>6728.9</v>
      </c>
      <c r="BO27" s="239">
        <f t="shared" si="29"/>
        <v>0.43648636551751874</v>
      </c>
      <c r="BP27" s="27">
        <f t="shared" si="30"/>
        <v>38587.5</v>
      </c>
      <c r="BQ27" s="239">
        <f t="shared" si="31"/>
        <v>2.5030714722179339</v>
      </c>
      <c r="BR27" s="36">
        <f t="shared" si="32"/>
        <v>100877.18</v>
      </c>
      <c r="BS27" s="239">
        <f t="shared" si="33"/>
        <v>6.5436421498100028</v>
      </c>
      <c r="BT27" s="248">
        <f t="shared" si="43"/>
        <v>0.33855420851819462</v>
      </c>
      <c r="BU27" s="36">
        <v>342684.42</v>
      </c>
      <c r="BV27" s="47">
        <f t="shared" si="34"/>
        <v>22.2290533378827</v>
      </c>
      <c r="BW27" s="54">
        <f t="shared" si="35"/>
        <v>179232.77917689999</v>
      </c>
      <c r="BX27" s="237">
        <f t="shared" si="36"/>
        <v>11.626367513936763</v>
      </c>
      <c r="BY27" s="53">
        <v>40562.339999999997</v>
      </c>
      <c r="BZ27" s="53">
        <v>25479</v>
      </c>
      <c r="CA27" s="53">
        <v>36432</v>
      </c>
      <c r="CB27" s="53">
        <v>12020</v>
      </c>
      <c r="CC27" s="54">
        <v>81997.5</v>
      </c>
      <c r="CD27" s="54">
        <v>6728.9</v>
      </c>
      <c r="CE27" s="54">
        <v>38587.5</v>
      </c>
      <c r="CF27" s="42">
        <f t="shared" si="37"/>
        <v>3.1137130574959697E-2</v>
      </c>
      <c r="CG27" s="42">
        <f t="shared" si="38"/>
        <v>1.9986664574835267E-2</v>
      </c>
      <c r="CH27" s="42">
        <f t="shared" si="39"/>
        <v>2.7966531050894295E-2</v>
      </c>
      <c r="CI27" s="42">
        <f t="shared" si="40"/>
        <v>9.2269900974898296E-3</v>
      </c>
      <c r="CJ27" s="42">
        <f t="shared" si="41"/>
        <v>5.3189660652592168E-2</v>
      </c>
      <c r="CK27" s="54">
        <f t="shared" si="42"/>
        <v>35846.555835380001</v>
      </c>
    </row>
    <row r="28" spans="1:89" ht="20" customHeight="1" x14ac:dyDescent="0.6">
      <c r="A28" s="47">
        <v>21</v>
      </c>
      <c r="B28" s="47">
        <v>9</v>
      </c>
      <c r="C28" s="48" t="s">
        <v>114</v>
      </c>
      <c r="D28" s="48" t="s">
        <v>81</v>
      </c>
      <c r="E28" s="48" t="s">
        <v>94</v>
      </c>
      <c r="F28" s="49">
        <v>0</v>
      </c>
      <c r="G28" s="19">
        <v>40</v>
      </c>
      <c r="H28" s="20">
        <f t="shared" si="0"/>
        <v>0</v>
      </c>
      <c r="I28" s="23">
        <v>24060</v>
      </c>
      <c r="J28" s="22">
        <v>50</v>
      </c>
      <c r="K28" s="20">
        <f t="shared" si="1"/>
        <v>1203000</v>
      </c>
      <c r="L28" s="23"/>
      <c r="M28" s="24">
        <v>60</v>
      </c>
      <c r="N28" s="20">
        <f t="shared" si="2"/>
        <v>0</v>
      </c>
      <c r="O28" s="23">
        <v>13985</v>
      </c>
      <c r="P28" s="25">
        <v>12</v>
      </c>
      <c r="Q28" s="20">
        <f t="shared" si="3"/>
        <v>167820</v>
      </c>
      <c r="R28" s="23">
        <v>2200</v>
      </c>
      <c r="S28" s="26">
        <v>12</v>
      </c>
      <c r="T28" s="20">
        <f t="shared" si="4"/>
        <v>26400</v>
      </c>
      <c r="U28" s="23">
        <v>810</v>
      </c>
      <c r="V28" s="25">
        <v>8</v>
      </c>
      <c r="W28" s="20">
        <f t="shared" si="5"/>
        <v>6480</v>
      </c>
      <c r="X28" s="23">
        <v>400</v>
      </c>
      <c r="Y28" s="25">
        <v>12</v>
      </c>
      <c r="Z28" s="20">
        <f t="shared" si="6"/>
        <v>4800</v>
      </c>
      <c r="AA28" s="23">
        <v>2040</v>
      </c>
      <c r="AB28" s="25">
        <v>10</v>
      </c>
      <c r="AC28" s="20">
        <f t="shared" si="7"/>
        <v>20400</v>
      </c>
      <c r="AD28" s="23">
        <v>250</v>
      </c>
      <c r="AE28" s="25">
        <v>25</v>
      </c>
      <c r="AF28" s="20">
        <f t="shared" si="8"/>
        <v>6250</v>
      </c>
      <c r="AG28" s="23">
        <v>0</v>
      </c>
      <c r="AH28" s="25">
        <v>7.5</v>
      </c>
      <c r="AI28" s="20">
        <f t="shared" si="9"/>
        <v>0</v>
      </c>
      <c r="AJ28" s="23"/>
      <c r="AK28" s="22">
        <v>15</v>
      </c>
      <c r="AL28" s="20">
        <f t="shared" si="10"/>
        <v>0</v>
      </c>
      <c r="AM28" s="23">
        <v>16</v>
      </c>
      <c r="AN28" s="25">
        <v>12</v>
      </c>
      <c r="AO28" s="20">
        <f t="shared" si="11"/>
        <v>192</v>
      </c>
      <c r="AP28" s="23">
        <f t="shared" si="12"/>
        <v>5716</v>
      </c>
      <c r="AQ28" s="23">
        <v>198</v>
      </c>
      <c r="AR28" s="27">
        <v>4</v>
      </c>
      <c r="AS28" s="23">
        <f t="shared" si="13"/>
        <v>792</v>
      </c>
      <c r="AT28" s="23">
        <v>48</v>
      </c>
      <c r="AU28" s="28">
        <v>6</v>
      </c>
      <c r="AV28" s="23">
        <f t="shared" si="14"/>
        <v>288</v>
      </c>
      <c r="AW28" s="23">
        <v>3706</v>
      </c>
      <c r="AX28" s="29">
        <f t="shared" si="15"/>
        <v>4786</v>
      </c>
      <c r="AY28" s="23">
        <v>91965</v>
      </c>
      <c r="AZ28" s="30">
        <f t="shared" si="16"/>
        <v>0.58125519534497094</v>
      </c>
      <c r="BA28" s="30">
        <f t="shared" si="17"/>
        <v>0.23757273482959268</v>
      </c>
      <c r="BB28" s="30">
        <f t="shared" si="18"/>
        <v>0.3422238112263139</v>
      </c>
      <c r="BC28" s="20">
        <f t="shared" si="19"/>
        <v>1267330</v>
      </c>
      <c r="BD28" s="20">
        <f t="shared" si="20"/>
        <v>1235650</v>
      </c>
      <c r="BE28" s="20">
        <f t="shared" si="21"/>
        <v>1267330</v>
      </c>
      <c r="BF28" s="20">
        <f t="shared" si="22"/>
        <v>1267330</v>
      </c>
      <c r="BG28" s="36">
        <v>1531362</v>
      </c>
      <c r="BH28" s="36">
        <v>1003042.31580808</v>
      </c>
      <c r="BI28" s="237">
        <f t="shared" si="23"/>
        <v>65.500013439544659</v>
      </c>
      <c r="BJ28" s="238">
        <f t="shared" si="24"/>
        <v>112851.79</v>
      </c>
      <c r="BK28" s="239">
        <f t="shared" si="25"/>
        <v>7.3693737992714974</v>
      </c>
      <c r="BL28" s="27">
        <f t="shared" si="26"/>
        <v>77647</v>
      </c>
      <c r="BM28" s="239">
        <f t="shared" si="27"/>
        <v>5.0704536223309704</v>
      </c>
      <c r="BN28" s="240">
        <f t="shared" si="28"/>
        <v>3262.5</v>
      </c>
      <c r="BO28" s="239">
        <f t="shared" si="29"/>
        <v>0.21304564172285848</v>
      </c>
      <c r="BP28" s="27">
        <f t="shared" si="30"/>
        <v>25000</v>
      </c>
      <c r="BQ28" s="239">
        <f t="shared" si="31"/>
        <v>1.6325336530487238</v>
      </c>
      <c r="BR28" s="36">
        <f t="shared" si="32"/>
        <v>103918.75999999998</v>
      </c>
      <c r="BS28" s="239">
        <f t="shared" si="33"/>
        <v>6.7860349153237429</v>
      </c>
      <c r="BT28" s="248">
        <f t="shared" si="43"/>
        <v>0.34499986560455331</v>
      </c>
      <c r="BU28" s="36">
        <v>322680.05</v>
      </c>
      <c r="BV28" s="47">
        <f t="shared" si="34"/>
        <v>21.071441631697795</v>
      </c>
      <c r="BW28" s="54">
        <f t="shared" si="35"/>
        <v>205639.63419191999</v>
      </c>
      <c r="BX28" s="237">
        <f t="shared" si="36"/>
        <v>13.428544928757535</v>
      </c>
      <c r="BY28" s="53">
        <v>33380.339999999997</v>
      </c>
      <c r="BZ28" s="53">
        <v>32675.45</v>
      </c>
      <c r="CA28" s="53">
        <v>34776</v>
      </c>
      <c r="CB28" s="53">
        <v>12020</v>
      </c>
      <c r="CC28" s="54">
        <v>77647</v>
      </c>
      <c r="CD28" s="54">
        <v>3262.5</v>
      </c>
      <c r="CE28" s="54">
        <v>25000</v>
      </c>
      <c r="CF28" s="42">
        <f t="shared" si="37"/>
        <v>2.6339106625740728E-2</v>
      </c>
      <c r="CG28" s="42">
        <f t="shared" si="38"/>
        <v>2.6443936389754379E-2</v>
      </c>
      <c r="CH28" s="42">
        <f t="shared" si="39"/>
        <v>2.7440366755304459E-2</v>
      </c>
      <c r="CI28" s="42">
        <f t="shared" si="40"/>
        <v>9.4845067977559119E-3</v>
      </c>
      <c r="CJ28" s="42">
        <f t="shared" si="41"/>
        <v>5.0704536223309706E-2</v>
      </c>
      <c r="CK28" s="54">
        <f t="shared" si="42"/>
        <v>41127.926838384003</v>
      </c>
    </row>
    <row r="29" spans="1:89" ht="20" customHeight="1" x14ac:dyDescent="0.6">
      <c r="A29" s="47">
        <v>22</v>
      </c>
      <c r="B29" s="47">
        <v>5</v>
      </c>
      <c r="C29" s="48" t="s">
        <v>115</v>
      </c>
      <c r="D29" s="48" t="s">
        <v>116</v>
      </c>
      <c r="E29" s="48" t="s">
        <v>117</v>
      </c>
      <c r="F29" s="55"/>
      <c r="G29" s="19">
        <v>40</v>
      </c>
      <c r="H29" s="20">
        <f t="shared" si="0"/>
        <v>0</v>
      </c>
      <c r="I29" s="23">
        <v>26096</v>
      </c>
      <c r="J29" s="22">
        <v>50</v>
      </c>
      <c r="K29" s="20">
        <f t="shared" si="1"/>
        <v>1304800</v>
      </c>
      <c r="L29" s="23"/>
      <c r="M29" s="24">
        <v>60</v>
      </c>
      <c r="N29" s="20">
        <f t="shared" si="2"/>
        <v>0</v>
      </c>
      <c r="O29" s="23">
        <v>10149</v>
      </c>
      <c r="P29" s="25">
        <v>12</v>
      </c>
      <c r="Q29" s="20">
        <f t="shared" si="3"/>
        <v>121788</v>
      </c>
      <c r="R29" s="23">
        <v>0</v>
      </c>
      <c r="S29" s="26">
        <v>12</v>
      </c>
      <c r="T29" s="20">
        <f t="shared" si="4"/>
        <v>0</v>
      </c>
      <c r="U29" s="23">
        <v>1578</v>
      </c>
      <c r="V29" s="25">
        <v>8</v>
      </c>
      <c r="W29" s="20">
        <f t="shared" si="5"/>
        <v>12624</v>
      </c>
      <c r="X29" s="23">
        <v>683</v>
      </c>
      <c r="Y29" s="25">
        <v>12</v>
      </c>
      <c r="Z29" s="20">
        <f t="shared" si="6"/>
        <v>8196</v>
      </c>
      <c r="AA29" s="23">
        <v>1726</v>
      </c>
      <c r="AB29" s="25">
        <v>10</v>
      </c>
      <c r="AC29" s="20">
        <f t="shared" si="7"/>
        <v>17260</v>
      </c>
      <c r="AD29" s="23">
        <v>388</v>
      </c>
      <c r="AE29" s="25">
        <v>25</v>
      </c>
      <c r="AF29" s="20">
        <f t="shared" si="8"/>
        <v>9700</v>
      </c>
      <c r="AG29" s="23">
        <v>0</v>
      </c>
      <c r="AH29" s="25">
        <v>7.5</v>
      </c>
      <c r="AI29" s="20">
        <f t="shared" si="9"/>
        <v>0</v>
      </c>
      <c r="AJ29" s="23"/>
      <c r="AK29" s="22">
        <v>15</v>
      </c>
      <c r="AL29" s="20">
        <f t="shared" si="10"/>
        <v>0</v>
      </c>
      <c r="AM29" s="23">
        <v>240</v>
      </c>
      <c r="AN29" s="25">
        <v>12</v>
      </c>
      <c r="AO29" s="20">
        <f t="shared" si="11"/>
        <v>2880</v>
      </c>
      <c r="AP29" s="23">
        <f t="shared" si="12"/>
        <v>4615</v>
      </c>
      <c r="AQ29" s="23">
        <v>0</v>
      </c>
      <c r="AR29" s="27">
        <v>4</v>
      </c>
      <c r="AS29" s="23">
        <f t="shared" si="13"/>
        <v>0</v>
      </c>
      <c r="AT29" s="23"/>
      <c r="AU29" s="28">
        <v>6</v>
      </c>
      <c r="AV29" s="23">
        <f t="shared" si="14"/>
        <v>0</v>
      </c>
      <c r="AW29" s="23">
        <v>3133</v>
      </c>
      <c r="AX29" s="29">
        <f t="shared" si="15"/>
        <v>3133</v>
      </c>
      <c r="AY29" s="23">
        <v>53737</v>
      </c>
      <c r="AZ29" s="30">
        <f t="shared" si="16"/>
        <v>0.38891017780502757</v>
      </c>
      <c r="BA29" s="30">
        <f t="shared" si="17"/>
        <v>0.17684702636419375</v>
      </c>
      <c r="BB29" s="30">
        <f t="shared" si="18"/>
        <v>0.3087003645679377</v>
      </c>
      <c r="BC29" s="20">
        <f t="shared" si="19"/>
        <v>1352580</v>
      </c>
      <c r="BD29" s="20">
        <f t="shared" si="20"/>
        <v>1314500</v>
      </c>
      <c r="BE29" s="20">
        <f t="shared" si="21"/>
        <v>1352580</v>
      </c>
      <c r="BF29" s="20">
        <f t="shared" si="22"/>
        <v>1352580</v>
      </c>
      <c r="BG29" s="36">
        <v>1530505</v>
      </c>
      <c r="BH29" s="36">
        <v>1051487.0575604001</v>
      </c>
      <c r="BI29" s="237">
        <f t="shared" si="23"/>
        <v>68.701968145180842</v>
      </c>
      <c r="BJ29" s="238">
        <f t="shared" si="24"/>
        <v>92118.5</v>
      </c>
      <c r="BK29" s="239">
        <f t="shared" si="25"/>
        <v>6.0188303860490491</v>
      </c>
      <c r="BL29" s="27">
        <f t="shared" si="26"/>
        <v>60552.01</v>
      </c>
      <c r="BM29" s="239">
        <f t="shared" si="27"/>
        <v>3.956341861019729</v>
      </c>
      <c r="BN29" s="240">
        <f t="shared" si="28"/>
        <v>0</v>
      </c>
      <c r="BO29" s="239">
        <f t="shared" si="29"/>
        <v>0</v>
      </c>
      <c r="BP29" s="27">
        <f t="shared" si="30"/>
        <v>40000</v>
      </c>
      <c r="BQ29" s="239">
        <f t="shared" si="31"/>
        <v>2.6135164537195239</v>
      </c>
      <c r="BR29" s="36">
        <f t="shared" si="32"/>
        <v>101838.79999999999</v>
      </c>
      <c r="BS29" s="239">
        <f t="shared" si="33"/>
        <v>6.6539344856762961</v>
      </c>
      <c r="BT29" s="248">
        <f t="shared" si="43"/>
        <v>0.31298031854819153</v>
      </c>
      <c r="BU29" s="36">
        <v>294509.31</v>
      </c>
      <c r="BV29" s="47">
        <f t="shared" si="34"/>
        <v>19.242623186464598</v>
      </c>
      <c r="BW29" s="54">
        <f t="shared" si="35"/>
        <v>184508.6324395999</v>
      </c>
      <c r="BX29" s="237">
        <f t="shared" si="36"/>
        <v>12.055408668354557</v>
      </c>
      <c r="BY29" s="53">
        <v>21585.5</v>
      </c>
      <c r="BZ29" s="53">
        <v>27047</v>
      </c>
      <c r="CA29" s="53">
        <v>36736</v>
      </c>
      <c r="CB29" s="53">
        <v>6750</v>
      </c>
      <c r="CC29" s="54">
        <v>60552.01</v>
      </c>
      <c r="CD29" s="54">
        <v>0</v>
      </c>
      <c r="CE29" s="54">
        <v>40000</v>
      </c>
      <c r="CF29" s="42">
        <f t="shared" si="37"/>
        <v>1.5958760295139658E-2</v>
      </c>
      <c r="CG29" s="42">
        <f t="shared" si="38"/>
        <v>2.0575884366679346E-2</v>
      </c>
      <c r="CH29" s="42">
        <f t="shared" si="39"/>
        <v>2.7159946176935928E-2</v>
      </c>
      <c r="CI29" s="42">
        <f t="shared" si="40"/>
        <v>4.9904626713392188E-3</v>
      </c>
      <c r="CJ29" s="42">
        <f t="shared" si="41"/>
        <v>3.9563418610197292E-2</v>
      </c>
      <c r="CK29" s="54">
        <f t="shared" si="42"/>
        <v>36901.726487919979</v>
      </c>
    </row>
    <row r="30" spans="1:89" ht="20" customHeight="1" x14ac:dyDescent="0.6">
      <c r="A30" s="47">
        <v>23</v>
      </c>
      <c r="B30" s="62">
        <v>7</v>
      </c>
      <c r="C30" s="60" t="s">
        <v>118</v>
      </c>
      <c r="D30" s="63" t="s">
        <v>119</v>
      </c>
      <c r="E30" s="47" t="s">
        <v>101</v>
      </c>
      <c r="F30" s="57"/>
      <c r="G30" s="19">
        <v>40</v>
      </c>
      <c r="H30" s="20">
        <f t="shared" si="0"/>
        <v>0</v>
      </c>
      <c r="I30" s="57">
        <v>25378</v>
      </c>
      <c r="J30" s="22">
        <v>50</v>
      </c>
      <c r="K30" s="20">
        <f t="shared" si="1"/>
        <v>1268900</v>
      </c>
      <c r="L30" s="23"/>
      <c r="M30" s="24">
        <v>60</v>
      </c>
      <c r="N30" s="20">
        <f t="shared" si="2"/>
        <v>0</v>
      </c>
      <c r="O30" s="23">
        <v>11788</v>
      </c>
      <c r="P30" s="25">
        <v>12</v>
      </c>
      <c r="Q30" s="20">
        <f t="shared" si="3"/>
        <v>141456</v>
      </c>
      <c r="R30" s="23"/>
      <c r="S30" s="26">
        <v>12</v>
      </c>
      <c r="T30" s="20">
        <f t="shared" si="4"/>
        <v>0</v>
      </c>
      <c r="U30" s="23">
        <v>796</v>
      </c>
      <c r="V30" s="25">
        <v>8</v>
      </c>
      <c r="W30" s="20">
        <f t="shared" si="5"/>
        <v>6368</v>
      </c>
      <c r="X30" s="23">
        <v>650</v>
      </c>
      <c r="Y30" s="25">
        <v>12</v>
      </c>
      <c r="Z30" s="20">
        <f t="shared" si="6"/>
        <v>7800</v>
      </c>
      <c r="AA30" s="23">
        <v>919</v>
      </c>
      <c r="AB30" s="25">
        <v>10</v>
      </c>
      <c r="AC30" s="20">
        <f t="shared" si="7"/>
        <v>9190</v>
      </c>
      <c r="AD30" s="23">
        <v>81</v>
      </c>
      <c r="AE30" s="25">
        <v>25</v>
      </c>
      <c r="AF30" s="20">
        <f t="shared" si="8"/>
        <v>2025</v>
      </c>
      <c r="AG30" s="23"/>
      <c r="AH30" s="25">
        <v>7.5</v>
      </c>
      <c r="AI30" s="20">
        <f t="shared" si="9"/>
        <v>0</v>
      </c>
      <c r="AJ30" s="23"/>
      <c r="AK30" s="22">
        <v>15</v>
      </c>
      <c r="AL30" s="20">
        <f t="shared" si="10"/>
        <v>0</v>
      </c>
      <c r="AM30" s="23">
        <v>435</v>
      </c>
      <c r="AN30" s="25">
        <v>12</v>
      </c>
      <c r="AO30" s="20">
        <f t="shared" si="11"/>
        <v>5220</v>
      </c>
      <c r="AP30" s="23">
        <f t="shared" si="12"/>
        <v>2881</v>
      </c>
      <c r="AQ30" s="23"/>
      <c r="AR30" s="27">
        <v>4</v>
      </c>
      <c r="AS30" s="23">
        <f t="shared" si="13"/>
        <v>0</v>
      </c>
      <c r="AT30" s="23"/>
      <c r="AU30" s="28">
        <v>6</v>
      </c>
      <c r="AV30" s="23">
        <f t="shared" si="14"/>
        <v>0</v>
      </c>
      <c r="AW30" s="23">
        <v>3845</v>
      </c>
      <c r="AX30" s="29">
        <f t="shared" si="15"/>
        <v>3845</v>
      </c>
      <c r="AY30" s="23">
        <v>85633</v>
      </c>
      <c r="AZ30" s="30">
        <f t="shared" si="16"/>
        <v>0.4644968082591221</v>
      </c>
      <c r="BA30" s="30">
        <f t="shared" si="17"/>
        <v>0.11352352431239657</v>
      </c>
      <c r="BB30" s="30">
        <f t="shared" si="18"/>
        <v>0.32617916525279944</v>
      </c>
      <c r="BC30" s="20">
        <f t="shared" si="19"/>
        <v>1294283</v>
      </c>
      <c r="BD30" s="20">
        <f t="shared" si="20"/>
        <v>1270925</v>
      </c>
      <c r="BE30" s="20">
        <f t="shared" si="21"/>
        <v>1294283</v>
      </c>
      <c r="BF30" s="20">
        <f t="shared" si="22"/>
        <v>1294283</v>
      </c>
      <c r="BG30" s="36">
        <v>1526592</v>
      </c>
      <c r="BH30" s="36">
        <v>1023952.98712121</v>
      </c>
      <c r="BI30" s="237">
        <f t="shared" si="23"/>
        <v>67.074436858126461</v>
      </c>
      <c r="BJ30" s="238">
        <f t="shared" si="24"/>
        <v>94776</v>
      </c>
      <c r="BK30" s="239">
        <f t="shared" si="25"/>
        <v>6.2083385737643066</v>
      </c>
      <c r="BL30" s="27">
        <f t="shared" si="26"/>
        <v>68512.960000000006</v>
      </c>
      <c r="BM30" s="239">
        <f t="shared" si="27"/>
        <v>4.4879679704858928</v>
      </c>
      <c r="BN30" s="240">
        <f t="shared" si="28"/>
        <v>3719.25</v>
      </c>
      <c r="BO30" s="239">
        <f t="shared" si="29"/>
        <v>0.24363091120613758</v>
      </c>
      <c r="BP30" s="27">
        <f t="shared" si="30"/>
        <v>45000</v>
      </c>
      <c r="BQ30" s="239">
        <f t="shared" si="31"/>
        <v>2.9477424223368129</v>
      </c>
      <c r="BR30" s="36">
        <f t="shared" si="32"/>
        <v>76176.75</v>
      </c>
      <c r="BS30" s="239">
        <f t="shared" si="33"/>
        <v>4.9899875015721289</v>
      </c>
      <c r="BT30" s="248">
        <f t="shared" si="43"/>
        <v>0.32925563141873537</v>
      </c>
      <c r="BU30" s="36">
        <v>288184.96000000002</v>
      </c>
      <c r="BV30" s="47">
        <f t="shared" si="34"/>
        <v>18.877667379365281</v>
      </c>
      <c r="BW30" s="54">
        <f t="shared" si="35"/>
        <v>214454.05287879001</v>
      </c>
      <c r="BX30" s="237">
        <f t="shared" si="36"/>
        <v>14.047895762508254</v>
      </c>
      <c r="BY30" s="53">
        <v>37966</v>
      </c>
      <c r="BZ30" s="53">
        <v>22490</v>
      </c>
      <c r="CA30" s="53">
        <v>27600</v>
      </c>
      <c r="CB30" s="53">
        <v>6720</v>
      </c>
      <c r="CC30" s="54">
        <v>68512.960000000006</v>
      </c>
      <c r="CD30" s="54">
        <v>3719.25</v>
      </c>
      <c r="CE30" s="54">
        <v>45000</v>
      </c>
      <c r="CF30" s="42">
        <f t="shared" si="37"/>
        <v>2.9333615600297618E-2</v>
      </c>
      <c r="CG30" s="42">
        <f t="shared" si="38"/>
        <v>1.7695772763931781E-2</v>
      </c>
      <c r="CH30" s="42">
        <f t="shared" si="39"/>
        <v>2.1324548031612871E-2</v>
      </c>
      <c r="CI30" s="42">
        <f t="shared" si="40"/>
        <v>5.1920638685666121E-3</v>
      </c>
      <c r="CJ30" s="42">
        <f t="shared" si="41"/>
        <v>4.4879679704858934E-2</v>
      </c>
      <c r="CK30" s="54">
        <f t="shared" si="42"/>
        <v>42890.810575758005</v>
      </c>
    </row>
    <row r="31" spans="1:89" ht="20" customHeight="1" x14ac:dyDescent="0.6">
      <c r="A31" s="47">
        <v>24</v>
      </c>
      <c r="B31" s="47">
        <v>7</v>
      </c>
      <c r="C31" s="48" t="s">
        <v>120</v>
      </c>
      <c r="D31" s="47" t="s">
        <v>96</v>
      </c>
      <c r="E31" s="47" t="s">
        <v>97</v>
      </c>
      <c r="F31" s="57"/>
      <c r="G31" s="19">
        <v>40</v>
      </c>
      <c r="H31" s="20">
        <f t="shared" si="0"/>
        <v>0</v>
      </c>
      <c r="I31" s="57">
        <v>27690</v>
      </c>
      <c r="J31" s="22">
        <v>50</v>
      </c>
      <c r="K31" s="20">
        <f t="shared" si="1"/>
        <v>1384500</v>
      </c>
      <c r="L31" s="23"/>
      <c r="M31" s="24">
        <v>60</v>
      </c>
      <c r="N31" s="20">
        <f t="shared" si="2"/>
        <v>0</v>
      </c>
      <c r="O31" s="57">
        <v>8049</v>
      </c>
      <c r="P31" s="25">
        <v>12</v>
      </c>
      <c r="Q31" s="20">
        <f t="shared" si="3"/>
        <v>96588</v>
      </c>
      <c r="R31" s="57"/>
      <c r="S31" s="26">
        <v>12</v>
      </c>
      <c r="T31" s="20">
        <f t="shared" si="4"/>
        <v>0</v>
      </c>
      <c r="U31" s="57">
        <v>0</v>
      </c>
      <c r="V31" s="25">
        <v>8</v>
      </c>
      <c r="W31" s="20">
        <f t="shared" si="5"/>
        <v>0</v>
      </c>
      <c r="X31" s="57">
        <v>0</v>
      </c>
      <c r="Y31" s="25">
        <v>12</v>
      </c>
      <c r="Z31" s="20">
        <f t="shared" si="6"/>
        <v>0</v>
      </c>
      <c r="AA31" s="57">
        <v>200</v>
      </c>
      <c r="AB31" s="25">
        <v>10</v>
      </c>
      <c r="AC31" s="20">
        <f t="shared" si="7"/>
        <v>2000</v>
      </c>
      <c r="AD31" s="57"/>
      <c r="AE31" s="25">
        <v>25</v>
      </c>
      <c r="AF31" s="20">
        <f t="shared" si="8"/>
        <v>0</v>
      </c>
      <c r="AG31" s="23"/>
      <c r="AH31" s="25">
        <v>7.5</v>
      </c>
      <c r="AI31" s="20">
        <f t="shared" si="9"/>
        <v>0</v>
      </c>
      <c r="AJ31" s="57"/>
      <c r="AK31" s="22">
        <v>15</v>
      </c>
      <c r="AL31" s="20">
        <f t="shared" si="10"/>
        <v>0</v>
      </c>
      <c r="AM31" s="57"/>
      <c r="AN31" s="25">
        <v>12</v>
      </c>
      <c r="AO31" s="20">
        <f t="shared" si="11"/>
        <v>0</v>
      </c>
      <c r="AP31" s="23">
        <f t="shared" si="12"/>
        <v>200</v>
      </c>
      <c r="AQ31" s="57"/>
      <c r="AR31" s="27">
        <v>4</v>
      </c>
      <c r="AS31" s="23">
        <f t="shared" si="13"/>
        <v>0</v>
      </c>
      <c r="AT31" s="57">
        <v>118</v>
      </c>
      <c r="AU31" s="28">
        <v>6</v>
      </c>
      <c r="AV31" s="23">
        <f t="shared" si="14"/>
        <v>708</v>
      </c>
      <c r="AW31" s="57">
        <v>1296</v>
      </c>
      <c r="AX31" s="29">
        <f t="shared" si="15"/>
        <v>2004</v>
      </c>
      <c r="AY31" s="57">
        <v>37090</v>
      </c>
      <c r="AZ31" s="30">
        <f t="shared" si="16"/>
        <v>0.29068255687973998</v>
      </c>
      <c r="BA31" s="30">
        <f t="shared" si="17"/>
        <v>7.2228241242325748E-3</v>
      </c>
      <c r="BB31" s="30">
        <f t="shared" si="18"/>
        <v>0.24897502795378307</v>
      </c>
      <c r="BC31" s="20">
        <f t="shared" si="19"/>
        <v>1386500</v>
      </c>
      <c r="BD31" s="20">
        <f t="shared" si="20"/>
        <v>1384500</v>
      </c>
      <c r="BE31" s="20">
        <f t="shared" si="21"/>
        <v>1386500</v>
      </c>
      <c r="BF31" s="20">
        <f t="shared" si="22"/>
        <v>1386500</v>
      </c>
      <c r="BG31" s="241">
        <v>1520178</v>
      </c>
      <c r="BH31" s="241">
        <v>1036141.44</v>
      </c>
      <c r="BI31" s="237">
        <f t="shared" si="23"/>
        <v>68.159218196816425</v>
      </c>
      <c r="BJ31" s="238">
        <f t="shared" si="24"/>
        <v>76925</v>
      </c>
      <c r="BK31" s="239">
        <f t="shared" si="25"/>
        <v>5.0602626797651329</v>
      </c>
      <c r="BL31" s="27">
        <f t="shared" si="26"/>
        <v>65570</v>
      </c>
      <c r="BM31" s="239">
        <f t="shared" si="27"/>
        <v>4.3133106780916446</v>
      </c>
      <c r="BN31" s="240">
        <f t="shared" si="28"/>
        <v>18848.63</v>
      </c>
      <c r="BO31" s="239">
        <f t="shared" si="29"/>
        <v>1.2398962489918943</v>
      </c>
      <c r="BP31" s="27">
        <f t="shared" si="30"/>
        <v>25000</v>
      </c>
      <c r="BQ31" s="239">
        <f t="shared" si="31"/>
        <v>1.6445442573172351</v>
      </c>
      <c r="BR31" s="36">
        <f t="shared" si="32"/>
        <v>115586.25</v>
      </c>
      <c r="BS31" s="239">
        <f t="shared" si="33"/>
        <v>7.6034681464933707</v>
      </c>
      <c r="BT31" s="248">
        <f t="shared" si="43"/>
        <v>0.31840781803183577</v>
      </c>
      <c r="BU31" s="241">
        <v>301929.88</v>
      </c>
      <c r="BV31" s="47">
        <f t="shared" si="34"/>
        <v>19.861482010659277</v>
      </c>
      <c r="BW31" s="54">
        <f t="shared" si="35"/>
        <v>182106.68000000005</v>
      </c>
      <c r="BX31" s="237">
        <f t="shared" si="36"/>
        <v>11.9792997925243</v>
      </c>
      <c r="BY31" s="58">
        <v>40795</v>
      </c>
      <c r="BZ31" s="58">
        <v>15840</v>
      </c>
      <c r="CA31" s="58">
        <v>14850</v>
      </c>
      <c r="CB31" s="58">
        <v>5440</v>
      </c>
      <c r="CC31" s="59">
        <v>65570</v>
      </c>
      <c r="CD31" s="59">
        <v>18848.63</v>
      </c>
      <c r="CE31" s="59">
        <v>25000</v>
      </c>
      <c r="CF31" s="42">
        <f t="shared" si="37"/>
        <v>2.9423007573025604E-2</v>
      </c>
      <c r="CG31" s="42">
        <f t="shared" si="38"/>
        <v>1.1440953412784399E-2</v>
      </c>
      <c r="CH31" s="42">
        <f t="shared" si="39"/>
        <v>1.0710421925712225E-2</v>
      </c>
      <c r="CI31" s="42">
        <f t="shared" si="40"/>
        <v>3.9235485034258928E-3</v>
      </c>
      <c r="CJ31" s="42">
        <f t="shared" si="41"/>
        <v>4.3133106780916447E-2</v>
      </c>
      <c r="CK31" s="54">
        <f t="shared" si="42"/>
        <v>36421.33600000001</v>
      </c>
    </row>
    <row r="32" spans="1:89" ht="20" customHeight="1" x14ac:dyDescent="0.6">
      <c r="A32" s="47">
        <v>25</v>
      </c>
      <c r="B32" s="47">
        <v>9</v>
      </c>
      <c r="C32" s="48" t="s">
        <v>121</v>
      </c>
      <c r="D32" s="48" t="s">
        <v>122</v>
      </c>
      <c r="E32" s="48" t="s">
        <v>123</v>
      </c>
      <c r="F32" s="55"/>
      <c r="G32" s="19">
        <v>40</v>
      </c>
      <c r="H32" s="20">
        <f t="shared" si="0"/>
        <v>0</v>
      </c>
      <c r="I32" s="23">
        <v>22753</v>
      </c>
      <c r="J32" s="22">
        <v>50</v>
      </c>
      <c r="K32" s="20">
        <f t="shared" si="1"/>
        <v>1137650</v>
      </c>
      <c r="L32" s="23"/>
      <c r="M32" s="24">
        <v>60</v>
      </c>
      <c r="N32" s="20">
        <f t="shared" si="2"/>
        <v>0</v>
      </c>
      <c r="O32" s="23">
        <v>18673</v>
      </c>
      <c r="P32" s="25">
        <v>12</v>
      </c>
      <c r="Q32" s="20">
        <f t="shared" si="3"/>
        <v>224076</v>
      </c>
      <c r="R32" s="23"/>
      <c r="S32" s="26">
        <v>12</v>
      </c>
      <c r="T32" s="20">
        <f t="shared" si="4"/>
        <v>0</v>
      </c>
      <c r="U32" s="23">
        <v>1461</v>
      </c>
      <c r="V32" s="25">
        <v>8</v>
      </c>
      <c r="W32" s="20">
        <f t="shared" si="5"/>
        <v>11688</v>
      </c>
      <c r="X32" s="23">
        <v>886</v>
      </c>
      <c r="Y32" s="25">
        <v>12</v>
      </c>
      <c r="Z32" s="20">
        <f t="shared" si="6"/>
        <v>10632</v>
      </c>
      <c r="AA32" s="23">
        <v>1757</v>
      </c>
      <c r="AB32" s="25">
        <v>10</v>
      </c>
      <c r="AC32" s="20">
        <f t="shared" si="7"/>
        <v>17570</v>
      </c>
      <c r="AD32" s="23">
        <v>860</v>
      </c>
      <c r="AE32" s="25">
        <v>25</v>
      </c>
      <c r="AF32" s="20">
        <f t="shared" si="8"/>
        <v>21500</v>
      </c>
      <c r="AG32" s="23">
        <v>0</v>
      </c>
      <c r="AH32" s="25">
        <v>7.5</v>
      </c>
      <c r="AI32" s="20">
        <f t="shared" si="9"/>
        <v>0</v>
      </c>
      <c r="AJ32" s="23"/>
      <c r="AK32" s="22">
        <v>15</v>
      </c>
      <c r="AL32" s="20">
        <f t="shared" si="10"/>
        <v>0</v>
      </c>
      <c r="AM32" s="23">
        <v>313</v>
      </c>
      <c r="AN32" s="25">
        <v>12</v>
      </c>
      <c r="AO32" s="20">
        <f t="shared" si="11"/>
        <v>3756</v>
      </c>
      <c r="AP32" s="23">
        <f t="shared" si="12"/>
        <v>5277</v>
      </c>
      <c r="AQ32" s="23"/>
      <c r="AR32" s="27">
        <v>4</v>
      </c>
      <c r="AS32" s="23">
        <f t="shared" si="13"/>
        <v>0</v>
      </c>
      <c r="AT32" s="23"/>
      <c r="AU32" s="28">
        <v>6</v>
      </c>
      <c r="AV32" s="23">
        <f t="shared" si="14"/>
        <v>0</v>
      </c>
      <c r="AW32" s="23">
        <v>4349</v>
      </c>
      <c r="AX32" s="29">
        <f t="shared" si="15"/>
        <v>4349</v>
      </c>
      <c r="AY32" s="23">
        <v>80570</v>
      </c>
      <c r="AZ32" s="30">
        <f t="shared" si="16"/>
        <v>0.82068298685887575</v>
      </c>
      <c r="BA32" s="30">
        <f t="shared" si="17"/>
        <v>0.23192546037885114</v>
      </c>
      <c r="BB32" s="30">
        <f t="shared" si="18"/>
        <v>0.23290312215498313</v>
      </c>
      <c r="BC32" s="20">
        <f t="shared" si="19"/>
        <v>1199040</v>
      </c>
      <c r="BD32" s="20">
        <f t="shared" si="20"/>
        <v>1159150</v>
      </c>
      <c r="BE32" s="20">
        <f t="shared" si="21"/>
        <v>1199040</v>
      </c>
      <c r="BF32" s="20">
        <f t="shared" si="22"/>
        <v>1199040</v>
      </c>
      <c r="BG32" s="36">
        <v>1506816</v>
      </c>
      <c r="BH32" s="36">
        <v>1016679.33331817</v>
      </c>
      <c r="BI32" s="237">
        <f t="shared" si="23"/>
        <v>67.472029319981345</v>
      </c>
      <c r="BJ32" s="238">
        <f t="shared" si="24"/>
        <v>90659</v>
      </c>
      <c r="BK32" s="239">
        <f t="shared" si="25"/>
        <v>6.016593930513082</v>
      </c>
      <c r="BL32" s="27">
        <f t="shared" si="26"/>
        <v>106525</v>
      </c>
      <c r="BM32" s="239">
        <f t="shared" si="27"/>
        <v>7.069542664797825</v>
      </c>
      <c r="BN32" s="240">
        <f t="shared" si="28"/>
        <v>3562</v>
      </c>
      <c r="BO32" s="239">
        <f t="shared" si="29"/>
        <v>0.23639249915052668</v>
      </c>
      <c r="BP32" s="27">
        <f t="shared" si="30"/>
        <v>47125</v>
      </c>
      <c r="BQ32" s="239">
        <f t="shared" si="31"/>
        <v>3.1274555088345228</v>
      </c>
      <c r="BR32" s="36">
        <f t="shared" si="32"/>
        <v>88299.239999999991</v>
      </c>
      <c r="BS32" s="239">
        <f t="shared" si="33"/>
        <v>5.8599882135575934</v>
      </c>
      <c r="BT32" s="248">
        <f t="shared" si="43"/>
        <v>0.32527970680018659</v>
      </c>
      <c r="BU32" s="36">
        <v>336170.23999999999</v>
      </c>
      <c r="BV32" s="47">
        <f t="shared" si="34"/>
        <v>22.309972816853552</v>
      </c>
      <c r="BW32" s="54">
        <f t="shared" si="35"/>
        <v>153966.42668182997</v>
      </c>
      <c r="BX32" s="237">
        <f t="shared" si="36"/>
        <v>10.21799786316511</v>
      </c>
      <c r="BY32" s="53">
        <v>25903</v>
      </c>
      <c r="BZ32" s="53">
        <v>22274</v>
      </c>
      <c r="CA32" s="53">
        <v>34112</v>
      </c>
      <c r="CB32" s="53">
        <v>8370</v>
      </c>
      <c r="CC32" s="54">
        <v>106525</v>
      </c>
      <c r="CD32" s="54">
        <v>3562</v>
      </c>
      <c r="CE32" s="54">
        <v>47125</v>
      </c>
      <c r="CF32" s="42">
        <f t="shared" si="37"/>
        <v>2.160311582599413E-2</v>
      </c>
      <c r="CG32" s="42">
        <f t="shared" si="38"/>
        <v>1.9215804684467066E-2</v>
      </c>
      <c r="CH32" s="42">
        <f t="shared" si="39"/>
        <v>2.8449426207632772E-2</v>
      </c>
      <c r="CI32" s="42">
        <f t="shared" si="40"/>
        <v>6.9805844675740591E-3</v>
      </c>
      <c r="CJ32" s="42">
        <f t="shared" si="41"/>
        <v>7.069542664797826E-2</v>
      </c>
      <c r="CK32" s="54">
        <f t="shared" si="42"/>
        <v>30793.285336365996</v>
      </c>
    </row>
    <row r="33" spans="1:89" ht="20" customHeight="1" x14ac:dyDescent="0.6">
      <c r="A33" s="47">
        <v>26</v>
      </c>
      <c r="B33" s="62">
        <v>6</v>
      </c>
      <c r="C33" s="48" t="s">
        <v>124</v>
      </c>
      <c r="D33" s="48" t="s">
        <v>125</v>
      </c>
      <c r="E33" s="48" t="s">
        <v>126</v>
      </c>
      <c r="F33" s="49">
        <v>0</v>
      </c>
      <c r="G33" s="19">
        <v>40</v>
      </c>
      <c r="H33" s="20">
        <f t="shared" si="0"/>
        <v>0</v>
      </c>
      <c r="I33" s="23">
        <v>23575</v>
      </c>
      <c r="J33" s="22">
        <v>50</v>
      </c>
      <c r="K33" s="20">
        <f t="shared" si="1"/>
        <v>1178750</v>
      </c>
      <c r="L33" s="23"/>
      <c r="M33" s="24">
        <v>60</v>
      </c>
      <c r="N33" s="20">
        <f t="shared" si="2"/>
        <v>0</v>
      </c>
      <c r="O33" s="23">
        <v>14678</v>
      </c>
      <c r="P33" s="25">
        <v>12</v>
      </c>
      <c r="Q33" s="20">
        <f t="shared" si="3"/>
        <v>176136</v>
      </c>
      <c r="R33" s="23">
        <v>2600</v>
      </c>
      <c r="S33" s="26">
        <v>12</v>
      </c>
      <c r="T33" s="20">
        <f t="shared" si="4"/>
        <v>31200</v>
      </c>
      <c r="U33" s="23">
        <v>450</v>
      </c>
      <c r="V33" s="25">
        <v>8</v>
      </c>
      <c r="W33" s="20">
        <f t="shared" si="5"/>
        <v>3600</v>
      </c>
      <c r="X33" s="23">
        <v>325</v>
      </c>
      <c r="Y33" s="25">
        <v>12</v>
      </c>
      <c r="Z33" s="20">
        <f t="shared" si="6"/>
        <v>3900</v>
      </c>
      <c r="AA33" s="23">
        <v>1180</v>
      </c>
      <c r="AB33" s="25">
        <v>10</v>
      </c>
      <c r="AC33" s="20">
        <f t="shared" si="7"/>
        <v>11800</v>
      </c>
      <c r="AD33" s="23">
        <v>335</v>
      </c>
      <c r="AE33" s="25">
        <v>25</v>
      </c>
      <c r="AF33" s="20">
        <f t="shared" si="8"/>
        <v>8375</v>
      </c>
      <c r="AG33" s="23">
        <v>0</v>
      </c>
      <c r="AH33" s="25">
        <v>7.5</v>
      </c>
      <c r="AI33" s="20">
        <f t="shared" si="9"/>
        <v>0</v>
      </c>
      <c r="AJ33" s="23"/>
      <c r="AK33" s="22">
        <v>15</v>
      </c>
      <c r="AL33" s="20">
        <f t="shared" si="10"/>
        <v>0</v>
      </c>
      <c r="AM33" s="23">
        <v>354</v>
      </c>
      <c r="AN33" s="25">
        <v>12</v>
      </c>
      <c r="AO33" s="20">
        <f t="shared" si="11"/>
        <v>4248</v>
      </c>
      <c r="AP33" s="23">
        <f t="shared" si="12"/>
        <v>5244</v>
      </c>
      <c r="AQ33" s="23">
        <v>352</v>
      </c>
      <c r="AR33" s="27">
        <v>4</v>
      </c>
      <c r="AS33" s="23">
        <f t="shared" si="13"/>
        <v>1408</v>
      </c>
      <c r="AT33" s="23">
        <v>0</v>
      </c>
      <c r="AU33" s="28">
        <v>6</v>
      </c>
      <c r="AV33" s="23">
        <f t="shared" si="14"/>
        <v>0</v>
      </c>
      <c r="AW33" s="23">
        <v>3234</v>
      </c>
      <c r="AX33" s="29">
        <f t="shared" si="15"/>
        <v>4642</v>
      </c>
      <c r="AY33" s="23">
        <v>77900</v>
      </c>
      <c r="AZ33" s="30">
        <f t="shared" si="16"/>
        <v>0.62260869565217392</v>
      </c>
      <c r="BA33" s="30">
        <f t="shared" si="17"/>
        <v>0.22243902439024391</v>
      </c>
      <c r="BB33" s="30">
        <f t="shared" si="18"/>
        <v>0.31625562065676521</v>
      </c>
      <c r="BC33" s="20">
        <f t="shared" si="19"/>
        <v>1237625</v>
      </c>
      <c r="BD33" s="20">
        <f t="shared" si="20"/>
        <v>1218325</v>
      </c>
      <c r="BE33" s="20">
        <f t="shared" si="21"/>
        <v>1237625</v>
      </c>
      <c r="BF33" s="20">
        <f t="shared" si="22"/>
        <v>1237625</v>
      </c>
      <c r="BG33" s="36">
        <v>1496053</v>
      </c>
      <c r="BH33" s="36">
        <v>1015743.09093883</v>
      </c>
      <c r="BI33" s="237">
        <f t="shared" si="23"/>
        <v>67.894860071055632</v>
      </c>
      <c r="BJ33" s="238">
        <f t="shared" si="24"/>
        <v>94212.349999999991</v>
      </c>
      <c r="BK33" s="239">
        <f t="shared" si="25"/>
        <v>6.2973938757517276</v>
      </c>
      <c r="BL33" s="27">
        <f t="shared" si="26"/>
        <v>43812.3</v>
      </c>
      <c r="BM33" s="239">
        <f t="shared" si="27"/>
        <v>2.9285259278915921</v>
      </c>
      <c r="BN33" s="240">
        <f t="shared" si="28"/>
        <v>3211.25</v>
      </c>
      <c r="BO33" s="239">
        <f t="shared" si="29"/>
        <v>0.2146481441499733</v>
      </c>
      <c r="BP33" s="27">
        <f t="shared" si="30"/>
        <v>23000</v>
      </c>
      <c r="BQ33" s="239">
        <f t="shared" si="31"/>
        <v>1.5373786891239816</v>
      </c>
      <c r="BR33" s="36">
        <f t="shared" si="32"/>
        <v>80301.509999999995</v>
      </c>
      <c r="BS33" s="239">
        <f t="shared" si="33"/>
        <v>5.3675578338467949</v>
      </c>
      <c r="BT33" s="248">
        <f t="shared" si="43"/>
        <v>0.3210513992894436</v>
      </c>
      <c r="BU33" s="36">
        <v>244537.41</v>
      </c>
      <c r="BV33" s="47">
        <f t="shared" si="34"/>
        <v>16.34550447076407</v>
      </c>
      <c r="BW33" s="54">
        <f t="shared" si="35"/>
        <v>235772.49906116995</v>
      </c>
      <c r="BX33" s="237">
        <f t="shared" si="36"/>
        <v>15.759635458180288</v>
      </c>
      <c r="BY33" s="53">
        <v>25051</v>
      </c>
      <c r="BZ33" s="53">
        <v>25635.15</v>
      </c>
      <c r="CA33" s="53">
        <v>30158</v>
      </c>
      <c r="CB33" s="53">
        <v>13368.2</v>
      </c>
      <c r="CC33" s="54">
        <v>43812.3</v>
      </c>
      <c r="CD33" s="54">
        <v>3211.25</v>
      </c>
      <c r="CE33" s="54">
        <v>23000</v>
      </c>
      <c r="CF33" s="42">
        <f t="shared" si="37"/>
        <v>2.0241187758812239E-2</v>
      </c>
      <c r="CG33" s="42">
        <f t="shared" si="38"/>
        <v>2.1041306712084214E-2</v>
      </c>
      <c r="CH33" s="42">
        <f t="shared" si="39"/>
        <v>2.4367639632360369E-2</v>
      </c>
      <c r="CI33" s="42">
        <f t="shared" si="40"/>
        <v>1.0801494798505201E-2</v>
      </c>
      <c r="CJ33" s="42">
        <f t="shared" si="41"/>
        <v>2.9285259278915923E-2</v>
      </c>
      <c r="CK33" s="54">
        <f t="shared" si="42"/>
        <v>47154.499812233989</v>
      </c>
    </row>
    <row r="34" spans="1:89" ht="20" customHeight="1" x14ac:dyDescent="0.6">
      <c r="A34" s="47">
        <v>27</v>
      </c>
      <c r="B34" s="47">
        <v>7</v>
      </c>
      <c r="C34" s="48" t="s">
        <v>127</v>
      </c>
      <c r="D34" s="48" t="s">
        <v>128</v>
      </c>
      <c r="E34" s="48" t="s">
        <v>129</v>
      </c>
      <c r="F34" s="55"/>
      <c r="G34" s="19">
        <v>40</v>
      </c>
      <c r="H34" s="20">
        <f t="shared" si="0"/>
        <v>0</v>
      </c>
      <c r="I34" s="23">
        <v>22779</v>
      </c>
      <c r="J34" s="22">
        <v>50</v>
      </c>
      <c r="K34" s="20">
        <f t="shared" si="1"/>
        <v>1138950</v>
      </c>
      <c r="L34" s="23"/>
      <c r="M34" s="24">
        <v>60</v>
      </c>
      <c r="N34" s="20">
        <f t="shared" si="2"/>
        <v>0</v>
      </c>
      <c r="O34" s="23">
        <v>13500</v>
      </c>
      <c r="P34" s="25">
        <v>12</v>
      </c>
      <c r="Q34" s="20">
        <f t="shared" si="3"/>
        <v>162000</v>
      </c>
      <c r="R34" s="23">
        <v>980</v>
      </c>
      <c r="S34" s="26">
        <v>12</v>
      </c>
      <c r="T34" s="20">
        <f t="shared" si="4"/>
        <v>11760</v>
      </c>
      <c r="U34" s="23">
        <v>705</v>
      </c>
      <c r="V34" s="25">
        <v>8</v>
      </c>
      <c r="W34" s="20">
        <f t="shared" si="5"/>
        <v>5640</v>
      </c>
      <c r="X34" s="23">
        <v>120</v>
      </c>
      <c r="Y34" s="25">
        <v>12</v>
      </c>
      <c r="Z34" s="20">
        <f t="shared" si="6"/>
        <v>1440</v>
      </c>
      <c r="AA34" s="23">
        <v>1260</v>
      </c>
      <c r="AB34" s="25">
        <v>10</v>
      </c>
      <c r="AC34" s="20">
        <f t="shared" si="7"/>
        <v>12600</v>
      </c>
      <c r="AD34" s="23">
        <v>270</v>
      </c>
      <c r="AE34" s="25">
        <v>25</v>
      </c>
      <c r="AF34" s="20">
        <f t="shared" si="8"/>
        <v>6750</v>
      </c>
      <c r="AG34" s="23">
        <v>1779</v>
      </c>
      <c r="AH34" s="25">
        <v>7.5</v>
      </c>
      <c r="AI34" s="20">
        <f t="shared" si="9"/>
        <v>13342.5</v>
      </c>
      <c r="AJ34" s="23"/>
      <c r="AK34" s="22">
        <v>15</v>
      </c>
      <c r="AL34" s="20">
        <f t="shared" si="10"/>
        <v>0</v>
      </c>
      <c r="AM34" s="23"/>
      <c r="AN34" s="25">
        <v>12</v>
      </c>
      <c r="AO34" s="20">
        <f t="shared" si="11"/>
        <v>0</v>
      </c>
      <c r="AP34" s="23">
        <f t="shared" si="12"/>
        <v>5114</v>
      </c>
      <c r="AQ34" s="23">
        <v>508</v>
      </c>
      <c r="AR34" s="27">
        <v>4</v>
      </c>
      <c r="AS34" s="23">
        <f t="shared" si="13"/>
        <v>2032</v>
      </c>
      <c r="AT34" s="23"/>
      <c r="AU34" s="28">
        <v>6</v>
      </c>
      <c r="AV34" s="23">
        <f t="shared" si="14"/>
        <v>0</v>
      </c>
      <c r="AW34" s="23">
        <v>4896</v>
      </c>
      <c r="AX34" s="29">
        <f t="shared" si="15"/>
        <v>6928</v>
      </c>
      <c r="AY34" s="23">
        <v>122344</v>
      </c>
      <c r="AZ34" s="30">
        <f t="shared" si="16"/>
        <v>0.59265112603713943</v>
      </c>
      <c r="BA34" s="30">
        <f t="shared" si="17"/>
        <v>0.22450502655955046</v>
      </c>
      <c r="BB34" s="30">
        <f t="shared" si="18"/>
        <v>0.51318518518518519</v>
      </c>
      <c r="BC34" s="20">
        <f t="shared" si="19"/>
        <v>1177140</v>
      </c>
      <c r="BD34" s="20">
        <f t="shared" si="20"/>
        <v>1157460</v>
      </c>
      <c r="BE34" s="20">
        <f t="shared" si="21"/>
        <v>1177140</v>
      </c>
      <c r="BF34" s="20">
        <f t="shared" si="22"/>
        <v>1190482.5</v>
      </c>
      <c r="BG34" s="36">
        <v>1474826.5</v>
      </c>
      <c r="BH34" s="36">
        <v>958628.76651339</v>
      </c>
      <c r="BI34" s="237">
        <f t="shared" si="23"/>
        <v>64.99942647581868</v>
      </c>
      <c r="BJ34" s="238">
        <f t="shared" si="24"/>
        <v>89372</v>
      </c>
      <c r="BK34" s="239">
        <f t="shared" si="25"/>
        <v>6.0598314445800918</v>
      </c>
      <c r="BL34" s="27">
        <f t="shared" si="26"/>
        <v>85580</v>
      </c>
      <c r="BM34" s="239">
        <f t="shared" si="27"/>
        <v>5.8027164551220096</v>
      </c>
      <c r="BN34" s="240">
        <f t="shared" si="28"/>
        <v>7064</v>
      </c>
      <c r="BO34" s="239">
        <f t="shared" si="29"/>
        <v>0.47897159428583636</v>
      </c>
      <c r="BP34" s="27">
        <f t="shared" si="30"/>
        <v>30000</v>
      </c>
      <c r="BQ34" s="239">
        <f t="shared" si="31"/>
        <v>2.0341375748265982</v>
      </c>
      <c r="BR34" s="36">
        <f t="shared" si="32"/>
        <v>106693.5</v>
      </c>
      <c r="BS34" s="239">
        <f t="shared" si="33"/>
        <v>7.2343085779920555</v>
      </c>
      <c r="BT34" s="248">
        <f t="shared" si="43"/>
        <v>0.35000573524181317</v>
      </c>
      <c r="BU34" s="36">
        <v>318709.5</v>
      </c>
      <c r="BV34" s="47">
        <f t="shared" si="34"/>
        <v>21.609965646806593</v>
      </c>
      <c r="BW34" s="54">
        <f t="shared" si="35"/>
        <v>197488.23348661</v>
      </c>
      <c r="BX34" s="237">
        <f t="shared" si="36"/>
        <v>13.390607877374729</v>
      </c>
      <c r="BY34" s="53">
        <v>24612</v>
      </c>
      <c r="BZ34" s="53">
        <v>29920</v>
      </c>
      <c r="CA34" s="53">
        <v>28760</v>
      </c>
      <c r="CB34" s="53">
        <v>6080</v>
      </c>
      <c r="CC34" s="54">
        <v>85580</v>
      </c>
      <c r="CD34" s="54">
        <v>7064</v>
      </c>
      <c r="CE34" s="54">
        <v>30000</v>
      </c>
      <c r="CF34" s="42">
        <f t="shared" si="37"/>
        <v>2.0908303175493144E-2</v>
      </c>
      <c r="CG34" s="42">
        <f t="shared" si="38"/>
        <v>2.5849705389387106E-2</v>
      </c>
      <c r="CH34" s="42">
        <f t="shared" si="39"/>
        <v>2.4432098136160523E-2</v>
      </c>
      <c r="CI34" s="42">
        <f t="shared" si="40"/>
        <v>5.1071729319834601E-3</v>
      </c>
      <c r="CJ34" s="42">
        <f t="shared" si="41"/>
        <v>5.802716455122009E-2</v>
      </c>
      <c r="CK34" s="54">
        <f t="shared" si="42"/>
        <v>39497.646697322001</v>
      </c>
    </row>
    <row r="35" spans="1:89" ht="20" customHeight="1" x14ac:dyDescent="0.6">
      <c r="A35" s="47">
        <v>28</v>
      </c>
      <c r="B35" s="47">
        <v>6</v>
      </c>
      <c r="C35" s="48" t="s">
        <v>130</v>
      </c>
      <c r="D35" s="48" t="s">
        <v>131</v>
      </c>
      <c r="E35" s="48" t="s">
        <v>132</v>
      </c>
      <c r="F35" s="23"/>
      <c r="G35" s="19">
        <v>40</v>
      </c>
      <c r="H35" s="20">
        <f t="shared" si="0"/>
        <v>0</v>
      </c>
      <c r="I35" s="23">
        <v>26879</v>
      </c>
      <c r="J35" s="22">
        <v>50</v>
      </c>
      <c r="K35" s="20">
        <f t="shared" si="1"/>
        <v>1343950</v>
      </c>
      <c r="L35" s="23"/>
      <c r="M35" s="24">
        <v>60</v>
      </c>
      <c r="N35" s="20">
        <f t="shared" si="2"/>
        <v>0</v>
      </c>
      <c r="O35" s="23">
        <v>4708</v>
      </c>
      <c r="P35" s="25">
        <v>12</v>
      </c>
      <c r="Q35" s="20">
        <f t="shared" si="3"/>
        <v>56496</v>
      </c>
      <c r="R35" s="23">
        <v>1850</v>
      </c>
      <c r="S35" s="26">
        <v>12</v>
      </c>
      <c r="T35" s="20">
        <f t="shared" si="4"/>
        <v>22200</v>
      </c>
      <c r="U35" s="23">
        <v>424</v>
      </c>
      <c r="V35" s="25">
        <v>8</v>
      </c>
      <c r="W35" s="20">
        <f t="shared" si="5"/>
        <v>3392</v>
      </c>
      <c r="X35" s="23">
        <v>183</v>
      </c>
      <c r="Y35" s="25">
        <v>12</v>
      </c>
      <c r="Z35" s="20">
        <f t="shared" si="6"/>
        <v>2196</v>
      </c>
      <c r="AA35" s="23">
        <v>600</v>
      </c>
      <c r="AB35" s="25">
        <v>10</v>
      </c>
      <c r="AC35" s="20">
        <f t="shared" si="7"/>
        <v>6000</v>
      </c>
      <c r="AD35" s="23">
        <v>210</v>
      </c>
      <c r="AE35" s="25">
        <v>25</v>
      </c>
      <c r="AF35" s="20">
        <f t="shared" si="8"/>
        <v>5250</v>
      </c>
      <c r="AG35" s="23">
        <v>238</v>
      </c>
      <c r="AH35" s="25">
        <v>7.5</v>
      </c>
      <c r="AI35" s="20">
        <f t="shared" si="9"/>
        <v>1785</v>
      </c>
      <c r="AJ35" s="23"/>
      <c r="AK35" s="22">
        <v>15</v>
      </c>
      <c r="AL35" s="20">
        <f t="shared" si="10"/>
        <v>0</v>
      </c>
      <c r="AM35" s="23">
        <v>3</v>
      </c>
      <c r="AN35" s="25">
        <v>12</v>
      </c>
      <c r="AO35" s="20">
        <f t="shared" si="11"/>
        <v>36</v>
      </c>
      <c r="AP35" s="23">
        <f t="shared" si="12"/>
        <v>3508</v>
      </c>
      <c r="AQ35" s="23">
        <v>111</v>
      </c>
      <c r="AR35" s="27">
        <v>4</v>
      </c>
      <c r="AS35" s="23">
        <f t="shared" si="13"/>
        <v>444</v>
      </c>
      <c r="AT35" s="23"/>
      <c r="AU35" s="28">
        <v>6</v>
      </c>
      <c r="AV35" s="23">
        <f t="shared" si="14"/>
        <v>0</v>
      </c>
      <c r="AW35" s="23">
        <v>955</v>
      </c>
      <c r="AX35" s="29">
        <f t="shared" si="15"/>
        <v>1399</v>
      </c>
      <c r="AY35" s="23">
        <v>28343</v>
      </c>
      <c r="AZ35" s="30">
        <f t="shared" si="16"/>
        <v>0.17515532571896275</v>
      </c>
      <c r="BA35" s="30">
        <f t="shared" si="17"/>
        <v>0.1305108076937386</v>
      </c>
      <c r="BB35" s="30">
        <f t="shared" si="18"/>
        <v>0.29715378079864063</v>
      </c>
      <c r="BC35" s="20">
        <f t="shared" si="19"/>
        <v>1382988</v>
      </c>
      <c r="BD35" s="20">
        <f t="shared" si="20"/>
        <v>1371400</v>
      </c>
      <c r="BE35" s="20">
        <f t="shared" si="21"/>
        <v>1382988</v>
      </c>
      <c r="BF35" s="20">
        <f t="shared" si="22"/>
        <v>1384773</v>
      </c>
      <c r="BG35" s="36">
        <v>1470568</v>
      </c>
      <c r="BH35" s="36">
        <v>1005168.9138888899</v>
      </c>
      <c r="BI35" s="237">
        <f t="shared" si="23"/>
        <v>68.352426673835552</v>
      </c>
      <c r="BJ35" s="238">
        <f t="shared" si="24"/>
        <v>103185.41</v>
      </c>
      <c r="BK35" s="239">
        <f t="shared" si="25"/>
        <v>7.0167044298529548</v>
      </c>
      <c r="BL35" s="27">
        <f t="shared" si="26"/>
        <v>54810</v>
      </c>
      <c r="BM35" s="239">
        <f t="shared" si="27"/>
        <v>3.727131285326486</v>
      </c>
      <c r="BN35" s="240">
        <f t="shared" si="28"/>
        <v>12714.43</v>
      </c>
      <c r="BO35" s="239">
        <f t="shared" si="29"/>
        <v>0.86459313680156236</v>
      </c>
      <c r="BP35" s="27">
        <f t="shared" si="30"/>
        <v>14250</v>
      </c>
      <c r="BQ35" s="239">
        <f t="shared" si="31"/>
        <v>0.96901333362347064</v>
      </c>
      <c r="BR35" s="36">
        <f t="shared" si="32"/>
        <v>64016.600000000006</v>
      </c>
      <c r="BS35" s="239">
        <f t="shared" si="33"/>
        <v>4.3531886998765108</v>
      </c>
      <c r="BT35" s="248">
        <f t="shared" si="43"/>
        <v>0.31647573326164452</v>
      </c>
      <c r="BU35" s="36">
        <v>248976.44</v>
      </c>
      <c r="BV35" s="47">
        <f t="shared" si="34"/>
        <v>16.930630885480983</v>
      </c>
      <c r="BW35" s="54">
        <f t="shared" si="35"/>
        <v>216422.64611111005</v>
      </c>
      <c r="BX35" s="237">
        <f t="shared" si="36"/>
        <v>14.716942440683466</v>
      </c>
      <c r="BY35" s="53">
        <v>37484</v>
      </c>
      <c r="BZ35" s="53">
        <v>29108.16</v>
      </c>
      <c r="CA35" s="53">
        <v>30850</v>
      </c>
      <c r="CB35" s="53">
        <v>5743.25</v>
      </c>
      <c r="CC35" s="54">
        <v>54810</v>
      </c>
      <c r="CD35" s="54">
        <v>12714.43</v>
      </c>
      <c r="CE35" s="54">
        <v>14250</v>
      </c>
      <c r="CF35" s="42">
        <f t="shared" si="37"/>
        <v>2.7103633581780896E-2</v>
      </c>
      <c r="CG35" s="42">
        <f t="shared" si="38"/>
        <v>2.1225142190462301E-2</v>
      </c>
      <c r="CH35" s="42">
        <f t="shared" si="39"/>
        <v>2.2306773449950398E-2</v>
      </c>
      <c r="CI35" s="42">
        <f t="shared" si="40"/>
        <v>4.1474306619207627E-3</v>
      </c>
      <c r="CJ35" s="42">
        <f t="shared" si="41"/>
        <v>3.7271312853264862E-2</v>
      </c>
      <c r="CK35" s="54">
        <f t="shared" si="42"/>
        <v>43284.529222222016</v>
      </c>
    </row>
    <row r="36" spans="1:89" ht="20" customHeight="1" x14ac:dyDescent="0.6">
      <c r="A36" s="47">
        <v>29</v>
      </c>
      <c r="B36" s="47">
        <v>6</v>
      </c>
      <c r="C36" s="48" t="s">
        <v>133</v>
      </c>
      <c r="D36" s="48" t="s">
        <v>93</v>
      </c>
      <c r="E36" s="48" t="s">
        <v>94</v>
      </c>
      <c r="F36" s="49">
        <v>0</v>
      </c>
      <c r="G36" s="19">
        <v>40</v>
      </c>
      <c r="H36" s="20">
        <f t="shared" si="0"/>
        <v>0</v>
      </c>
      <c r="I36" s="21">
        <v>23688</v>
      </c>
      <c r="J36" s="22">
        <v>50</v>
      </c>
      <c r="K36" s="20">
        <f t="shared" si="1"/>
        <v>1184400</v>
      </c>
      <c r="L36" s="23"/>
      <c r="M36" s="24">
        <v>60</v>
      </c>
      <c r="N36" s="20">
        <f t="shared" si="2"/>
        <v>0</v>
      </c>
      <c r="O36" s="21">
        <v>10971</v>
      </c>
      <c r="P36" s="25">
        <v>12</v>
      </c>
      <c r="Q36" s="20">
        <f t="shared" si="3"/>
        <v>131652</v>
      </c>
      <c r="R36" s="21">
        <v>1645</v>
      </c>
      <c r="S36" s="26">
        <v>12</v>
      </c>
      <c r="T36" s="20">
        <f t="shared" si="4"/>
        <v>19740</v>
      </c>
      <c r="U36" s="21">
        <v>472</v>
      </c>
      <c r="V36" s="25">
        <v>8</v>
      </c>
      <c r="W36" s="20">
        <f t="shared" si="5"/>
        <v>3776</v>
      </c>
      <c r="X36" s="21">
        <v>275</v>
      </c>
      <c r="Y36" s="25">
        <v>12</v>
      </c>
      <c r="Z36" s="20">
        <f t="shared" si="6"/>
        <v>3300</v>
      </c>
      <c r="AA36" s="21">
        <v>1126</v>
      </c>
      <c r="AB36" s="25">
        <v>10</v>
      </c>
      <c r="AC36" s="20">
        <f t="shared" si="7"/>
        <v>11260</v>
      </c>
      <c r="AD36" s="21">
        <v>250</v>
      </c>
      <c r="AE36" s="25">
        <v>25</v>
      </c>
      <c r="AF36" s="20">
        <f t="shared" si="8"/>
        <v>6250</v>
      </c>
      <c r="AG36" s="21">
        <v>0</v>
      </c>
      <c r="AH36" s="25">
        <v>7.5</v>
      </c>
      <c r="AI36" s="20">
        <f t="shared" si="9"/>
        <v>0</v>
      </c>
      <c r="AJ36" s="21"/>
      <c r="AK36" s="22">
        <v>15</v>
      </c>
      <c r="AL36" s="20">
        <f t="shared" si="10"/>
        <v>0</v>
      </c>
      <c r="AM36" s="21">
        <v>295</v>
      </c>
      <c r="AN36" s="25">
        <v>12</v>
      </c>
      <c r="AO36" s="20">
        <f t="shared" si="11"/>
        <v>3540</v>
      </c>
      <c r="AP36" s="23">
        <f t="shared" si="12"/>
        <v>4063</v>
      </c>
      <c r="AQ36" s="21">
        <v>633</v>
      </c>
      <c r="AR36" s="27">
        <v>4</v>
      </c>
      <c r="AS36" s="23">
        <f t="shared" si="13"/>
        <v>2532</v>
      </c>
      <c r="AT36" s="21">
        <v>0</v>
      </c>
      <c r="AU36" s="28">
        <v>6</v>
      </c>
      <c r="AV36" s="23">
        <f t="shared" si="14"/>
        <v>0</v>
      </c>
      <c r="AW36" s="21">
        <v>2585</v>
      </c>
      <c r="AX36" s="29">
        <f t="shared" si="15"/>
        <v>5117</v>
      </c>
      <c r="AY36" s="23">
        <v>99510</v>
      </c>
      <c r="AZ36" s="30">
        <f t="shared" si="16"/>
        <v>0.46314589665653494</v>
      </c>
      <c r="BA36" s="30">
        <f t="shared" si="17"/>
        <v>0.17152144545761566</v>
      </c>
      <c r="BB36" s="30">
        <f t="shared" si="18"/>
        <v>0.46641144836386839</v>
      </c>
      <c r="BC36" s="20">
        <f t="shared" si="19"/>
        <v>1228726</v>
      </c>
      <c r="BD36" s="20">
        <f t="shared" si="20"/>
        <v>1210390</v>
      </c>
      <c r="BE36" s="20">
        <f t="shared" si="21"/>
        <v>1228726</v>
      </c>
      <c r="BF36" s="20">
        <f t="shared" si="22"/>
        <v>1228726</v>
      </c>
      <c r="BG36" s="36">
        <v>1463428</v>
      </c>
      <c r="BH36" s="36">
        <v>985369.40530303004</v>
      </c>
      <c r="BI36" s="237">
        <f t="shared" si="23"/>
        <v>67.332961054662746</v>
      </c>
      <c r="BJ36" s="238">
        <f t="shared" si="24"/>
        <v>100976.9</v>
      </c>
      <c r="BK36" s="239">
        <f t="shared" si="25"/>
        <v>6.9000251464369953</v>
      </c>
      <c r="BL36" s="27">
        <f t="shared" si="26"/>
        <v>72591.27</v>
      </c>
      <c r="BM36" s="239">
        <f t="shared" si="27"/>
        <v>4.9603581453956052</v>
      </c>
      <c r="BN36" s="240">
        <f t="shared" si="28"/>
        <v>3561.3879999999999</v>
      </c>
      <c r="BO36" s="239">
        <f t="shared" si="29"/>
        <v>0.24335929065181203</v>
      </c>
      <c r="BP36" s="27">
        <f t="shared" si="30"/>
        <v>30000</v>
      </c>
      <c r="BQ36" s="239">
        <f t="shared" si="31"/>
        <v>2.0499812768376713</v>
      </c>
      <c r="BR36" s="36">
        <f t="shared" si="32"/>
        <v>82885.5</v>
      </c>
      <c r="BS36" s="239">
        <f t="shared" si="33"/>
        <v>5.6637907707109605</v>
      </c>
      <c r="BT36" s="248">
        <f t="shared" si="43"/>
        <v>0.32667038945337246</v>
      </c>
      <c r="BU36" s="36">
        <v>290015.05800000002</v>
      </c>
      <c r="BV36" s="47">
        <f t="shared" si="34"/>
        <v>19.817514630033045</v>
      </c>
      <c r="BW36" s="54">
        <f t="shared" si="35"/>
        <v>188043.53669696994</v>
      </c>
      <c r="BX36" s="237">
        <f t="shared" si="36"/>
        <v>12.849524315304199</v>
      </c>
      <c r="BY36" s="53">
        <v>32328</v>
      </c>
      <c r="BZ36" s="53">
        <v>24943.9</v>
      </c>
      <c r="CA36" s="53">
        <v>28625</v>
      </c>
      <c r="CB36" s="53">
        <v>15080</v>
      </c>
      <c r="CC36" s="54">
        <v>72591.27</v>
      </c>
      <c r="CD36" s="54">
        <v>3561.3879999999999</v>
      </c>
      <c r="CE36" s="54">
        <v>30000</v>
      </c>
      <c r="CF36" s="42">
        <f t="shared" si="37"/>
        <v>2.6310178184558639E-2</v>
      </c>
      <c r="CG36" s="42">
        <f t="shared" si="38"/>
        <v>2.060815109179686E-2</v>
      </c>
      <c r="CH36" s="42">
        <f t="shared" si="39"/>
        <v>2.3296487581446149E-2</v>
      </c>
      <c r="CI36" s="42">
        <f t="shared" si="40"/>
        <v>1.2272874505788922E-2</v>
      </c>
      <c r="CJ36" s="42">
        <f t="shared" si="41"/>
        <v>4.9603581453956054E-2</v>
      </c>
      <c r="CK36" s="54">
        <f t="shared" si="42"/>
        <v>37608.707339393986</v>
      </c>
    </row>
    <row r="37" spans="1:89" ht="20" customHeight="1" x14ac:dyDescent="0.6">
      <c r="A37" s="47">
        <v>30</v>
      </c>
      <c r="B37" s="47">
        <v>8</v>
      </c>
      <c r="C37" s="48" t="s">
        <v>134</v>
      </c>
      <c r="D37" s="48" t="s">
        <v>125</v>
      </c>
      <c r="E37" s="48" t="s">
        <v>126</v>
      </c>
      <c r="F37" s="49">
        <v>0</v>
      </c>
      <c r="G37" s="19">
        <v>40</v>
      </c>
      <c r="H37" s="20">
        <f t="shared" si="0"/>
        <v>0</v>
      </c>
      <c r="I37" s="21">
        <v>22946</v>
      </c>
      <c r="J37" s="22">
        <v>50</v>
      </c>
      <c r="K37" s="20">
        <f t="shared" si="1"/>
        <v>1147300</v>
      </c>
      <c r="L37" s="23"/>
      <c r="M37" s="24">
        <v>60</v>
      </c>
      <c r="N37" s="20">
        <f t="shared" si="2"/>
        <v>0</v>
      </c>
      <c r="O37" s="21">
        <v>16409</v>
      </c>
      <c r="P37" s="25">
        <v>12</v>
      </c>
      <c r="Q37" s="20">
        <f t="shared" si="3"/>
        <v>196908</v>
      </c>
      <c r="R37" s="21">
        <v>1880</v>
      </c>
      <c r="S37" s="26">
        <v>12</v>
      </c>
      <c r="T37" s="20">
        <f t="shared" si="4"/>
        <v>22560</v>
      </c>
      <c r="U37" s="21">
        <v>397</v>
      </c>
      <c r="V37" s="25">
        <v>8</v>
      </c>
      <c r="W37" s="20">
        <f t="shared" si="5"/>
        <v>3176</v>
      </c>
      <c r="X37" s="21">
        <v>175</v>
      </c>
      <c r="Y37" s="25">
        <v>12</v>
      </c>
      <c r="Z37" s="20">
        <f t="shared" si="6"/>
        <v>2100</v>
      </c>
      <c r="AA37" s="21">
        <v>989</v>
      </c>
      <c r="AB37" s="25">
        <v>10</v>
      </c>
      <c r="AC37" s="20">
        <f t="shared" si="7"/>
        <v>9890</v>
      </c>
      <c r="AD37" s="21">
        <v>30</v>
      </c>
      <c r="AE37" s="25">
        <v>25</v>
      </c>
      <c r="AF37" s="20">
        <f t="shared" si="8"/>
        <v>750</v>
      </c>
      <c r="AG37" s="21">
        <v>0</v>
      </c>
      <c r="AH37" s="25">
        <v>7.5</v>
      </c>
      <c r="AI37" s="20">
        <f t="shared" si="9"/>
        <v>0</v>
      </c>
      <c r="AJ37" s="21"/>
      <c r="AK37" s="22">
        <v>15</v>
      </c>
      <c r="AL37" s="20">
        <f t="shared" si="10"/>
        <v>0</v>
      </c>
      <c r="AM37" s="21">
        <v>446</v>
      </c>
      <c r="AN37" s="25">
        <v>12</v>
      </c>
      <c r="AO37" s="20">
        <f t="shared" si="11"/>
        <v>5352</v>
      </c>
      <c r="AP37" s="23">
        <f t="shared" si="12"/>
        <v>3917</v>
      </c>
      <c r="AQ37" s="21">
        <v>213</v>
      </c>
      <c r="AR37" s="27">
        <v>4</v>
      </c>
      <c r="AS37" s="23">
        <f t="shared" si="13"/>
        <v>852</v>
      </c>
      <c r="AT37" s="21">
        <v>0</v>
      </c>
      <c r="AU37" s="28">
        <v>6</v>
      </c>
      <c r="AV37" s="23">
        <f t="shared" si="14"/>
        <v>0</v>
      </c>
      <c r="AW37" s="21">
        <v>2337</v>
      </c>
      <c r="AX37" s="29">
        <f t="shared" si="15"/>
        <v>3189</v>
      </c>
      <c r="AY37" s="23">
        <v>69590</v>
      </c>
      <c r="AZ37" s="30">
        <f t="shared" si="16"/>
        <v>0.71511374531508765</v>
      </c>
      <c r="BA37" s="30">
        <f t="shared" si="17"/>
        <v>0.17070513379238211</v>
      </c>
      <c r="BB37" s="30">
        <f t="shared" si="18"/>
        <v>0.19434456700591138</v>
      </c>
      <c r="BC37" s="20">
        <f t="shared" si="19"/>
        <v>1185776</v>
      </c>
      <c r="BD37" s="20">
        <f t="shared" si="20"/>
        <v>1170610</v>
      </c>
      <c r="BE37" s="20">
        <f t="shared" si="21"/>
        <v>1185776</v>
      </c>
      <c r="BF37" s="20">
        <f t="shared" si="22"/>
        <v>1185776</v>
      </c>
      <c r="BG37" s="36">
        <v>1457626</v>
      </c>
      <c r="BH37" s="36">
        <v>992238.99999996298</v>
      </c>
      <c r="BI37" s="237">
        <f t="shared" si="23"/>
        <v>68.072262706617678</v>
      </c>
      <c r="BJ37" s="238">
        <f t="shared" si="24"/>
        <v>97206</v>
      </c>
      <c r="BK37" s="239">
        <f t="shared" si="25"/>
        <v>6.6687888388379459</v>
      </c>
      <c r="BL37" s="27">
        <f t="shared" si="26"/>
        <v>51381.26</v>
      </c>
      <c r="BM37" s="239">
        <f t="shared" si="27"/>
        <v>3.5249961238342347</v>
      </c>
      <c r="BN37" s="240">
        <f t="shared" si="28"/>
        <v>4695</v>
      </c>
      <c r="BO37" s="239">
        <f t="shared" si="29"/>
        <v>0.32209908440162288</v>
      </c>
      <c r="BP37" s="27">
        <f t="shared" si="30"/>
        <v>35000</v>
      </c>
      <c r="BQ37" s="239">
        <f t="shared" si="31"/>
        <v>2.4011646334519279</v>
      </c>
      <c r="BR37" s="36">
        <f t="shared" si="32"/>
        <v>110063.79999999999</v>
      </c>
      <c r="BS37" s="239">
        <f t="shared" si="33"/>
        <v>7.5508943995236084</v>
      </c>
      <c r="BT37" s="248">
        <f t="shared" si="43"/>
        <v>0.31927737293382324</v>
      </c>
      <c r="BU37" s="36">
        <v>298346.06</v>
      </c>
      <c r="BV37" s="47">
        <f t="shared" si="34"/>
        <v>20.467943080049341</v>
      </c>
      <c r="BW37" s="54">
        <f t="shared" si="35"/>
        <v>167040.94000003702</v>
      </c>
      <c r="BX37" s="237">
        <f t="shared" si="36"/>
        <v>11.459794213332982</v>
      </c>
      <c r="BY37" s="53">
        <v>24876</v>
      </c>
      <c r="BZ37" s="53">
        <v>28950</v>
      </c>
      <c r="CA37" s="53">
        <v>32320</v>
      </c>
      <c r="CB37" s="53">
        <v>11060</v>
      </c>
      <c r="CC37" s="54">
        <v>51381.26</v>
      </c>
      <c r="CD37" s="54">
        <v>4695</v>
      </c>
      <c r="CE37" s="54">
        <v>35000</v>
      </c>
      <c r="CF37" s="42">
        <f t="shared" si="37"/>
        <v>2.0978667134433485E-2</v>
      </c>
      <c r="CG37" s="42">
        <f t="shared" si="38"/>
        <v>2.4730695961934376E-2</v>
      </c>
      <c r="CH37" s="42">
        <f t="shared" si="39"/>
        <v>2.7256412678279877E-2</v>
      </c>
      <c r="CI37" s="42">
        <f t="shared" si="40"/>
        <v>9.3272253781489928E-3</v>
      </c>
      <c r="CJ37" s="42">
        <f t="shared" si="41"/>
        <v>3.5249961238342349E-2</v>
      </c>
      <c r="CK37" s="54">
        <f t="shared" si="42"/>
        <v>33408.188000007409</v>
      </c>
    </row>
    <row r="38" spans="1:89" ht="20" customHeight="1" x14ac:dyDescent="0.6">
      <c r="A38" s="47">
        <v>31</v>
      </c>
      <c r="B38" s="47">
        <v>5</v>
      </c>
      <c r="C38" s="48" t="s">
        <v>135</v>
      </c>
      <c r="D38" s="48" t="s">
        <v>69</v>
      </c>
      <c r="E38" s="48" t="s">
        <v>70</v>
      </c>
      <c r="F38" s="23"/>
      <c r="G38" s="19">
        <v>40</v>
      </c>
      <c r="H38" s="20">
        <f t="shared" si="0"/>
        <v>0</v>
      </c>
      <c r="I38" s="23">
        <v>26825</v>
      </c>
      <c r="J38" s="22">
        <v>50</v>
      </c>
      <c r="K38" s="20">
        <f t="shared" si="1"/>
        <v>1341250</v>
      </c>
      <c r="L38" s="23"/>
      <c r="M38" s="24">
        <v>60</v>
      </c>
      <c r="N38" s="20">
        <f t="shared" si="2"/>
        <v>0</v>
      </c>
      <c r="O38" s="23">
        <v>5772</v>
      </c>
      <c r="P38" s="25">
        <v>12</v>
      </c>
      <c r="Q38" s="20">
        <f t="shared" si="3"/>
        <v>69264</v>
      </c>
      <c r="R38" s="23"/>
      <c r="S38" s="26">
        <v>12</v>
      </c>
      <c r="T38" s="20">
        <f t="shared" si="4"/>
        <v>0</v>
      </c>
      <c r="U38" s="23">
        <v>566</v>
      </c>
      <c r="V38" s="25">
        <v>8</v>
      </c>
      <c r="W38" s="20">
        <f t="shared" si="5"/>
        <v>4528</v>
      </c>
      <c r="X38" s="23">
        <v>303</v>
      </c>
      <c r="Y38" s="25">
        <v>12</v>
      </c>
      <c r="Z38" s="20">
        <f t="shared" si="6"/>
        <v>3636</v>
      </c>
      <c r="AA38" s="23">
        <v>705</v>
      </c>
      <c r="AB38" s="25">
        <v>10</v>
      </c>
      <c r="AC38" s="20">
        <f t="shared" si="7"/>
        <v>7050</v>
      </c>
      <c r="AD38" s="23">
        <v>300</v>
      </c>
      <c r="AE38" s="25">
        <v>25</v>
      </c>
      <c r="AF38" s="20">
        <f t="shared" si="8"/>
        <v>7500</v>
      </c>
      <c r="AG38" s="23">
        <v>32</v>
      </c>
      <c r="AH38" s="25">
        <v>7.5</v>
      </c>
      <c r="AI38" s="20">
        <f t="shared" si="9"/>
        <v>240</v>
      </c>
      <c r="AJ38" s="23"/>
      <c r="AK38" s="22">
        <v>15</v>
      </c>
      <c r="AL38" s="20">
        <f t="shared" si="10"/>
        <v>0</v>
      </c>
      <c r="AM38" s="23"/>
      <c r="AN38" s="25">
        <v>12</v>
      </c>
      <c r="AO38" s="20">
        <f t="shared" si="11"/>
        <v>0</v>
      </c>
      <c r="AP38" s="23">
        <f t="shared" si="12"/>
        <v>1906</v>
      </c>
      <c r="AQ38" s="23">
        <v>33</v>
      </c>
      <c r="AR38" s="27">
        <v>4</v>
      </c>
      <c r="AS38" s="23">
        <f t="shared" si="13"/>
        <v>132</v>
      </c>
      <c r="AT38" s="23"/>
      <c r="AU38" s="28">
        <v>6</v>
      </c>
      <c r="AV38" s="23">
        <f t="shared" si="14"/>
        <v>0</v>
      </c>
      <c r="AW38" s="23">
        <v>799</v>
      </c>
      <c r="AX38" s="29">
        <f t="shared" si="15"/>
        <v>931</v>
      </c>
      <c r="AY38" s="23">
        <v>21750</v>
      </c>
      <c r="AZ38" s="30">
        <f t="shared" si="16"/>
        <v>0.21517241379310345</v>
      </c>
      <c r="BA38" s="30">
        <f t="shared" si="17"/>
        <v>7.105312208760485E-2</v>
      </c>
      <c r="BB38" s="30">
        <f t="shared" si="18"/>
        <v>0.16129591129591131</v>
      </c>
      <c r="BC38" s="20">
        <f t="shared" si="19"/>
        <v>1363964</v>
      </c>
      <c r="BD38" s="20">
        <f t="shared" si="20"/>
        <v>1348750</v>
      </c>
      <c r="BE38" s="20">
        <f t="shared" si="21"/>
        <v>1363964</v>
      </c>
      <c r="BF38" s="20">
        <f t="shared" si="22"/>
        <v>1364204</v>
      </c>
      <c r="BG38" s="36">
        <v>1455218</v>
      </c>
      <c r="BH38" s="36">
        <v>991834.45207169803</v>
      </c>
      <c r="BI38" s="237">
        <f t="shared" si="23"/>
        <v>68.157104438764364</v>
      </c>
      <c r="BJ38" s="238">
        <f t="shared" si="24"/>
        <v>110991</v>
      </c>
      <c r="BK38" s="239">
        <f t="shared" si="25"/>
        <v>7.6271046674793741</v>
      </c>
      <c r="BL38" s="27">
        <f t="shared" si="26"/>
        <v>38303.910000000003</v>
      </c>
      <c r="BM38" s="239">
        <f t="shared" si="27"/>
        <v>2.6321767597707013</v>
      </c>
      <c r="BN38" s="240">
        <f t="shared" si="28"/>
        <v>20771.259999999998</v>
      </c>
      <c r="BO38" s="239">
        <f t="shared" si="29"/>
        <v>1.4273641475022985</v>
      </c>
      <c r="BP38" s="27">
        <f t="shared" si="30"/>
        <v>15675</v>
      </c>
      <c r="BQ38" s="239">
        <f t="shared" si="31"/>
        <v>1.0771581989777477</v>
      </c>
      <c r="BR38" s="36">
        <f t="shared" si="32"/>
        <v>78810.47</v>
      </c>
      <c r="BS38" s="239">
        <f t="shared" si="33"/>
        <v>5.4157157209435285</v>
      </c>
      <c r="BT38" s="248">
        <f t="shared" si="43"/>
        <v>0.31842895561235635</v>
      </c>
      <c r="BU38" s="36">
        <v>264551.64</v>
      </c>
      <c r="BV38" s="47">
        <f t="shared" si="34"/>
        <v>18.179519494673652</v>
      </c>
      <c r="BW38" s="54">
        <f t="shared" si="35"/>
        <v>198831.90792830195</v>
      </c>
      <c r="BX38" s="237">
        <f t="shared" si="36"/>
        <v>13.663376066561982</v>
      </c>
      <c r="BY38" s="53">
        <v>45351</v>
      </c>
      <c r="BZ38" s="53">
        <v>33750</v>
      </c>
      <c r="CA38" s="53">
        <v>30850</v>
      </c>
      <c r="CB38" s="53">
        <v>1040</v>
      </c>
      <c r="CC38" s="54">
        <v>38303.910000000003</v>
      </c>
      <c r="CD38" s="54">
        <v>20771.259999999998</v>
      </c>
      <c r="CE38" s="54">
        <v>15675</v>
      </c>
      <c r="CF38" s="42">
        <f t="shared" si="37"/>
        <v>3.3249411274784375E-2</v>
      </c>
      <c r="CG38" s="42">
        <f t="shared" si="38"/>
        <v>2.5023169601482854E-2</v>
      </c>
      <c r="CH38" s="42">
        <f t="shared" si="39"/>
        <v>2.2617899006132126E-2</v>
      </c>
      <c r="CI38" s="42">
        <f t="shared" si="40"/>
        <v>7.623493260538746E-4</v>
      </c>
      <c r="CJ38" s="42">
        <f t="shared" si="41"/>
        <v>2.6321767597707012E-2</v>
      </c>
      <c r="CK38" s="54">
        <f t="shared" si="42"/>
        <v>39766.381585660391</v>
      </c>
    </row>
    <row r="39" spans="1:89" ht="20" customHeight="1" x14ac:dyDescent="0.6">
      <c r="A39" s="47">
        <v>32</v>
      </c>
      <c r="B39" s="47">
        <v>7</v>
      </c>
      <c r="C39" s="60" t="s">
        <v>136</v>
      </c>
      <c r="D39" s="47" t="s">
        <v>137</v>
      </c>
      <c r="E39" s="47" t="s">
        <v>138</v>
      </c>
      <c r="F39" s="64"/>
      <c r="G39" s="19">
        <v>40</v>
      </c>
      <c r="H39" s="20">
        <f t="shared" si="0"/>
        <v>0</v>
      </c>
      <c r="I39" s="64">
        <v>23785</v>
      </c>
      <c r="J39" s="22">
        <v>50</v>
      </c>
      <c r="K39" s="20">
        <f t="shared" si="1"/>
        <v>1189250</v>
      </c>
      <c r="L39" s="23"/>
      <c r="M39" s="24">
        <v>60</v>
      </c>
      <c r="N39" s="20">
        <f t="shared" si="2"/>
        <v>0</v>
      </c>
      <c r="O39" s="23">
        <v>8920</v>
      </c>
      <c r="P39" s="25">
        <v>12</v>
      </c>
      <c r="Q39" s="20">
        <f t="shared" si="3"/>
        <v>107040</v>
      </c>
      <c r="R39" s="23">
        <v>1230</v>
      </c>
      <c r="S39" s="26">
        <v>12</v>
      </c>
      <c r="T39" s="20">
        <f t="shared" si="4"/>
        <v>14760</v>
      </c>
      <c r="U39" s="23">
        <v>851</v>
      </c>
      <c r="V39" s="25">
        <v>8</v>
      </c>
      <c r="W39" s="20">
        <f t="shared" si="5"/>
        <v>6808</v>
      </c>
      <c r="X39" s="23">
        <v>305</v>
      </c>
      <c r="Y39" s="25">
        <v>12</v>
      </c>
      <c r="Z39" s="20">
        <f t="shared" si="6"/>
        <v>3660</v>
      </c>
      <c r="AA39" s="23">
        <v>565</v>
      </c>
      <c r="AB39" s="25">
        <v>10</v>
      </c>
      <c r="AC39" s="20">
        <f t="shared" si="7"/>
        <v>5650</v>
      </c>
      <c r="AD39" s="23">
        <v>968</v>
      </c>
      <c r="AE39" s="25">
        <v>25</v>
      </c>
      <c r="AF39" s="20">
        <f t="shared" si="8"/>
        <v>24200</v>
      </c>
      <c r="AG39" s="23">
        <v>941</v>
      </c>
      <c r="AH39" s="25">
        <v>7.5</v>
      </c>
      <c r="AI39" s="20">
        <f t="shared" si="9"/>
        <v>7057.5</v>
      </c>
      <c r="AJ39" s="23"/>
      <c r="AK39" s="22">
        <v>15</v>
      </c>
      <c r="AL39" s="20">
        <f t="shared" si="10"/>
        <v>0</v>
      </c>
      <c r="AM39" s="23"/>
      <c r="AN39" s="25">
        <v>12</v>
      </c>
      <c r="AO39" s="20">
        <f t="shared" si="11"/>
        <v>0</v>
      </c>
      <c r="AP39" s="23">
        <f t="shared" si="12"/>
        <v>4860</v>
      </c>
      <c r="AQ39" s="23"/>
      <c r="AR39" s="27">
        <v>4</v>
      </c>
      <c r="AS39" s="23">
        <f t="shared" si="13"/>
        <v>0</v>
      </c>
      <c r="AT39" s="23"/>
      <c r="AU39" s="28">
        <v>6</v>
      </c>
      <c r="AV39" s="23">
        <f t="shared" si="14"/>
        <v>0</v>
      </c>
      <c r="AW39" s="23">
        <v>4403</v>
      </c>
      <c r="AX39" s="29">
        <f t="shared" si="15"/>
        <v>4403</v>
      </c>
      <c r="AY39" s="23">
        <v>80700</v>
      </c>
      <c r="AZ39" s="30">
        <f t="shared" si="16"/>
        <v>0.37502627706537733</v>
      </c>
      <c r="BA39" s="30">
        <f t="shared" si="17"/>
        <v>0.20433046037418542</v>
      </c>
      <c r="BB39" s="30">
        <f t="shared" si="18"/>
        <v>0.49360986547085201</v>
      </c>
      <c r="BC39" s="20">
        <f t="shared" si="19"/>
        <v>1244328</v>
      </c>
      <c r="BD39" s="20">
        <f t="shared" si="20"/>
        <v>1228210</v>
      </c>
      <c r="BE39" s="20">
        <f t="shared" si="21"/>
        <v>1244328</v>
      </c>
      <c r="BF39" s="20">
        <f t="shared" si="22"/>
        <v>1251385.5</v>
      </c>
      <c r="BG39" s="36">
        <v>1448860.5</v>
      </c>
      <c r="BH39" s="36">
        <v>967841.81416464003</v>
      </c>
      <c r="BI39" s="237">
        <f t="shared" si="23"/>
        <v>66.800207070635167</v>
      </c>
      <c r="BJ39" s="238">
        <f t="shared" si="24"/>
        <v>97670</v>
      </c>
      <c r="BK39" s="239">
        <f t="shared" si="25"/>
        <v>6.741159690667252</v>
      </c>
      <c r="BL39" s="27">
        <f t="shared" si="26"/>
        <v>91850</v>
      </c>
      <c r="BM39" s="239">
        <f t="shared" si="27"/>
        <v>6.3394647034686917</v>
      </c>
      <c r="BN39" s="240">
        <f t="shared" si="28"/>
        <v>5641.44</v>
      </c>
      <c r="BO39" s="239">
        <f t="shared" si="29"/>
        <v>0.38937081934389128</v>
      </c>
      <c r="BP39" s="27">
        <f t="shared" si="30"/>
        <v>30000</v>
      </c>
      <c r="BQ39" s="239">
        <f t="shared" si="31"/>
        <v>2.0705927175183532</v>
      </c>
      <c r="BR39" s="36">
        <f t="shared" si="32"/>
        <v>92129.760000000009</v>
      </c>
      <c r="BS39" s="239">
        <f t="shared" si="33"/>
        <v>6.3587736707571239</v>
      </c>
      <c r="BT39" s="248">
        <f t="shared" si="43"/>
        <v>0.33199792929364835</v>
      </c>
      <c r="BU39" s="36">
        <v>317291.2</v>
      </c>
      <c r="BV39" s="47">
        <f t="shared" si="34"/>
        <v>21.899361601755313</v>
      </c>
      <c r="BW39" s="54">
        <f t="shared" si="35"/>
        <v>163727.48583535996</v>
      </c>
      <c r="BX39" s="237">
        <f t="shared" si="36"/>
        <v>11.300431327609521</v>
      </c>
      <c r="BY39" s="53">
        <v>28390</v>
      </c>
      <c r="BZ39" s="53">
        <v>26240</v>
      </c>
      <c r="CA39" s="53">
        <v>28320</v>
      </c>
      <c r="CB39" s="53">
        <v>14720</v>
      </c>
      <c r="CC39" s="54">
        <v>91850</v>
      </c>
      <c r="CD39" s="54">
        <v>5641.44</v>
      </c>
      <c r="CE39" s="54">
        <v>30000</v>
      </c>
      <c r="CF39" s="42">
        <f t="shared" si="37"/>
        <v>2.2815527738666977E-2</v>
      </c>
      <c r="CG39" s="42">
        <f t="shared" si="38"/>
        <v>2.1364424650507648E-2</v>
      </c>
      <c r="CH39" s="42">
        <f t="shared" si="39"/>
        <v>2.2759272474781569E-2</v>
      </c>
      <c r="CI39" s="42">
        <f t="shared" si="40"/>
        <v>1.176296193299347E-2</v>
      </c>
      <c r="CJ39" s="42">
        <f t="shared" si="41"/>
        <v>6.3394647034686918E-2</v>
      </c>
      <c r="CK39" s="54">
        <f t="shared" si="42"/>
        <v>32745.497167071993</v>
      </c>
    </row>
    <row r="40" spans="1:89" ht="20" customHeight="1" x14ac:dyDescent="0.6">
      <c r="A40" s="47">
        <v>33</v>
      </c>
      <c r="B40" s="47">
        <v>6</v>
      </c>
      <c r="C40" s="48" t="s">
        <v>139</v>
      </c>
      <c r="D40" s="48" t="s">
        <v>140</v>
      </c>
      <c r="E40" s="48" t="s">
        <v>141</v>
      </c>
      <c r="F40" s="23"/>
      <c r="G40" s="19">
        <v>40</v>
      </c>
      <c r="H40" s="20">
        <f t="shared" si="0"/>
        <v>0</v>
      </c>
      <c r="I40" s="21">
        <v>21850</v>
      </c>
      <c r="J40" s="22">
        <v>50</v>
      </c>
      <c r="K40" s="20">
        <f t="shared" si="1"/>
        <v>1092500</v>
      </c>
      <c r="L40" s="23"/>
      <c r="M40" s="24">
        <v>60</v>
      </c>
      <c r="N40" s="20">
        <f t="shared" si="2"/>
        <v>0</v>
      </c>
      <c r="O40" s="21">
        <v>18402</v>
      </c>
      <c r="P40" s="25">
        <v>12</v>
      </c>
      <c r="Q40" s="20">
        <f t="shared" si="3"/>
        <v>220824</v>
      </c>
      <c r="R40" s="21">
        <v>1400</v>
      </c>
      <c r="S40" s="26">
        <v>12</v>
      </c>
      <c r="T40" s="20">
        <f t="shared" si="4"/>
        <v>16800</v>
      </c>
      <c r="U40" s="21">
        <v>870</v>
      </c>
      <c r="V40" s="25">
        <v>8</v>
      </c>
      <c r="W40" s="20">
        <f t="shared" si="5"/>
        <v>6960</v>
      </c>
      <c r="X40" s="21">
        <v>440</v>
      </c>
      <c r="Y40" s="25">
        <v>12</v>
      </c>
      <c r="Z40" s="20">
        <f t="shared" si="6"/>
        <v>5280</v>
      </c>
      <c r="AA40" s="21"/>
      <c r="AB40" s="25">
        <v>10</v>
      </c>
      <c r="AC40" s="20">
        <f t="shared" si="7"/>
        <v>0</v>
      </c>
      <c r="AD40" s="21">
        <v>320</v>
      </c>
      <c r="AE40" s="25">
        <v>25</v>
      </c>
      <c r="AF40" s="20">
        <f t="shared" si="8"/>
        <v>8000</v>
      </c>
      <c r="AG40" s="21"/>
      <c r="AH40" s="25">
        <v>7.5</v>
      </c>
      <c r="AI40" s="20">
        <f t="shared" si="9"/>
        <v>0</v>
      </c>
      <c r="AJ40" s="21"/>
      <c r="AK40" s="22">
        <v>15</v>
      </c>
      <c r="AL40" s="20">
        <f t="shared" si="10"/>
        <v>0</v>
      </c>
      <c r="AM40" s="21"/>
      <c r="AN40" s="25">
        <v>12</v>
      </c>
      <c r="AO40" s="20">
        <f t="shared" si="11"/>
        <v>0</v>
      </c>
      <c r="AP40" s="23">
        <f t="shared" si="12"/>
        <v>3030</v>
      </c>
      <c r="AQ40" s="21">
        <v>108</v>
      </c>
      <c r="AR40" s="27">
        <v>4</v>
      </c>
      <c r="AS40" s="23">
        <f t="shared" si="13"/>
        <v>432</v>
      </c>
      <c r="AT40" s="21"/>
      <c r="AU40" s="28">
        <v>6</v>
      </c>
      <c r="AV40" s="23">
        <f t="shared" si="14"/>
        <v>0</v>
      </c>
      <c r="AW40" s="21">
        <v>3922</v>
      </c>
      <c r="AX40" s="29">
        <f t="shared" si="15"/>
        <v>4354</v>
      </c>
      <c r="AY40" s="23">
        <v>84465</v>
      </c>
      <c r="AZ40" s="30">
        <f t="shared" si="16"/>
        <v>0.84219679633867273</v>
      </c>
      <c r="BA40" s="30">
        <f t="shared" si="17"/>
        <v>0.13867276887871854</v>
      </c>
      <c r="BB40" s="30">
        <f t="shared" si="18"/>
        <v>0.23660471687860016</v>
      </c>
      <c r="BC40" s="20">
        <f t="shared" si="19"/>
        <v>1129540</v>
      </c>
      <c r="BD40" s="20">
        <f t="shared" si="20"/>
        <v>1117300</v>
      </c>
      <c r="BE40" s="20">
        <f t="shared" si="21"/>
        <v>1129540</v>
      </c>
      <c r="BF40" s="20">
        <f t="shared" si="22"/>
        <v>1129540</v>
      </c>
      <c r="BG40" s="36">
        <v>1434829</v>
      </c>
      <c r="BH40" s="36">
        <v>965174.83333333302</v>
      </c>
      <c r="BI40" s="237">
        <f t="shared" si="23"/>
        <v>67.267586125826355</v>
      </c>
      <c r="BJ40" s="238">
        <f t="shared" si="24"/>
        <v>84735</v>
      </c>
      <c r="BK40" s="239">
        <f t="shared" si="25"/>
        <v>5.9055817801285029</v>
      </c>
      <c r="BL40" s="27">
        <f t="shared" si="26"/>
        <v>56314</v>
      </c>
      <c r="BM40" s="239">
        <f t="shared" si="27"/>
        <v>3.9247882500284001</v>
      </c>
      <c r="BN40" s="240">
        <f t="shared" si="28"/>
        <v>22723.05</v>
      </c>
      <c r="BO40" s="239">
        <f t="shared" si="29"/>
        <v>1.5836765217318578</v>
      </c>
      <c r="BP40" s="27">
        <f t="shared" si="30"/>
        <v>22400</v>
      </c>
      <c r="BQ40" s="239">
        <f t="shared" si="31"/>
        <v>1.5611616436523097</v>
      </c>
      <c r="BR40" s="36">
        <f t="shared" si="32"/>
        <v>87418.100000000035</v>
      </c>
      <c r="BS40" s="239">
        <f t="shared" si="33"/>
        <v>6.0925796732572337</v>
      </c>
      <c r="BT40" s="248">
        <f t="shared" si="43"/>
        <v>0.32732413874173644</v>
      </c>
      <c r="BU40" s="36">
        <v>273590.15000000002</v>
      </c>
      <c r="BV40" s="47">
        <f t="shared" si="34"/>
        <v>19.067787868798302</v>
      </c>
      <c r="BW40" s="54">
        <f t="shared" si="35"/>
        <v>196064.01666666695</v>
      </c>
      <c r="BX40" s="237">
        <f t="shared" si="36"/>
        <v>13.664626005375339</v>
      </c>
      <c r="BY40" s="53">
        <v>32160</v>
      </c>
      <c r="BZ40" s="53">
        <v>21065</v>
      </c>
      <c r="CA40" s="53">
        <v>24310</v>
      </c>
      <c r="CB40" s="53">
        <v>7200</v>
      </c>
      <c r="CC40" s="54">
        <v>56314</v>
      </c>
      <c r="CD40" s="54">
        <v>22723.05</v>
      </c>
      <c r="CE40" s="54">
        <v>22400</v>
      </c>
      <c r="CF40" s="42">
        <f t="shared" si="37"/>
        <v>2.8471767268091436E-2</v>
      </c>
      <c r="CG40" s="42">
        <f t="shared" si="38"/>
        <v>1.8853486082520361E-2</v>
      </c>
      <c r="CH40" s="42">
        <f t="shared" si="39"/>
        <v>2.1522035518883792E-2</v>
      </c>
      <c r="CI40" s="42">
        <f t="shared" si="40"/>
        <v>6.3742762540503215E-3</v>
      </c>
      <c r="CJ40" s="42">
        <f t="shared" si="41"/>
        <v>3.9247882500284006E-2</v>
      </c>
      <c r="CK40" s="54">
        <f t="shared" si="42"/>
        <v>39212.803333333395</v>
      </c>
    </row>
    <row r="41" spans="1:89" ht="20" customHeight="1" x14ac:dyDescent="0.6">
      <c r="A41" s="47">
        <v>34</v>
      </c>
      <c r="B41" s="62">
        <v>6</v>
      </c>
      <c r="C41" s="48" t="s">
        <v>142</v>
      </c>
      <c r="D41" s="60" t="s">
        <v>143</v>
      </c>
      <c r="E41" s="48" t="s">
        <v>144</v>
      </c>
      <c r="F41" s="57"/>
      <c r="G41" s="19">
        <v>40</v>
      </c>
      <c r="H41" s="20">
        <f t="shared" si="0"/>
        <v>0</v>
      </c>
      <c r="I41" s="57">
        <v>22575</v>
      </c>
      <c r="J41" s="22">
        <v>50</v>
      </c>
      <c r="K41" s="20">
        <f t="shared" si="1"/>
        <v>1128750</v>
      </c>
      <c r="L41" s="23"/>
      <c r="M41" s="24">
        <v>60</v>
      </c>
      <c r="N41" s="20">
        <f t="shared" si="2"/>
        <v>0</v>
      </c>
      <c r="O41" s="57">
        <v>12639</v>
      </c>
      <c r="P41" s="25">
        <v>12</v>
      </c>
      <c r="Q41" s="20">
        <f t="shared" si="3"/>
        <v>151668</v>
      </c>
      <c r="R41" s="57">
        <v>900</v>
      </c>
      <c r="S41" s="26">
        <v>12</v>
      </c>
      <c r="T41" s="20">
        <f t="shared" si="4"/>
        <v>10800</v>
      </c>
      <c r="U41" s="23">
        <v>1146</v>
      </c>
      <c r="V41" s="25">
        <v>8</v>
      </c>
      <c r="W41" s="20">
        <f t="shared" si="5"/>
        <v>9168</v>
      </c>
      <c r="X41" s="57">
        <v>720</v>
      </c>
      <c r="Y41" s="25">
        <v>12</v>
      </c>
      <c r="Z41" s="20">
        <f t="shared" si="6"/>
        <v>8640</v>
      </c>
      <c r="AA41" s="57">
        <v>898</v>
      </c>
      <c r="AB41" s="25">
        <v>10</v>
      </c>
      <c r="AC41" s="20">
        <f t="shared" si="7"/>
        <v>8980</v>
      </c>
      <c r="AD41" s="57">
        <v>420</v>
      </c>
      <c r="AE41" s="25">
        <v>25</v>
      </c>
      <c r="AF41" s="20">
        <f t="shared" si="8"/>
        <v>10500</v>
      </c>
      <c r="AG41" s="57">
        <v>600</v>
      </c>
      <c r="AH41" s="25">
        <v>7.5</v>
      </c>
      <c r="AI41" s="20">
        <f t="shared" si="9"/>
        <v>4500</v>
      </c>
      <c r="AJ41" s="57"/>
      <c r="AK41" s="22">
        <v>15</v>
      </c>
      <c r="AL41" s="20">
        <f t="shared" si="10"/>
        <v>0</v>
      </c>
      <c r="AM41" s="57"/>
      <c r="AN41" s="25">
        <v>12</v>
      </c>
      <c r="AO41" s="20">
        <f t="shared" si="11"/>
        <v>0</v>
      </c>
      <c r="AP41" s="23">
        <f t="shared" si="12"/>
        <v>4684</v>
      </c>
      <c r="AQ41" s="57"/>
      <c r="AR41" s="27">
        <v>4</v>
      </c>
      <c r="AS41" s="23">
        <f t="shared" si="13"/>
        <v>0</v>
      </c>
      <c r="AT41" s="57"/>
      <c r="AU41" s="28">
        <v>6</v>
      </c>
      <c r="AV41" s="23">
        <f t="shared" si="14"/>
        <v>0</v>
      </c>
      <c r="AW41" s="57">
        <f>765+2228+736+1207</f>
        <v>4936</v>
      </c>
      <c r="AX41" s="29">
        <f t="shared" si="15"/>
        <v>4936</v>
      </c>
      <c r="AY41" s="57">
        <f>13770+44560+11040+30175</f>
        <v>99545</v>
      </c>
      <c r="AZ41" s="30">
        <f t="shared" si="16"/>
        <v>0.55986710963455144</v>
      </c>
      <c r="BA41" s="30">
        <f t="shared" si="17"/>
        <v>0.20748615725359912</v>
      </c>
      <c r="BB41" s="30">
        <f t="shared" si="18"/>
        <v>0.39053722604636443</v>
      </c>
      <c r="BC41" s="20">
        <f t="shared" si="19"/>
        <v>1176838</v>
      </c>
      <c r="BD41" s="20">
        <f t="shared" si="20"/>
        <v>1150050</v>
      </c>
      <c r="BE41" s="20">
        <f t="shared" si="21"/>
        <v>1176838</v>
      </c>
      <c r="BF41" s="20">
        <f t="shared" si="22"/>
        <v>1181338</v>
      </c>
      <c r="BG41" s="241">
        <v>1432551</v>
      </c>
      <c r="BH41" s="241">
        <v>940252.55</v>
      </c>
      <c r="BI41" s="237">
        <f t="shared" si="23"/>
        <v>65.634839527528172</v>
      </c>
      <c r="BJ41" s="238">
        <f t="shared" si="24"/>
        <v>92960</v>
      </c>
      <c r="BK41" s="239">
        <f t="shared" si="25"/>
        <v>6.4891232493642459</v>
      </c>
      <c r="BL41" s="27">
        <f t="shared" si="26"/>
        <v>72073.52</v>
      </c>
      <c r="BM41" s="239">
        <f t="shared" si="27"/>
        <v>5.0311311778777856</v>
      </c>
      <c r="BN41" s="240">
        <f t="shared" si="28"/>
        <v>0</v>
      </c>
      <c r="BO41" s="239">
        <f t="shared" si="29"/>
        <v>0</v>
      </c>
      <c r="BP41" s="27">
        <f t="shared" si="30"/>
        <v>40000</v>
      </c>
      <c r="BQ41" s="239">
        <f t="shared" si="31"/>
        <v>2.7922217079880576</v>
      </c>
      <c r="BR41" s="36">
        <f t="shared" si="32"/>
        <v>70547.38</v>
      </c>
      <c r="BS41" s="239">
        <f t="shared" si="33"/>
        <v>4.9245981469420634</v>
      </c>
      <c r="BT41" s="248">
        <f t="shared" si="43"/>
        <v>0.34365160472471834</v>
      </c>
      <c r="BU41" s="241">
        <v>275580.90000000002</v>
      </c>
      <c r="BV41" s="47">
        <f t="shared" si="34"/>
        <v>19.237074282172156</v>
      </c>
      <c r="BW41" s="54">
        <f t="shared" si="35"/>
        <v>216717.54999999993</v>
      </c>
      <c r="BX41" s="237">
        <f t="shared" si="36"/>
        <v>15.128086190299678</v>
      </c>
      <c r="BY41" s="58">
        <v>37880</v>
      </c>
      <c r="BZ41" s="58">
        <v>22920</v>
      </c>
      <c r="CA41" s="58">
        <v>25160</v>
      </c>
      <c r="CB41" s="58">
        <v>7000</v>
      </c>
      <c r="CC41" s="59">
        <v>72073.52</v>
      </c>
      <c r="CD41" s="59"/>
      <c r="CE41" s="59">
        <v>40000</v>
      </c>
      <c r="CF41" s="42">
        <f t="shared" si="37"/>
        <v>3.218794770393206E-2</v>
      </c>
      <c r="CG41" s="42">
        <f t="shared" si="38"/>
        <v>1.9929568279640014E-2</v>
      </c>
      <c r="CH41" s="42">
        <f t="shared" si="39"/>
        <v>2.1379323237352976E-2</v>
      </c>
      <c r="CI41" s="42">
        <f t="shared" si="40"/>
        <v>5.9254844930070822E-3</v>
      </c>
      <c r="CJ41" s="42">
        <f t="shared" si="41"/>
        <v>5.0311311778777859E-2</v>
      </c>
      <c r="CK41" s="54">
        <f t="shared" si="42"/>
        <v>43343.509999999987</v>
      </c>
    </row>
    <row r="42" spans="1:89" ht="20" customHeight="1" x14ac:dyDescent="0.6">
      <c r="A42" s="47">
        <v>35</v>
      </c>
      <c r="B42" s="62">
        <v>6</v>
      </c>
      <c r="C42" s="65" t="s">
        <v>145</v>
      </c>
      <c r="D42" s="47" t="s">
        <v>146</v>
      </c>
      <c r="E42" s="47" t="s">
        <v>147</v>
      </c>
      <c r="F42" s="57"/>
      <c r="G42" s="19">
        <v>40</v>
      </c>
      <c r="H42" s="20">
        <f t="shared" si="0"/>
        <v>0</v>
      </c>
      <c r="I42" s="57">
        <v>18660</v>
      </c>
      <c r="J42" s="22">
        <v>50</v>
      </c>
      <c r="K42" s="20">
        <f t="shared" si="1"/>
        <v>933000</v>
      </c>
      <c r="L42" s="23"/>
      <c r="M42" s="24">
        <v>60</v>
      </c>
      <c r="N42" s="20">
        <f t="shared" si="2"/>
        <v>0</v>
      </c>
      <c r="O42" s="23">
        <v>8413</v>
      </c>
      <c r="P42" s="25">
        <v>12</v>
      </c>
      <c r="Q42" s="20">
        <f t="shared" si="3"/>
        <v>100956</v>
      </c>
      <c r="R42" s="23"/>
      <c r="S42" s="26">
        <v>12</v>
      </c>
      <c r="T42" s="20">
        <f t="shared" si="4"/>
        <v>0</v>
      </c>
      <c r="U42" s="23">
        <v>1360</v>
      </c>
      <c r="V42" s="25">
        <v>8</v>
      </c>
      <c r="W42" s="20">
        <f t="shared" si="5"/>
        <v>10880</v>
      </c>
      <c r="X42" s="23"/>
      <c r="Y42" s="25">
        <v>12</v>
      </c>
      <c r="Z42" s="20">
        <f t="shared" si="6"/>
        <v>0</v>
      </c>
      <c r="AA42" s="23">
        <v>1940</v>
      </c>
      <c r="AB42" s="25">
        <v>10</v>
      </c>
      <c r="AC42" s="20">
        <f t="shared" si="7"/>
        <v>19400</v>
      </c>
      <c r="AD42" s="23">
        <v>130</v>
      </c>
      <c r="AE42" s="25">
        <v>25</v>
      </c>
      <c r="AF42" s="20">
        <f t="shared" si="8"/>
        <v>3250</v>
      </c>
      <c r="AG42" s="23">
        <v>100</v>
      </c>
      <c r="AH42" s="25">
        <v>7.5</v>
      </c>
      <c r="AI42" s="20">
        <f t="shared" si="9"/>
        <v>750</v>
      </c>
      <c r="AJ42" s="23"/>
      <c r="AK42" s="22">
        <v>15</v>
      </c>
      <c r="AL42" s="20">
        <f t="shared" si="10"/>
        <v>0</v>
      </c>
      <c r="AM42" s="23"/>
      <c r="AN42" s="25">
        <v>12</v>
      </c>
      <c r="AO42" s="20">
        <f t="shared" si="11"/>
        <v>0</v>
      </c>
      <c r="AP42" s="23">
        <f t="shared" si="12"/>
        <v>3530</v>
      </c>
      <c r="AQ42" s="23"/>
      <c r="AR42" s="27">
        <v>4</v>
      </c>
      <c r="AS42" s="23">
        <f t="shared" si="13"/>
        <v>0</v>
      </c>
      <c r="AT42" s="23"/>
      <c r="AU42" s="28">
        <v>6</v>
      </c>
      <c r="AV42" s="23">
        <f t="shared" si="14"/>
        <v>0</v>
      </c>
      <c r="AW42" s="23">
        <v>2363</v>
      </c>
      <c r="AX42" s="29">
        <f t="shared" si="15"/>
        <v>2363</v>
      </c>
      <c r="AY42" s="23">
        <v>50598</v>
      </c>
      <c r="AZ42" s="30">
        <f t="shared" si="16"/>
        <v>0.45085744908896036</v>
      </c>
      <c r="BA42" s="30">
        <f t="shared" si="17"/>
        <v>0.18917470525187566</v>
      </c>
      <c r="BB42" s="30">
        <f t="shared" si="18"/>
        <v>0.28087483656246287</v>
      </c>
      <c r="BC42" s="20">
        <f t="shared" si="19"/>
        <v>966530</v>
      </c>
      <c r="BD42" s="20">
        <f t="shared" si="20"/>
        <v>936250</v>
      </c>
      <c r="BE42" s="20">
        <f t="shared" si="21"/>
        <v>966530</v>
      </c>
      <c r="BF42" s="20">
        <f t="shared" si="22"/>
        <v>967280</v>
      </c>
      <c r="BG42" s="36">
        <v>1430054</v>
      </c>
      <c r="BH42" s="36">
        <v>954357.96969696903</v>
      </c>
      <c r="BI42" s="237">
        <f t="shared" si="23"/>
        <v>66.735799466101909</v>
      </c>
      <c r="BJ42" s="238">
        <f t="shared" si="24"/>
        <v>78549.75</v>
      </c>
      <c r="BK42" s="239">
        <f t="shared" si="25"/>
        <v>5.492782090746223</v>
      </c>
      <c r="BL42" s="27">
        <f t="shared" si="26"/>
        <v>78010</v>
      </c>
      <c r="BM42" s="239">
        <f t="shared" si="27"/>
        <v>5.4550387607740687</v>
      </c>
      <c r="BN42" s="240">
        <f t="shared" si="28"/>
        <v>8340</v>
      </c>
      <c r="BO42" s="239">
        <f t="shared" si="29"/>
        <v>0.58319476047757635</v>
      </c>
      <c r="BP42" s="27">
        <f t="shared" si="30"/>
        <v>65000</v>
      </c>
      <c r="BQ42" s="239">
        <f t="shared" si="31"/>
        <v>4.5452829054007751</v>
      </c>
      <c r="BR42" s="36">
        <f t="shared" si="32"/>
        <v>62205</v>
      </c>
      <c r="BS42" s="239">
        <f t="shared" si="33"/>
        <v>4.3498357404685413</v>
      </c>
      <c r="BT42" s="248">
        <f t="shared" si="43"/>
        <v>0.33264200533898086</v>
      </c>
      <c r="BU42" s="36">
        <v>292104.75</v>
      </c>
      <c r="BV42" s="47">
        <f t="shared" si="34"/>
        <v>20.426134257867183</v>
      </c>
      <c r="BW42" s="54">
        <f t="shared" si="35"/>
        <v>183591.28030303097</v>
      </c>
      <c r="BX42" s="237">
        <f t="shared" si="36"/>
        <v>12.838066276030903</v>
      </c>
      <c r="BY42" s="53">
        <v>22352</v>
      </c>
      <c r="BZ42" s="53">
        <v>17600</v>
      </c>
      <c r="CA42" s="53">
        <v>29700</v>
      </c>
      <c r="CB42" s="53">
        <v>8897.75</v>
      </c>
      <c r="CC42" s="54">
        <v>78010</v>
      </c>
      <c r="CD42" s="54">
        <v>8340</v>
      </c>
      <c r="CE42" s="54">
        <v>65000</v>
      </c>
      <c r="CF42" s="42">
        <f t="shared" si="37"/>
        <v>2.31260281626023E-2</v>
      </c>
      <c r="CG42" s="42">
        <f t="shared" si="38"/>
        <v>1.8798397863818424E-2</v>
      </c>
      <c r="CH42" s="42">
        <f t="shared" si="39"/>
        <v>3.0728482302670376E-2</v>
      </c>
      <c r="CI42" s="42">
        <f t="shared" si="40"/>
        <v>9.1987325283268539E-3</v>
      </c>
      <c r="CJ42" s="42">
        <f t="shared" si="41"/>
        <v>5.455038760774069E-2</v>
      </c>
      <c r="CK42" s="54">
        <f t="shared" si="42"/>
        <v>36718.256060606196</v>
      </c>
    </row>
    <row r="43" spans="1:89" ht="20" customHeight="1" x14ac:dyDescent="0.6">
      <c r="A43" s="47">
        <v>36</v>
      </c>
      <c r="B43" s="47">
        <v>6</v>
      </c>
      <c r="C43" s="60" t="s">
        <v>148</v>
      </c>
      <c r="D43" s="48" t="s">
        <v>149</v>
      </c>
      <c r="E43" s="48" t="s">
        <v>150</v>
      </c>
      <c r="F43" s="66"/>
      <c r="G43" s="19">
        <v>40</v>
      </c>
      <c r="H43" s="20">
        <f t="shared" si="0"/>
        <v>0</v>
      </c>
      <c r="I43" s="57">
        <v>25725</v>
      </c>
      <c r="J43" s="22">
        <v>50</v>
      </c>
      <c r="K43" s="20">
        <f t="shared" si="1"/>
        <v>1286250</v>
      </c>
      <c r="L43" s="23"/>
      <c r="M43" s="24">
        <v>60</v>
      </c>
      <c r="N43" s="20">
        <f t="shared" si="2"/>
        <v>0</v>
      </c>
      <c r="O43" s="57">
        <v>6477</v>
      </c>
      <c r="P43" s="25">
        <v>12</v>
      </c>
      <c r="Q43" s="20">
        <f t="shared" si="3"/>
        <v>77724</v>
      </c>
      <c r="R43" s="57"/>
      <c r="S43" s="26">
        <v>12</v>
      </c>
      <c r="T43" s="20">
        <f t="shared" si="4"/>
        <v>0</v>
      </c>
      <c r="U43" s="57">
        <v>980</v>
      </c>
      <c r="V43" s="25">
        <v>8</v>
      </c>
      <c r="W43" s="20">
        <f t="shared" si="5"/>
        <v>7840</v>
      </c>
      <c r="X43" s="57">
        <v>753</v>
      </c>
      <c r="Y43" s="25">
        <v>12</v>
      </c>
      <c r="Z43" s="20">
        <f t="shared" si="6"/>
        <v>9036</v>
      </c>
      <c r="AA43" s="57">
        <v>505</v>
      </c>
      <c r="AB43" s="25">
        <v>10</v>
      </c>
      <c r="AC43" s="20">
        <f t="shared" si="7"/>
        <v>5050</v>
      </c>
      <c r="AD43" s="57">
        <v>1054</v>
      </c>
      <c r="AE43" s="25">
        <v>25</v>
      </c>
      <c r="AF43" s="20">
        <f t="shared" si="8"/>
        <v>26350</v>
      </c>
      <c r="AG43" s="57"/>
      <c r="AH43" s="25">
        <v>7.5</v>
      </c>
      <c r="AI43" s="20">
        <f t="shared" si="9"/>
        <v>0</v>
      </c>
      <c r="AJ43" s="57"/>
      <c r="AK43" s="22">
        <v>15</v>
      </c>
      <c r="AL43" s="20">
        <f t="shared" si="10"/>
        <v>0</v>
      </c>
      <c r="AM43" s="57"/>
      <c r="AN43" s="25">
        <v>12</v>
      </c>
      <c r="AO43" s="20">
        <f t="shared" si="11"/>
        <v>0</v>
      </c>
      <c r="AP43" s="23">
        <f t="shared" si="12"/>
        <v>3292</v>
      </c>
      <c r="AQ43" s="57"/>
      <c r="AR43" s="27">
        <v>4</v>
      </c>
      <c r="AS43" s="23">
        <f t="shared" si="13"/>
        <v>0</v>
      </c>
      <c r="AT43" s="57"/>
      <c r="AU43" s="28">
        <v>6</v>
      </c>
      <c r="AV43" s="23">
        <f t="shared" si="14"/>
        <v>0</v>
      </c>
      <c r="AW43" s="57">
        <v>924</v>
      </c>
      <c r="AX43" s="29">
        <f t="shared" si="15"/>
        <v>924</v>
      </c>
      <c r="AY43" s="23">
        <v>14180</v>
      </c>
      <c r="AZ43" s="30">
        <f t="shared" si="16"/>
        <v>0.25177842565597669</v>
      </c>
      <c r="BA43" s="30">
        <f t="shared" si="17"/>
        <v>0.12796890184645288</v>
      </c>
      <c r="BB43" s="30">
        <f t="shared" si="18"/>
        <v>0.14265863825845299</v>
      </c>
      <c r="BC43" s="20">
        <f t="shared" si="19"/>
        <v>1334526</v>
      </c>
      <c r="BD43" s="20">
        <f t="shared" si="20"/>
        <v>1312600</v>
      </c>
      <c r="BE43" s="20">
        <f t="shared" si="21"/>
        <v>1334526</v>
      </c>
      <c r="BF43" s="20">
        <f t="shared" si="22"/>
        <v>1334526</v>
      </c>
      <c r="BG43" s="88">
        <v>1429665</v>
      </c>
      <c r="BH43" s="88">
        <v>968534.68</v>
      </c>
      <c r="BI43" s="237">
        <f t="shared" si="23"/>
        <v>67.745568367414748</v>
      </c>
      <c r="BJ43" s="238">
        <f t="shared" si="24"/>
        <v>79608</v>
      </c>
      <c r="BK43" s="239">
        <f t="shared" si="25"/>
        <v>5.5682974682880255</v>
      </c>
      <c r="BL43" s="27">
        <f t="shared" si="26"/>
        <v>110665.64</v>
      </c>
      <c r="BM43" s="239">
        <f t="shared" si="27"/>
        <v>7.7406693176373489</v>
      </c>
      <c r="BN43" s="240">
        <f t="shared" si="28"/>
        <v>0</v>
      </c>
      <c r="BO43" s="239">
        <f t="shared" si="29"/>
        <v>0</v>
      </c>
      <c r="BP43" s="27">
        <f t="shared" si="30"/>
        <v>23000</v>
      </c>
      <c r="BQ43" s="239">
        <f t="shared" si="31"/>
        <v>1.6087684877226482</v>
      </c>
      <c r="BR43" s="36">
        <f t="shared" si="32"/>
        <v>33540.359999999986</v>
      </c>
      <c r="BS43" s="239">
        <f t="shared" si="33"/>
        <v>2.3460293145597038</v>
      </c>
      <c r="BT43" s="248">
        <f t="shared" si="43"/>
        <v>0.32254431632585251</v>
      </c>
      <c r="BU43" s="241">
        <v>246814</v>
      </c>
      <c r="BV43" s="47">
        <f t="shared" si="34"/>
        <v>17.263764588207728</v>
      </c>
      <c r="BW43" s="54">
        <f t="shared" si="35"/>
        <v>214316.31999999995</v>
      </c>
      <c r="BX43" s="237">
        <f t="shared" si="36"/>
        <v>14.990667044377526</v>
      </c>
      <c r="BY43" s="58">
        <v>24324</v>
      </c>
      <c r="BZ43" s="58">
        <v>23074</v>
      </c>
      <c r="CA43" s="58">
        <v>22820</v>
      </c>
      <c r="CB43" s="58">
        <v>9390</v>
      </c>
      <c r="CC43" s="59">
        <v>110665.64</v>
      </c>
      <c r="CD43" s="59"/>
      <c r="CE43" s="59">
        <v>23000</v>
      </c>
      <c r="CF43" s="42">
        <f t="shared" si="37"/>
        <v>1.8226696220231004E-2</v>
      </c>
      <c r="CG43" s="42">
        <f t="shared" si="38"/>
        <v>1.7578851135151608E-2</v>
      </c>
      <c r="CH43" s="42">
        <f t="shared" si="39"/>
        <v>1.7099704314490687E-2</v>
      </c>
      <c r="CI43" s="42">
        <f t="shared" si="40"/>
        <v>7.0362061136313566E-3</v>
      </c>
      <c r="CJ43" s="42">
        <f t="shared" si="41"/>
        <v>7.7406693176373484E-2</v>
      </c>
      <c r="CK43" s="54">
        <f t="shared" si="42"/>
        <v>42863.263999999996</v>
      </c>
    </row>
    <row r="44" spans="1:89" ht="20" customHeight="1" x14ac:dyDescent="0.6">
      <c r="A44" s="47">
        <v>37</v>
      </c>
      <c r="B44" s="62">
        <v>5</v>
      </c>
      <c r="C44" s="48" t="s">
        <v>151</v>
      </c>
      <c r="D44" s="48" t="s">
        <v>69</v>
      </c>
      <c r="E44" s="48" t="s">
        <v>70</v>
      </c>
      <c r="F44" s="23"/>
      <c r="G44" s="19">
        <v>40</v>
      </c>
      <c r="H44" s="20">
        <f t="shared" si="0"/>
        <v>0</v>
      </c>
      <c r="I44" s="23">
        <v>26110</v>
      </c>
      <c r="J44" s="22">
        <v>50</v>
      </c>
      <c r="K44" s="20">
        <f t="shared" si="1"/>
        <v>1305500</v>
      </c>
      <c r="L44" s="23"/>
      <c r="M44" s="24">
        <v>60</v>
      </c>
      <c r="N44" s="20">
        <f t="shared" si="2"/>
        <v>0</v>
      </c>
      <c r="O44" s="23">
        <v>5551</v>
      </c>
      <c r="P44" s="25">
        <v>12</v>
      </c>
      <c r="Q44" s="20">
        <f t="shared" si="3"/>
        <v>66612</v>
      </c>
      <c r="R44" s="23"/>
      <c r="S44" s="26">
        <v>12</v>
      </c>
      <c r="T44" s="20">
        <f t="shared" si="4"/>
        <v>0</v>
      </c>
      <c r="U44" s="23">
        <v>839</v>
      </c>
      <c r="V44" s="25">
        <v>8</v>
      </c>
      <c r="W44" s="20">
        <f t="shared" si="5"/>
        <v>6712</v>
      </c>
      <c r="X44" s="23">
        <v>376</v>
      </c>
      <c r="Y44" s="25">
        <v>12</v>
      </c>
      <c r="Z44" s="20">
        <f t="shared" si="6"/>
        <v>4512</v>
      </c>
      <c r="AA44" s="23">
        <v>995</v>
      </c>
      <c r="AB44" s="25">
        <v>10</v>
      </c>
      <c r="AC44" s="20">
        <f t="shared" si="7"/>
        <v>9950</v>
      </c>
      <c r="AD44" s="23">
        <v>269</v>
      </c>
      <c r="AE44" s="25">
        <v>25</v>
      </c>
      <c r="AF44" s="20">
        <f t="shared" si="8"/>
        <v>6725</v>
      </c>
      <c r="AG44" s="23">
        <v>172</v>
      </c>
      <c r="AH44" s="25">
        <v>7.5</v>
      </c>
      <c r="AI44" s="20">
        <f t="shared" si="9"/>
        <v>1290</v>
      </c>
      <c r="AJ44" s="23"/>
      <c r="AK44" s="22">
        <v>15</v>
      </c>
      <c r="AL44" s="20">
        <f t="shared" si="10"/>
        <v>0</v>
      </c>
      <c r="AM44" s="23"/>
      <c r="AN44" s="25">
        <v>12</v>
      </c>
      <c r="AO44" s="20">
        <f t="shared" si="11"/>
        <v>0</v>
      </c>
      <c r="AP44" s="23">
        <f t="shared" si="12"/>
        <v>2651</v>
      </c>
      <c r="AQ44" s="23">
        <v>34</v>
      </c>
      <c r="AR44" s="27">
        <v>4</v>
      </c>
      <c r="AS44" s="23">
        <f t="shared" si="13"/>
        <v>136</v>
      </c>
      <c r="AT44" s="23"/>
      <c r="AU44" s="28">
        <v>6</v>
      </c>
      <c r="AV44" s="23">
        <f t="shared" si="14"/>
        <v>0</v>
      </c>
      <c r="AW44" s="23">
        <v>835</v>
      </c>
      <c r="AX44" s="29">
        <f t="shared" si="15"/>
        <v>971</v>
      </c>
      <c r="AY44" s="23">
        <v>23745</v>
      </c>
      <c r="AZ44" s="30">
        <f t="shared" si="16"/>
        <v>0.21260053619302949</v>
      </c>
      <c r="BA44" s="30">
        <f t="shared" si="17"/>
        <v>0.1015319800842589</v>
      </c>
      <c r="BB44" s="30">
        <f t="shared" si="18"/>
        <v>0.17492343721851919</v>
      </c>
      <c r="BC44" s="20">
        <f t="shared" si="19"/>
        <v>1333399</v>
      </c>
      <c r="BD44" s="20">
        <f t="shared" si="20"/>
        <v>1312225</v>
      </c>
      <c r="BE44" s="20">
        <f t="shared" si="21"/>
        <v>1333399</v>
      </c>
      <c r="BF44" s="20">
        <f t="shared" si="22"/>
        <v>1334689</v>
      </c>
      <c r="BG44" s="36">
        <v>1425046</v>
      </c>
      <c r="BH44" s="36">
        <v>973798.98577612895</v>
      </c>
      <c r="BI44" s="237">
        <f t="shared" si="23"/>
        <v>68.33456504394448</v>
      </c>
      <c r="BJ44" s="238">
        <f t="shared" si="24"/>
        <v>89785</v>
      </c>
      <c r="BK44" s="239">
        <f t="shared" si="25"/>
        <v>6.3004983698771833</v>
      </c>
      <c r="BL44" s="27">
        <f t="shared" si="26"/>
        <v>39881.39</v>
      </c>
      <c r="BM44" s="239">
        <f t="shared" si="27"/>
        <v>2.7986036941965384</v>
      </c>
      <c r="BN44" s="240">
        <f t="shared" si="28"/>
        <v>21206.27</v>
      </c>
      <c r="BO44" s="239">
        <f t="shared" si="29"/>
        <v>1.4881112609698215</v>
      </c>
      <c r="BP44" s="27">
        <f t="shared" si="30"/>
        <v>9450</v>
      </c>
      <c r="BQ44" s="239">
        <f t="shared" si="31"/>
        <v>0.66313648822564331</v>
      </c>
      <c r="BR44" s="36">
        <f t="shared" si="32"/>
        <v>51972.24000000002</v>
      </c>
      <c r="BS44" s="239">
        <f t="shared" si="33"/>
        <v>3.6470570072825734</v>
      </c>
      <c r="BT44" s="248">
        <f t="shared" si="43"/>
        <v>0.31665434956055527</v>
      </c>
      <c r="BU44" s="36">
        <v>212294.9</v>
      </c>
      <c r="BV44" s="47">
        <f t="shared" si="34"/>
        <v>14.897406820551758</v>
      </c>
      <c r="BW44" s="54">
        <f t="shared" si="35"/>
        <v>238952.11422387106</v>
      </c>
      <c r="BX44" s="237">
        <f t="shared" si="36"/>
        <v>16.768028135503773</v>
      </c>
      <c r="BY44" s="53">
        <v>28095</v>
      </c>
      <c r="BZ44" s="53">
        <v>33750</v>
      </c>
      <c r="CA44" s="53">
        <v>25650</v>
      </c>
      <c r="CB44" s="53">
        <v>2290</v>
      </c>
      <c r="CC44" s="54">
        <v>39881.39</v>
      </c>
      <c r="CD44" s="54">
        <v>21206.27</v>
      </c>
      <c r="CE44" s="54">
        <v>9450</v>
      </c>
      <c r="CF44" s="42">
        <f t="shared" si="37"/>
        <v>2.1070212292044616E-2</v>
      </c>
      <c r="CG44" s="42">
        <f t="shared" si="38"/>
        <v>2.5719674598487303E-2</v>
      </c>
      <c r="CH44" s="42">
        <f t="shared" si="39"/>
        <v>1.9236552599784462E-2</v>
      </c>
      <c r="CI44" s="42">
        <f t="shared" si="40"/>
        <v>1.7157555055896917E-3</v>
      </c>
      <c r="CJ44" s="42">
        <f t="shared" si="41"/>
        <v>2.7986036941965383E-2</v>
      </c>
      <c r="CK44" s="54">
        <f t="shared" si="42"/>
        <v>47790.422844774213</v>
      </c>
    </row>
    <row r="45" spans="1:89" ht="20" customHeight="1" x14ac:dyDescent="0.6">
      <c r="A45" s="47">
        <v>38</v>
      </c>
      <c r="B45" s="47">
        <v>7</v>
      </c>
      <c r="C45" s="67" t="s">
        <v>152</v>
      </c>
      <c r="D45" s="67" t="s">
        <v>153</v>
      </c>
      <c r="E45" s="48" t="s">
        <v>154</v>
      </c>
      <c r="F45" s="57"/>
      <c r="G45" s="19">
        <v>40</v>
      </c>
      <c r="H45" s="20">
        <f t="shared" si="0"/>
        <v>0</v>
      </c>
      <c r="I45" s="57">
        <v>24620</v>
      </c>
      <c r="J45" s="22">
        <v>50</v>
      </c>
      <c r="K45" s="20">
        <f t="shared" si="1"/>
        <v>1231000</v>
      </c>
      <c r="L45" s="23"/>
      <c r="M45" s="24">
        <v>60</v>
      </c>
      <c r="N45" s="20">
        <f t="shared" si="2"/>
        <v>0</v>
      </c>
      <c r="O45" s="57">
        <v>7172</v>
      </c>
      <c r="P45" s="25">
        <v>12</v>
      </c>
      <c r="Q45" s="20">
        <f t="shared" si="3"/>
        <v>86064</v>
      </c>
      <c r="R45" s="57">
        <v>578</v>
      </c>
      <c r="S45" s="26">
        <v>12</v>
      </c>
      <c r="T45" s="20">
        <f t="shared" si="4"/>
        <v>6936</v>
      </c>
      <c r="U45" s="23">
        <v>1081</v>
      </c>
      <c r="V45" s="25">
        <v>8</v>
      </c>
      <c r="W45" s="20">
        <f t="shared" si="5"/>
        <v>8648</v>
      </c>
      <c r="X45" s="57">
        <v>476</v>
      </c>
      <c r="Y45" s="25">
        <v>12</v>
      </c>
      <c r="Z45" s="20">
        <f t="shared" si="6"/>
        <v>5712</v>
      </c>
      <c r="AA45" s="57">
        <v>885</v>
      </c>
      <c r="AB45" s="25">
        <v>10</v>
      </c>
      <c r="AC45" s="20">
        <f t="shared" si="7"/>
        <v>8850</v>
      </c>
      <c r="AD45" s="57">
        <v>424</v>
      </c>
      <c r="AE45" s="25">
        <v>25</v>
      </c>
      <c r="AF45" s="20">
        <f t="shared" si="8"/>
        <v>10600</v>
      </c>
      <c r="AG45" s="57">
        <v>0</v>
      </c>
      <c r="AH45" s="25">
        <v>7.5</v>
      </c>
      <c r="AI45" s="20">
        <f t="shared" si="9"/>
        <v>0</v>
      </c>
      <c r="AJ45" s="57">
        <v>0</v>
      </c>
      <c r="AK45" s="22">
        <v>15</v>
      </c>
      <c r="AL45" s="20">
        <f t="shared" si="10"/>
        <v>0</v>
      </c>
      <c r="AM45" s="57">
        <v>0</v>
      </c>
      <c r="AN45" s="25">
        <v>12</v>
      </c>
      <c r="AO45" s="20">
        <f t="shared" si="11"/>
        <v>0</v>
      </c>
      <c r="AP45" s="23">
        <f t="shared" si="12"/>
        <v>3444</v>
      </c>
      <c r="AQ45" s="57">
        <v>0</v>
      </c>
      <c r="AR45" s="27">
        <v>4</v>
      </c>
      <c r="AS45" s="23">
        <f t="shared" si="13"/>
        <v>0</v>
      </c>
      <c r="AT45" s="57">
        <v>0</v>
      </c>
      <c r="AU45" s="28">
        <v>6</v>
      </c>
      <c r="AV45" s="23">
        <f t="shared" si="14"/>
        <v>0</v>
      </c>
      <c r="AW45" s="57">
        <v>2349</v>
      </c>
      <c r="AX45" s="29">
        <f t="shared" si="15"/>
        <v>2349</v>
      </c>
      <c r="AY45" s="57">
        <v>49235</v>
      </c>
      <c r="AZ45" s="30">
        <f t="shared" si="16"/>
        <v>0.29130787977254263</v>
      </c>
      <c r="BA45" s="30">
        <f t="shared" si="17"/>
        <v>0.13988627132412673</v>
      </c>
      <c r="BB45" s="30">
        <f t="shared" si="18"/>
        <v>0.32752370329057445</v>
      </c>
      <c r="BC45" s="20">
        <f t="shared" si="19"/>
        <v>1271746</v>
      </c>
      <c r="BD45" s="20">
        <f t="shared" si="20"/>
        <v>1248536</v>
      </c>
      <c r="BE45" s="20">
        <f t="shared" si="21"/>
        <v>1271746</v>
      </c>
      <c r="BF45" s="20">
        <f t="shared" si="22"/>
        <v>1271746</v>
      </c>
      <c r="BG45" s="241">
        <v>1407225</v>
      </c>
      <c r="BH45" s="241">
        <v>950084.75378599996</v>
      </c>
      <c r="BI45" s="237">
        <f t="shared" si="23"/>
        <v>67.514772249356</v>
      </c>
      <c r="BJ45" s="238">
        <f t="shared" si="24"/>
        <v>87229</v>
      </c>
      <c r="BK45" s="239">
        <f t="shared" si="25"/>
        <v>6.1986533781022937</v>
      </c>
      <c r="BL45" s="27">
        <f t="shared" si="26"/>
        <v>79218.39</v>
      </c>
      <c r="BM45" s="239">
        <f t="shared" si="27"/>
        <v>5.629404679422267</v>
      </c>
      <c r="BN45" s="240">
        <f t="shared" si="28"/>
        <v>0</v>
      </c>
      <c r="BO45" s="239">
        <f t="shared" si="29"/>
        <v>0</v>
      </c>
      <c r="BP45" s="27">
        <f t="shared" si="30"/>
        <v>30000</v>
      </c>
      <c r="BQ45" s="239">
        <f t="shared" si="31"/>
        <v>2.1318552470287266</v>
      </c>
      <c r="BR45" s="36">
        <f t="shared" si="32"/>
        <v>65374.719999999972</v>
      </c>
      <c r="BS45" s="239">
        <f t="shared" si="33"/>
        <v>4.6456479951677929</v>
      </c>
      <c r="BT45" s="248">
        <f t="shared" si="43"/>
        <v>0.32485227750644002</v>
      </c>
      <c r="BU45" s="241">
        <v>261822.11</v>
      </c>
      <c r="BV45" s="47">
        <f t="shared" si="34"/>
        <v>18.605561299721082</v>
      </c>
      <c r="BW45" s="54">
        <f t="shared" si="35"/>
        <v>195318.13621400006</v>
      </c>
      <c r="BX45" s="237">
        <f t="shared" si="36"/>
        <v>13.879666450922919</v>
      </c>
      <c r="BY45" s="58">
        <v>29654</v>
      </c>
      <c r="BZ45" s="58">
        <v>24830</v>
      </c>
      <c r="CA45" s="58">
        <v>29495</v>
      </c>
      <c r="CB45" s="58">
        <v>3250</v>
      </c>
      <c r="CC45" s="59">
        <v>79218.39</v>
      </c>
      <c r="CD45" s="59">
        <v>0</v>
      </c>
      <c r="CE45" s="59">
        <v>30000</v>
      </c>
      <c r="CF45" s="42">
        <f t="shared" si="37"/>
        <v>2.3317549259050156E-2</v>
      </c>
      <c r="CG45" s="42">
        <f t="shared" si="38"/>
        <v>1.9887291996386166E-2</v>
      </c>
      <c r="CH45" s="42">
        <f t="shared" si="39"/>
        <v>2.3192524293373047E-2</v>
      </c>
      <c r="CI45" s="42">
        <f t="shared" si="40"/>
        <v>2.5555417512616511E-3</v>
      </c>
      <c r="CJ45" s="42">
        <f t="shared" si="41"/>
        <v>5.6294046794222674E-2</v>
      </c>
      <c r="CK45" s="54">
        <f t="shared" si="42"/>
        <v>39063.627242800016</v>
      </c>
    </row>
    <row r="46" spans="1:89" ht="20" customHeight="1" x14ac:dyDescent="0.6">
      <c r="A46" s="47">
        <v>39</v>
      </c>
      <c r="B46" s="47">
        <v>7</v>
      </c>
      <c r="C46" s="48" t="s">
        <v>155</v>
      </c>
      <c r="D46" s="48"/>
      <c r="E46" s="48" t="s">
        <v>156</v>
      </c>
      <c r="F46" s="23"/>
      <c r="G46" s="19">
        <v>40</v>
      </c>
      <c r="H46" s="20">
        <f t="shared" si="0"/>
        <v>0</v>
      </c>
      <c r="I46" s="23">
        <v>22259</v>
      </c>
      <c r="J46" s="22">
        <v>50</v>
      </c>
      <c r="K46" s="20">
        <f t="shared" si="1"/>
        <v>1112950</v>
      </c>
      <c r="L46" s="23"/>
      <c r="M46" s="24">
        <v>60</v>
      </c>
      <c r="N46" s="20">
        <f t="shared" si="2"/>
        <v>0</v>
      </c>
      <c r="O46" s="23">
        <v>11507</v>
      </c>
      <c r="P46" s="25">
        <v>12</v>
      </c>
      <c r="Q46" s="20">
        <f t="shared" si="3"/>
        <v>138084</v>
      </c>
      <c r="R46" s="23">
        <v>550</v>
      </c>
      <c r="S46" s="26">
        <v>12</v>
      </c>
      <c r="T46" s="20">
        <f t="shared" si="4"/>
        <v>6600</v>
      </c>
      <c r="U46" s="23">
        <v>3440</v>
      </c>
      <c r="V46" s="25">
        <v>8</v>
      </c>
      <c r="W46" s="20">
        <f t="shared" si="5"/>
        <v>27520</v>
      </c>
      <c r="X46" s="23">
        <v>1880</v>
      </c>
      <c r="Y46" s="25">
        <v>12</v>
      </c>
      <c r="Z46" s="20">
        <f t="shared" si="6"/>
        <v>22560</v>
      </c>
      <c r="AA46" s="23">
        <v>1040</v>
      </c>
      <c r="AB46" s="25">
        <v>10</v>
      </c>
      <c r="AC46" s="20">
        <f t="shared" si="7"/>
        <v>10400</v>
      </c>
      <c r="AD46" s="23">
        <v>80</v>
      </c>
      <c r="AE46" s="25">
        <v>25</v>
      </c>
      <c r="AF46" s="20">
        <f t="shared" si="8"/>
        <v>2000</v>
      </c>
      <c r="AG46" s="23"/>
      <c r="AH46" s="25">
        <v>7.5</v>
      </c>
      <c r="AI46" s="20">
        <f t="shared" si="9"/>
        <v>0</v>
      </c>
      <c r="AJ46" s="23"/>
      <c r="AK46" s="22">
        <v>15</v>
      </c>
      <c r="AL46" s="20">
        <f t="shared" si="10"/>
        <v>0</v>
      </c>
      <c r="AM46" s="23"/>
      <c r="AN46" s="25">
        <v>12</v>
      </c>
      <c r="AO46" s="20">
        <f t="shared" si="11"/>
        <v>0</v>
      </c>
      <c r="AP46" s="23">
        <f t="shared" si="12"/>
        <v>6990</v>
      </c>
      <c r="AQ46" s="23"/>
      <c r="AR46" s="27">
        <v>4</v>
      </c>
      <c r="AS46" s="23">
        <f t="shared" si="13"/>
        <v>0</v>
      </c>
      <c r="AT46" s="23">
        <v>17</v>
      </c>
      <c r="AU46" s="28">
        <v>6</v>
      </c>
      <c r="AV46" s="23">
        <f t="shared" si="14"/>
        <v>102</v>
      </c>
      <c r="AW46" s="23">
        <v>3278</v>
      </c>
      <c r="AX46" s="29">
        <f t="shared" si="15"/>
        <v>3380</v>
      </c>
      <c r="AY46" s="23">
        <v>78250</v>
      </c>
      <c r="AZ46" s="30">
        <f t="shared" si="16"/>
        <v>0.51695943213980866</v>
      </c>
      <c r="BA46" s="30">
        <f t="shared" si="17"/>
        <v>0.31403027988678739</v>
      </c>
      <c r="BB46" s="30">
        <f t="shared" si="18"/>
        <v>0.29373424871817155</v>
      </c>
      <c r="BC46" s="20">
        <f t="shared" si="19"/>
        <v>1182030</v>
      </c>
      <c r="BD46" s="20">
        <f t="shared" si="20"/>
        <v>1121550</v>
      </c>
      <c r="BE46" s="20">
        <f t="shared" si="21"/>
        <v>1182030</v>
      </c>
      <c r="BF46" s="20">
        <f t="shared" si="22"/>
        <v>1182030</v>
      </c>
      <c r="BG46" s="36">
        <v>1404251.5</v>
      </c>
      <c r="BH46" s="36">
        <v>930523.83</v>
      </c>
      <c r="BI46" s="237">
        <f t="shared" si="23"/>
        <v>66.26475599278335</v>
      </c>
      <c r="BJ46" s="238">
        <f t="shared" si="24"/>
        <v>93369.7</v>
      </c>
      <c r="BK46" s="239">
        <f t="shared" si="25"/>
        <v>6.6490724774016625</v>
      </c>
      <c r="BL46" s="27">
        <f t="shared" si="26"/>
        <v>77840</v>
      </c>
      <c r="BM46" s="239">
        <f t="shared" si="27"/>
        <v>5.5431665908848951</v>
      </c>
      <c r="BN46" s="240">
        <f t="shared" si="28"/>
        <v>24900</v>
      </c>
      <c r="BO46" s="239">
        <f t="shared" si="29"/>
        <v>1.7731866407121517</v>
      </c>
      <c r="BP46" s="27">
        <f t="shared" si="30"/>
        <v>42380.800000000003</v>
      </c>
      <c r="BQ46" s="239">
        <f t="shared" si="31"/>
        <v>3.0180348748069705</v>
      </c>
      <c r="BR46" s="36">
        <f t="shared" si="32"/>
        <v>89470.37000000001</v>
      </c>
      <c r="BS46" s="239">
        <f t="shared" si="33"/>
        <v>6.3713921615892888</v>
      </c>
      <c r="BT46" s="248">
        <f t="shared" si="43"/>
        <v>0.33735244007216658</v>
      </c>
      <c r="BU46" s="36">
        <v>327960.87</v>
      </c>
      <c r="BV46" s="47">
        <f t="shared" si="34"/>
        <v>23.354852745394968</v>
      </c>
      <c r="BW46" s="54">
        <f t="shared" si="35"/>
        <v>145766.80000000005</v>
      </c>
      <c r="BX46" s="237">
        <f t="shared" si="36"/>
        <v>10.380391261821693</v>
      </c>
      <c r="BY46" s="53">
        <v>32450</v>
      </c>
      <c r="BZ46" s="53">
        <v>19806</v>
      </c>
      <c r="CA46" s="53">
        <v>24730</v>
      </c>
      <c r="CB46" s="53">
        <v>16383.7</v>
      </c>
      <c r="CC46" s="54">
        <v>77840</v>
      </c>
      <c r="CD46" s="54">
        <v>24900</v>
      </c>
      <c r="CE46" s="54">
        <v>42380.800000000003</v>
      </c>
      <c r="CF46" s="42">
        <f t="shared" si="37"/>
        <v>2.7452771926262446E-2</v>
      </c>
      <c r="CG46" s="42">
        <f t="shared" si="38"/>
        <v>1.7659489099906379E-2</v>
      </c>
      <c r="CH46" s="42">
        <f t="shared" si="39"/>
        <v>2.0921634814683215E-2</v>
      </c>
      <c r="CI46" s="42">
        <f t="shared" si="40"/>
        <v>1.386064651489387E-2</v>
      </c>
      <c r="CJ46" s="42">
        <f t="shared" si="41"/>
        <v>5.5431665908848952E-2</v>
      </c>
      <c r="CK46" s="54">
        <v>0</v>
      </c>
    </row>
    <row r="47" spans="1:89" ht="20" customHeight="1" x14ac:dyDescent="0.6">
      <c r="A47" s="47">
        <v>40</v>
      </c>
      <c r="B47" s="62">
        <v>7</v>
      </c>
      <c r="C47" s="48" t="s">
        <v>157</v>
      </c>
      <c r="D47" s="48" t="s">
        <v>87</v>
      </c>
      <c r="E47" s="48" t="s">
        <v>88</v>
      </c>
      <c r="F47" s="55"/>
      <c r="G47" s="19">
        <v>40</v>
      </c>
      <c r="H47" s="20">
        <f t="shared" si="0"/>
        <v>0</v>
      </c>
      <c r="I47" s="23">
        <v>23801</v>
      </c>
      <c r="J47" s="22">
        <v>50</v>
      </c>
      <c r="K47" s="20">
        <f t="shared" si="1"/>
        <v>1190050</v>
      </c>
      <c r="L47" s="23"/>
      <c r="M47" s="24">
        <v>60</v>
      </c>
      <c r="N47" s="20">
        <f t="shared" si="2"/>
        <v>0</v>
      </c>
      <c r="O47" s="23">
        <v>9492</v>
      </c>
      <c r="P47" s="25">
        <v>12</v>
      </c>
      <c r="Q47" s="20">
        <f t="shared" si="3"/>
        <v>113904</v>
      </c>
      <c r="R47" s="23"/>
      <c r="S47" s="26">
        <v>12</v>
      </c>
      <c r="T47" s="20">
        <f t="shared" si="4"/>
        <v>0</v>
      </c>
      <c r="U47" s="23">
        <v>728</v>
      </c>
      <c r="V47" s="25">
        <v>8</v>
      </c>
      <c r="W47" s="20">
        <f t="shared" si="5"/>
        <v>5824</v>
      </c>
      <c r="X47" s="23">
        <v>251</v>
      </c>
      <c r="Y47" s="25">
        <v>12</v>
      </c>
      <c r="Z47" s="20">
        <f t="shared" si="6"/>
        <v>3012</v>
      </c>
      <c r="AA47" s="23">
        <v>1155</v>
      </c>
      <c r="AB47" s="25">
        <v>10</v>
      </c>
      <c r="AC47" s="20">
        <f t="shared" si="7"/>
        <v>11550</v>
      </c>
      <c r="AD47" s="23">
        <v>320</v>
      </c>
      <c r="AE47" s="25">
        <v>25</v>
      </c>
      <c r="AF47" s="20">
        <f t="shared" si="8"/>
        <v>8000</v>
      </c>
      <c r="AG47" s="23">
        <v>265</v>
      </c>
      <c r="AH47" s="25">
        <v>7.5</v>
      </c>
      <c r="AI47" s="20">
        <f t="shared" si="9"/>
        <v>1987.5</v>
      </c>
      <c r="AJ47" s="23"/>
      <c r="AK47" s="22">
        <v>15</v>
      </c>
      <c r="AL47" s="20">
        <f t="shared" si="10"/>
        <v>0</v>
      </c>
      <c r="AM47" s="23"/>
      <c r="AN47" s="25">
        <v>12</v>
      </c>
      <c r="AO47" s="20">
        <f t="shared" si="11"/>
        <v>0</v>
      </c>
      <c r="AP47" s="23">
        <f t="shared" si="12"/>
        <v>2719</v>
      </c>
      <c r="AQ47" s="23"/>
      <c r="AR47" s="27">
        <v>4</v>
      </c>
      <c r="AS47" s="23">
        <f t="shared" si="13"/>
        <v>0</v>
      </c>
      <c r="AT47" s="23">
        <v>69</v>
      </c>
      <c r="AU47" s="28">
        <v>6</v>
      </c>
      <c r="AV47" s="23">
        <f t="shared" si="14"/>
        <v>414</v>
      </c>
      <c r="AW47" s="23">
        <v>2880</v>
      </c>
      <c r="AX47" s="29">
        <f t="shared" si="15"/>
        <v>3294</v>
      </c>
      <c r="AY47" s="23">
        <v>65784</v>
      </c>
      <c r="AZ47" s="30">
        <f t="shared" si="16"/>
        <v>0.39880677282467125</v>
      </c>
      <c r="BA47" s="30">
        <f t="shared" si="17"/>
        <v>0.11423889752531406</v>
      </c>
      <c r="BB47" s="30">
        <f t="shared" si="18"/>
        <v>0.34702907711757269</v>
      </c>
      <c r="BC47" s="20">
        <f t="shared" si="19"/>
        <v>1218436</v>
      </c>
      <c r="BD47" s="20">
        <f t="shared" si="20"/>
        <v>1198050</v>
      </c>
      <c r="BE47" s="20">
        <f t="shared" si="21"/>
        <v>1218436</v>
      </c>
      <c r="BF47" s="20">
        <f t="shared" si="22"/>
        <v>1220423.5</v>
      </c>
      <c r="BG47" s="36">
        <v>1400111.5</v>
      </c>
      <c r="BH47" s="36">
        <v>962041.412885</v>
      </c>
      <c r="BI47" s="237">
        <f t="shared" si="23"/>
        <v>68.711771375708295</v>
      </c>
      <c r="BJ47" s="238">
        <f t="shared" si="24"/>
        <v>105920</v>
      </c>
      <c r="BK47" s="239">
        <f t="shared" si="25"/>
        <v>7.5651117785976334</v>
      </c>
      <c r="BL47" s="27">
        <f t="shared" si="26"/>
        <v>64741</v>
      </c>
      <c r="BM47" s="239">
        <f t="shared" si="27"/>
        <v>4.6239888751717277</v>
      </c>
      <c r="BN47" s="240">
        <f t="shared" si="28"/>
        <v>9125</v>
      </c>
      <c r="BO47" s="239">
        <f t="shared" si="29"/>
        <v>0.65173380834312122</v>
      </c>
      <c r="BP47" s="27">
        <f t="shared" si="30"/>
        <v>5000</v>
      </c>
      <c r="BQ47" s="239">
        <f t="shared" si="31"/>
        <v>0.3571144155304774</v>
      </c>
      <c r="BR47" s="36">
        <f t="shared" si="32"/>
        <v>126686.28000000003</v>
      </c>
      <c r="BS47" s="239">
        <f t="shared" si="33"/>
        <v>9.0482993675860843</v>
      </c>
      <c r="BT47" s="248">
        <f t="shared" si="43"/>
        <v>0.31288228624291708</v>
      </c>
      <c r="BU47" s="36">
        <v>311472.28000000003</v>
      </c>
      <c r="BV47" s="47">
        <f t="shared" si="34"/>
        <v>22.246248245229044</v>
      </c>
      <c r="BW47" s="54">
        <f t="shared" si="35"/>
        <v>126597.80711499997</v>
      </c>
      <c r="BX47" s="237">
        <f t="shared" si="36"/>
        <v>9.0419803790626663</v>
      </c>
      <c r="BY47" s="53">
        <v>30740</v>
      </c>
      <c r="BZ47" s="53">
        <v>31040</v>
      </c>
      <c r="CA47" s="53">
        <v>31900</v>
      </c>
      <c r="CB47" s="53">
        <v>12240</v>
      </c>
      <c r="CC47" s="54">
        <v>64741</v>
      </c>
      <c r="CD47" s="54">
        <v>9125</v>
      </c>
      <c r="CE47" s="54">
        <v>5000</v>
      </c>
      <c r="CF47" s="42">
        <f t="shared" si="37"/>
        <v>2.5229064144526261E-2</v>
      </c>
      <c r="CG47" s="42">
        <f t="shared" si="38"/>
        <v>2.5908768415341597E-2</v>
      </c>
      <c r="CH47" s="42">
        <f t="shared" si="39"/>
        <v>2.6181104300923477E-2</v>
      </c>
      <c r="CI47" s="42">
        <f t="shared" si="40"/>
        <v>1.002930540095303E-2</v>
      </c>
      <c r="CJ47" s="42">
        <f t="shared" si="41"/>
        <v>4.6239888751717272E-2</v>
      </c>
      <c r="CK47" s="54">
        <f t="shared" ref="CK47:CK110" si="44">+BW47*20%</f>
        <v>25319.561422999996</v>
      </c>
    </row>
    <row r="48" spans="1:89" ht="20" customHeight="1" x14ac:dyDescent="0.6">
      <c r="A48" s="47">
        <v>41</v>
      </c>
      <c r="B48" s="47">
        <v>6</v>
      </c>
      <c r="C48" s="48" t="s">
        <v>158</v>
      </c>
      <c r="D48" s="48" t="s">
        <v>69</v>
      </c>
      <c r="E48" s="48" t="s">
        <v>112</v>
      </c>
      <c r="F48" s="23"/>
      <c r="G48" s="19">
        <v>40</v>
      </c>
      <c r="H48" s="20">
        <f t="shared" si="0"/>
        <v>0</v>
      </c>
      <c r="I48" s="23">
        <v>22881</v>
      </c>
      <c r="J48" s="22">
        <v>50</v>
      </c>
      <c r="K48" s="20">
        <f t="shared" si="1"/>
        <v>1144050</v>
      </c>
      <c r="L48" s="23"/>
      <c r="M48" s="24">
        <v>60</v>
      </c>
      <c r="N48" s="20">
        <f t="shared" si="2"/>
        <v>0</v>
      </c>
      <c r="O48" s="23">
        <v>12982</v>
      </c>
      <c r="P48" s="25">
        <v>12</v>
      </c>
      <c r="Q48" s="20">
        <f t="shared" si="3"/>
        <v>155784</v>
      </c>
      <c r="R48" s="23"/>
      <c r="S48" s="26">
        <v>12</v>
      </c>
      <c r="T48" s="20">
        <f t="shared" si="4"/>
        <v>0</v>
      </c>
      <c r="U48" s="23">
        <v>764</v>
      </c>
      <c r="V48" s="25">
        <v>8</v>
      </c>
      <c r="W48" s="20">
        <f t="shared" si="5"/>
        <v>6112</v>
      </c>
      <c r="X48" s="23">
        <v>413</v>
      </c>
      <c r="Y48" s="25">
        <v>12</v>
      </c>
      <c r="Z48" s="20">
        <f t="shared" si="6"/>
        <v>4956</v>
      </c>
      <c r="AA48" s="23">
        <v>1117</v>
      </c>
      <c r="AB48" s="25">
        <v>10</v>
      </c>
      <c r="AC48" s="20">
        <f t="shared" si="7"/>
        <v>11170</v>
      </c>
      <c r="AD48" s="23">
        <v>290</v>
      </c>
      <c r="AE48" s="25">
        <v>25</v>
      </c>
      <c r="AF48" s="20">
        <f t="shared" si="8"/>
        <v>7250</v>
      </c>
      <c r="AG48" s="23">
        <v>112</v>
      </c>
      <c r="AH48" s="25">
        <v>7.5</v>
      </c>
      <c r="AI48" s="20">
        <f t="shared" si="9"/>
        <v>840</v>
      </c>
      <c r="AJ48" s="23"/>
      <c r="AK48" s="22">
        <v>15</v>
      </c>
      <c r="AL48" s="20">
        <f t="shared" si="10"/>
        <v>0</v>
      </c>
      <c r="AM48" s="23"/>
      <c r="AN48" s="25">
        <v>12</v>
      </c>
      <c r="AO48" s="20">
        <f t="shared" si="11"/>
        <v>0</v>
      </c>
      <c r="AP48" s="23">
        <f t="shared" si="12"/>
        <v>2696</v>
      </c>
      <c r="AQ48" s="23"/>
      <c r="AR48" s="27">
        <v>4</v>
      </c>
      <c r="AS48" s="23">
        <f t="shared" si="13"/>
        <v>0</v>
      </c>
      <c r="AT48" s="23"/>
      <c r="AU48" s="28">
        <v>6</v>
      </c>
      <c r="AV48" s="23">
        <f t="shared" si="14"/>
        <v>0</v>
      </c>
      <c r="AW48" s="23">
        <v>2685</v>
      </c>
      <c r="AX48" s="29">
        <f t="shared" si="15"/>
        <v>2685</v>
      </c>
      <c r="AY48" s="23">
        <v>69240</v>
      </c>
      <c r="AZ48" s="30">
        <f t="shared" si="16"/>
        <v>0.56737030724181636</v>
      </c>
      <c r="BA48" s="30">
        <f t="shared" si="17"/>
        <v>0.1178270180499104</v>
      </c>
      <c r="BB48" s="30">
        <f t="shared" si="18"/>
        <v>0.20682483438607302</v>
      </c>
      <c r="BC48" s="20">
        <f t="shared" si="19"/>
        <v>1173538</v>
      </c>
      <c r="BD48" s="20">
        <f t="shared" si="20"/>
        <v>1151300</v>
      </c>
      <c r="BE48" s="20">
        <f t="shared" si="21"/>
        <v>1173538</v>
      </c>
      <c r="BF48" s="20">
        <f t="shared" si="22"/>
        <v>1174378</v>
      </c>
      <c r="BG48" s="36">
        <v>1399402</v>
      </c>
      <c r="BH48" s="36">
        <v>917794.43073593103</v>
      </c>
      <c r="BI48" s="237">
        <f t="shared" si="23"/>
        <v>65.584759113959464</v>
      </c>
      <c r="BJ48" s="238">
        <f t="shared" si="24"/>
        <v>88886.5</v>
      </c>
      <c r="BK48" s="239">
        <f t="shared" si="25"/>
        <v>6.3517488184238697</v>
      </c>
      <c r="BL48" s="27">
        <f t="shared" si="26"/>
        <v>61375.28</v>
      </c>
      <c r="BM48" s="239">
        <f t="shared" si="27"/>
        <v>4.3858219439446273</v>
      </c>
      <c r="BN48" s="240">
        <f t="shared" si="28"/>
        <v>26072.82</v>
      </c>
      <c r="BO48" s="239">
        <f t="shared" si="29"/>
        <v>1.863140112705284</v>
      </c>
      <c r="BP48" s="27">
        <f t="shared" si="30"/>
        <v>30000</v>
      </c>
      <c r="BQ48" s="239">
        <f t="shared" si="31"/>
        <v>2.143772840113134</v>
      </c>
      <c r="BR48" s="36">
        <f t="shared" si="32"/>
        <v>69493.180000000022</v>
      </c>
      <c r="BS48" s="239">
        <f t="shared" si="33"/>
        <v>4.9659197285697765</v>
      </c>
      <c r="BT48" s="248">
        <f t="shared" si="43"/>
        <v>0.34415240886040532</v>
      </c>
      <c r="BU48" s="36">
        <v>275827.78000000003</v>
      </c>
      <c r="BV48" s="47">
        <f t="shared" si="34"/>
        <v>19.710403443756693</v>
      </c>
      <c r="BW48" s="54">
        <f t="shared" si="35"/>
        <v>205779.78926406894</v>
      </c>
      <c r="BX48" s="237">
        <f t="shared" si="36"/>
        <v>14.704837442283843</v>
      </c>
      <c r="BY48" s="53">
        <v>28738</v>
      </c>
      <c r="BZ48" s="53">
        <v>31500</v>
      </c>
      <c r="CA48" s="53">
        <v>24225</v>
      </c>
      <c r="CB48" s="53">
        <v>4423.5</v>
      </c>
      <c r="CC48" s="54">
        <v>61375.28</v>
      </c>
      <c r="CD48" s="54">
        <v>26072.82</v>
      </c>
      <c r="CE48" s="54">
        <v>30000</v>
      </c>
      <c r="CF48" s="42">
        <f t="shared" si="37"/>
        <v>2.448834209032856E-2</v>
      </c>
      <c r="CG48" s="42">
        <f t="shared" si="38"/>
        <v>2.7360375228003126E-2</v>
      </c>
      <c r="CH48" s="42">
        <f t="shared" si="39"/>
        <v>2.0642706073429239E-2</v>
      </c>
      <c r="CI48" s="42">
        <f t="shared" si="40"/>
        <v>3.7666747844390816E-3</v>
      </c>
      <c r="CJ48" s="42">
        <f t="shared" si="41"/>
        <v>4.3858219439446275E-2</v>
      </c>
      <c r="CK48" s="54">
        <f t="shared" si="44"/>
        <v>41155.957852813794</v>
      </c>
    </row>
    <row r="49" spans="1:89" ht="20" customHeight="1" x14ac:dyDescent="0.6">
      <c r="A49" s="47">
        <v>42</v>
      </c>
      <c r="B49" s="62">
        <v>7</v>
      </c>
      <c r="C49" s="68" t="s">
        <v>159</v>
      </c>
      <c r="D49" s="48" t="s">
        <v>93</v>
      </c>
      <c r="E49" s="48" t="s">
        <v>94</v>
      </c>
      <c r="F49" s="49">
        <v>0</v>
      </c>
      <c r="G49" s="19">
        <v>40</v>
      </c>
      <c r="H49" s="20">
        <f t="shared" si="0"/>
        <v>0</v>
      </c>
      <c r="I49" s="23">
        <v>22678</v>
      </c>
      <c r="J49" s="22">
        <v>50</v>
      </c>
      <c r="K49" s="20">
        <f t="shared" si="1"/>
        <v>1133900</v>
      </c>
      <c r="L49" s="23"/>
      <c r="M49" s="24">
        <v>60</v>
      </c>
      <c r="N49" s="20">
        <f t="shared" si="2"/>
        <v>0</v>
      </c>
      <c r="O49" s="23">
        <v>10416</v>
      </c>
      <c r="P49" s="25">
        <v>12</v>
      </c>
      <c r="Q49" s="20">
        <f t="shared" si="3"/>
        <v>124992</v>
      </c>
      <c r="R49" s="23">
        <v>1060</v>
      </c>
      <c r="S49" s="26">
        <v>12</v>
      </c>
      <c r="T49" s="20">
        <f t="shared" si="4"/>
        <v>12720</v>
      </c>
      <c r="U49" s="23">
        <v>370</v>
      </c>
      <c r="V49" s="25">
        <v>8</v>
      </c>
      <c r="W49" s="20">
        <f t="shared" si="5"/>
        <v>2960</v>
      </c>
      <c r="X49" s="23">
        <v>150</v>
      </c>
      <c r="Y49" s="25">
        <v>12</v>
      </c>
      <c r="Z49" s="20">
        <f t="shared" si="6"/>
        <v>1800</v>
      </c>
      <c r="AA49" s="23">
        <v>1040</v>
      </c>
      <c r="AB49" s="25">
        <v>10</v>
      </c>
      <c r="AC49" s="20">
        <f t="shared" si="7"/>
        <v>10400</v>
      </c>
      <c r="AD49" s="23">
        <v>30</v>
      </c>
      <c r="AE49" s="25">
        <v>25</v>
      </c>
      <c r="AF49" s="20">
        <f t="shared" si="8"/>
        <v>750</v>
      </c>
      <c r="AG49" s="23">
        <v>0</v>
      </c>
      <c r="AH49" s="25">
        <v>7.5</v>
      </c>
      <c r="AI49" s="20">
        <f t="shared" si="9"/>
        <v>0</v>
      </c>
      <c r="AJ49" s="23"/>
      <c r="AK49" s="22">
        <v>15</v>
      </c>
      <c r="AL49" s="20">
        <f t="shared" si="10"/>
        <v>0</v>
      </c>
      <c r="AM49" s="23">
        <v>247</v>
      </c>
      <c r="AN49" s="25">
        <v>12</v>
      </c>
      <c r="AO49" s="20">
        <f t="shared" si="11"/>
        <v>2964</v>
      </c>
      <c r="AP49" s="23">
        <f t="shared" si="12"/>
        <v>2897</v>
      </c>
      <c r="AQ49" s="23">
        <v>573</v>
      </c>
      <c r="AR49" s="27">
        <v>4</v>
      </c>
      <c r="AS49" s="23">
        <f t="shared" si="13"/>
        <v>2292</v>
      </c>
      <c r="AT49" s="23">
        <v>0</v>
      </c>
      <c r="AU49" s="28">
        <v>6</v>
      </c>
      <c r="AV49" s="23">
        <f t="shared" si="14"/>
        <v>0</v>
      </c>
      <c r="AW49" s="23">
        <v>3229</v>
      </c>
      <c r="AX49" s="29">
        <f t="shared" si="15"/>
        <v>5521</v>
      </c>
      <c r="AY49" s="23">
        <v>108160</v>
      </c>
      <c r="AZ49" s="30">
        <f t="shared" si="16"/>
        <v>0.45929976188376398</v>
      </c>
      <c r="BA49" s="30">
        <f t="shared" si="17"/>
        <v>0.12774495105388481</v>
      </c>
      <c r="BB49" s="30">
        <f t="shared" si="18"/>
        <v>0.53004992319508448</v>
      </c>
      <c r="BC49" s="20">
        <f t="shared" si="19"/>
        <v>1162530</v>
      </c>
      <c r="BD49" s="20">
        <f t="shared" si="20"/>
        <v>1147370</v>
      </c>
      <c r="BE49" s="20">
        <f t="shared" si="21"/>
        <v>1162530</v>
      </c>
      <c r="BF49" s="20">
        <f t="shared" si="22"/>
        <v>1162530</v>
      </c>
      <c r="BG49" s="36">
        <v>1399301</v>
      </c>
      <c r="BH49" s="36">
        <v>936681.75788402196</v>
      </c>
      <c r="BI49" s="237">
        <f t="shared" si="23"/>
        <v>66.939261665933344</v>
      </c>
      <c r="BJ49" s="238">
        <f t="shared" si="24"/>
        <v>80804</v>
      </c>
      <c r="BK49" s="239">
        <f t="shared" si="25"/>
        <v>5.7745974597316803</v>
      </c>
      <c r="BL49" s="27">
        <f t="shared" si="26"/>
        <v>59600</v>
      </c>
      <c r="BM49" s="239">
        <f t="shared" si="27"/>
        <v>4.2592694495323018</v>
      </c>
      <c r="BN49" s="240">
        <f t="shared" si="28"/>
        <v>4656.75</v>
      </c>
      <c r="BO49" s="239">
        <f t="shared" si="29"/>
        <v>0.33279115787096558</v>
      </c>
      <c r="BP49" s="27">
        <f t="shared" si="30"/>
        <v>30000</v>
      </c>
      <c r="BQ49" s="239">
        <f t="shared" si="31"/>
        <v>2.1439275752679374</v>
      </c>
      <c r="BR49" s="36">
        <f t="shared" si="32"/>
        <v>70699.56700000001</v>
      </c>
      <c r="BS49" s="239">
        <f t="shared" si="33"/>
        <v>5.0524917083601029</v>
      </c>
      <c r="BT49" s="248">
        <f t="shared" si="43"/>
        <v>0.33060738334066653</v>
      </c>
      <c r="BU49" s="36">
        <v>245760.31700000001</v>
      </c>
      <c r="BV49" s="47">
        <f t="shared" si="34"/>
        <v>17.563077350762988</v>
      </c>
      <c r="BW49" s="54">
        <f t="shared" si="35"/>
        <v>216858.92511597803</v>
      </c>
      <c r="BX49" s="237">
        <f t="shared" si="36"/>
        <v>15.497660983303666</v>
      </c>
      <c r="BY49" s="53">
        <v>24969</v>
      </c>
      <c r="BZ49" s="53">
        <v>28785</v>
      </c>
      <c r="CA49" s="53">
        <v>15280</v>
      </c>
      <c r="CB49" s="53">
        <v>11770</v>
      </c>
      <c r="CC49" s="54">
        <v>59600</v>
      </c>
      <c r="CD49" s="54">
        <v>4656.75</v>
      </c>
      <c r="CE49" s="54">
        <v>30000</v>
      </c>
      <c r="CF49" s="42">
        <f t="shared" si="37"/>
        <v>2.1478155402441228E-2</v>
      </c>
      <c r="CG49" s="42">
        <f t="shared" si="38"/>
        <v>2.5087809512188745E-2</v>
      </c>
      <c r="CH49" s="42">
        <f t="shared" si="39"/>
        <v>1.3143746828038847E-2</v>
      </c>
      <c r="CI49" s="42">
        <f t="shared" si="40"/>
        <v>1.0124469906152959E-2</v>
      </c>
      <c r="CJ49" s="42">
        <f t="shared" si="41"/>
        <v>4.2592694495323019E-2</v>
      </c>
      <c r="CK49" s="54">
        <f t="shared" si="44"/>
        <v>43371.785023195611</v>
      </c>
    </row>
    <row r="50" spans="1:89" ht="20" customHeight="1" x14ac:dyDescent="0.6">
      <c r="A50" s="47">
        <v>43</v>
      </c>
      <c r="B50" s="47">
        <v>6</v>
      </c>
      <c r="C50" s="48" t="s">
        <v>160</v>
      </c>
      <c r="D50" s="48" t="s">
        <v>69</v>
      </c>
      <c r="E50" s="48" t="s">
        <v>70</v>
      </c>
      <c r="F50" s="23"/>
      <c r="G50" s="19">
        <v>40</v>
      </c>
      <c r="H50" s="20">
        <f t="shared" si="0"/>
        <v>0</v>
      </c>
      <c r="I50" s="23">
        <v>24569</v>
      </c>
      <c r="J50" s="22">
        <v>50</v>
      </c>
      <c r="K50" s="20">
        <f t="shared" si="1"/>
        <v>1228450</v>
      </c>
      <c r="L50" s="23"/>
      <c r="M50" s="24">
        <v>60</v>
      </c>
      <c r="N50" s="20">
        <f t="shared" si="2"/>
        <v>0</v>
      </c>
      <c r="O50" s="23">
        <v>7925</v>
      </c>
      <c r="P50" s="25">
        <v>12</v>
      </c>
      <c r="Q50" s="20">
        <f t="shared" si="3"/>
        <v>95100</v>
      </c>
      <c r="R50" s="23"/>
      <c r="S50" s="26">
        <v>12</v>
      </c>
      <c r="T50" s="20">
        <f t="shared" si="4"/>
        <v>0</v>
      </c>
      <c r="U50" s="23">
        <v>850</v>
      </c>
      <c r="V50" s="25">
        <v>8</v>
      </c>
      <c r="W50" s="20">
        <f t="shared" si="5"/>
        <v>6800</v>
      </c>
      <c r="X50" s="23">
        <v>230</v>
      </c>
      <c r="Y50" s="25">
        <v>12</v>
      </c>
      <c r="Z50" s="20">
        <f t="shared" si="6"/>
        <v>2760</v>
      </c>
      <c r="AA50" s="23">
        <v>780</v>
      </c>
      <c r="AB50" s="25">
        <v>10</v>
      </c>
      <c r="AC50" s="20">
        <f t="shared" si="7"/>
        <v>7800</v>
      </c>
      <c r="AD50" s="23">
        <v>190</v>
      </c>
      <c r="AE50" s="25">
        <v>25</v>
      </c>
      <c r="AF50" s="20">
        <f t="shared" si="8"/>
        <v>4750</v>
      </c>
      <c r="AG50" s="23">
        <v>318</v>
      </c>
      <c r="AH50" s="25">
        <v>7.5</v>
      </c>
      <c r="AI50" s="20">
        <f t="shared" si="9"/>
        <v>2385</v>
      </c>
      <c r="AJ50" s="23"/>
      <c r="AK50" s="22">
        <v>15</v>
      </c>
      <c r="AL50" s="20">
        <f t="shared" si="10"/>
        <v>0</v>
      </c>
      <c r="AM50" s="23"/>
      <c r="AN50" s="25">
        <v>12</v>
      </c>
      <c r="AO50" s="20">
        <f t="shared" si="11"/>
        <v>0</v>
      </c>
      <c r="AP50" s="23">
        <f t="shared" si="12"/>
        <v>2368</v>
      </c>
      <c r="AQ50" s="23"/>
      <c r="AR50" s="27">
        <v>4</v>
      </c>
      <c r="AS50" s="23">
        <f t="shared" si="13"/>
        <v>0</v>
      </c>
      <c r="AT50" s="23"/>
      <c r="AU50" s="28">
        <v>6</v>
      </c>
      <c r="AV50" s="23">
        <f t="shared" si="14"/>
        <v>0</v>
      </c>
      <c r="AW50" s="23">
        <v>1130</v>
      </c>
      <c r="AX50" s="29">
        <f t="shared" si="15"/>
        <v>1130</v>
      </c>
      <c r="AY50" s="23">
        <v>28824</v>
      </c>
      <c r="AZ50" s="30">
        <f t="shared" si="16"/>
        <v>0.32256095079164804</v>
      </c>
      <c r="BA50" s="30">
        <f t="shared" si="17"/>
        <v>9.6381619113517031E-2</v>
      </c>
      <c r="BB50" s="30">
        <f t="shared" si="18"/>
        <v>0.14258675078864352</v>
      </c>
      <c r="BC50" s="20">
        <f t="shared" si="19"/>
        <v>1250560</v>
      </c>
      <c r="BD50" s="20">
        <f t="shared" si="20"/>
        <v>1233200</v>
      </c>
      <c r="BE50" s="20">
        <f t="shared" si="21"/>
        <v>1250560</v>
      </c>
      <c r="BF50" s="20">
        <f t="shared" si="22"/>
        <v>1252945</v>
      </c>
      <c r="BG50" s="36">
        <v>1376869</v>
      </c>
      <c r="BH50" s="36">
        <v>928558.78957946796</v>
      </c>
      <c r="BI50" s="237">
        <f t="shared" si="23"/>
        <v>67.439879144600383</v>
      </c>
      <c r="BJ50" s="238">
        <f t="shared" si="24"/>
        <v>93273</v>
      </c>
      <c r="BK50" s="239">
        <f t="shared" si="25"/>
        <v>6.7742828112187867</v>
      </c>
      <c r="BL50" s="27">
        <f t="shared" si="26"/>
        <v>59937.95</v>
      </c>
      <c r="BM50" s="239">
        <f t="shared" si="27"/>
        <v>4.3532064415714196</v>
      </c>
      <c r="BN50" s="240">
        <f t="shared" si="28"/>
        <v>23653.14</v>
      </c>
      <c r="BO50" s="239">
        <f t="shared" si="29"/>
        <v>1.7178932781550023</v>
      </c>
      <c r="BP50" s="27">
        <f t="shared" si="30"/>
        <v>20000</v>
      </c>
      <c r="BQ50" s="239">
        <f t="shared" si="31"/>
        <v>1.4525710143811792</v>
      </c>
      <c r="BR50" s="36">
        <f t="shared" si="32"/>
        <v>87891.909999999974</v>
      </c>
      <c r="BS50" s="239">
        <f t="shared" si="33"/>
        <v>6.3834620432299642</v>
      </c>
      <c r="BT50" s="248">
        <f t="shared" si="43"/>
        <v>0.3256012085539961</v>
      </c>
      <c r="BU50" s="36">
        <v>284756</v>
      </c>
      <c r="BV50" s="47">
        <f t="shared" si="34"/>
        <v>20.681415588556355</v>
      </c>
      <c r="BW50" s="54">
        <f t="shared" si="35"/>
        <v>163554.21042053204</v>
      </c>
      <c r="BX50" s="237">
        <f t="shared" si="36"/>
        <v>11.878705266843253</v>
      </c>
      <c r="BY50" s="53">
        <v>33818</v>
      </c>
      <c r="BZ50" s="53">
        <v>31500</v>
      </c>
      <c r="CA50" s="53">
        <v>27750</v>
      </c>
      <c r="CB50" s="53">
        <v>205</v>
      </c>
      <c r="CC50" s="54">
        <v>59937.95</v>
      </c>
      <c r="CD50" s="54">
        <v>23653.14</v>
      </c>
      <c r="CE50" s="54">
        <v>20000</v>
      </c>
      <c r="CF50" s="42">
        <f t="shared" si="37"/>
        <v>2.7042285056294781E-2</v>
      </c>
      <c r="CG50" s="42">
        <f t="shared" si="38"/>
        <v>2.5543301978592281E-2</v>
      </c>
      <c r="CH50" s="42">
        <f t="shared" si="39"/>
        <v>2.2190058853633572E-2</v>
      </c>
      <c r="CI50" s="42">
        <f t="shared" si="40"/>
        <v>1.636145241810295E-4</v>
      </c>
      <c r="CJ50" s="42">
        <f t="shared" si="41"/>
        <v>4.3532064415714201E-2</v>
      </c>
      <c r="CK50" s="54">
        <f t="shared" si="44"/>
        <v>32710.842084106407</v>
      </c>
    </row>
    <row r="51" spans="1:89" ht="20" customHeight="1" x14ac:dyDescent="0.6">
      <c r="A51" s="47">
        <v>44</v>
      </c>
      <c r="B51" s="47">
        <v>6</v>
      </c>
      <c r="C51" s="60" t="s">
        <v>161</v>
      </c>
      <c r="D51" s="48" t="s">
        <v>162</v>
      </c>
      <c r="E51" s="48" t="s">
        <v>163</v>
      </c>
      <c r="F51" s="66"/>
      <c r="G51" s="19">
        <v>40</v>
      </c>
      <c r="H51" s="20">
        <f t="shared" si="0"/>
        <v>0</v>
      </c>
      <c r="I51" s="57">
        <v>23810</v>
      </c>
      <c r="J51" s="22">
        <v>50</v>
      </c>
      <c r="K51" s="20">
        <f t="shared" si="1"/>
        <v>1190500</v>
      </c>
      <c r="L51" s="23"/>
      <c r="M51" s="24">
        <v>60</v>
      </c>
      <c r="N51" s="20">
        <f t="shared" si="2"/>
        <v>0</v>
      </c>
      <c r="O51" s="57">
        <v>9908</v>
      </c>
      <c r="P51" s="25">
        <v>12</v>
      </c>
      <c r="Q51" s="20">
        <f t="shared" si="3"/>
        <v>118896</v>
      </c>
      <c r="R51" s="57"/>
      <c r="S51" s="26">
        <v>12</v>
      </c>
      <c r="T51" s="20">
        <f t="shared" si="4"/>
        <v>0</v>
      </c>
      <c r="U51" s="57">
        <v>460</v>
      </c>
      <c r="V51" s="25">
        <v>8</v>
      </c>
      <c r="W51" s="20">
        <f t="shared" si="5"/>
        <v>3680</v>
      </c>
      <c r="X51" s="57">
        <v>494</v>
      </c>
      <c r="Y51" s="25">
        <v>12</v>
      </c>
      <c r="Z51" s="20">
        <f t="shared" si="6"/>
        <v>5928</v>
      </c>
      <c r="AA51" s="57">
        <v>640</v>
      </c>
      <c r="AB51" s="25">
        <v>10</v>
      </c>
      <c r="AC51" s="20">
        <f t="shared" si="7"/>
        <v>6400</v>
      </c>
      <c r="AD51" s="57"/>
      <c r="AE51" s="25">
        <v>25</v>
      </c>
      <c r="AF51" s="20">
        <f t="shared" si="8"/>
        <v>0</v>
      </c>
      <c r="AG51" s="57"/>
      <c r="AH51" s="25">
        <v>7.5</v>
      </c>
      <c r="AI51" s="20">
        <f t="shared" si="9"/>
        <v>0</v>
      </c>
      <c r="AJ51" s="57">
        <v>87</v>
      </c>
      <c r="AK51" s="22">
        <v>15</v>
      </c>
      <c r="AL51" s="20">
        <f t="shared" si="10"/>
        <v>1305</v>
      </c>
      <c r="AM51" s="57"/>
      <c r="AN51" s="25">
        <v>12</v>
      </c>
      <c r="AO51" s="20">
        <f t="shared" si="11"/>
        <v>0</v>
      </c>
      <c r="AP51" s="23">
        <f t="shared" si="12"/>
        <v>1681</v>
      </c>
      <c r="AQ51" s="57"/>
      <c r="AR51" s="27">
        <v>4</v>
      </c>
      <c r="AS51" s="23">
        <f t="shared" si="13"/>
        <v>0</v>
      </c>
      <c r="AT51" s="57"/>
      <c r="AU51" s="28">
        <v>6</v>
      </c>
      <c r="AV51" s="23">
        <f t="shared" si="14"/>
        <v>0</v>
      </c>
      <c r="AW51" s="57">
        <f>2229+100+205</f>
        <v>2534</v>
      </c>
      <c r="AX51" s="29">
        <f t="shared" si="15"/>
        <v>2534</v>
      </c>
      <c r="AY51" s="23">
        <v>40560</v>
      </c>
      <c r="AZ51" s="30">
        <f t="shared" si="16"/>
        <v>0.41612767744645107</v>
      </c>
      <c r="BA51" s="30">
        <f t="shared" si="17"/>
        <v>7.0600587988240232E-2</v>
      </c>
      <c r="BB51" s="30">
        <f t="shared" si="18"/>
        <v>0.25575292692773516</v>
      </c>
      <c r="BC51" s="20">
        <f t="shared" si="19"/>
        <v>1206508</v>
      </c>
      <c r="BD51" s="20">
        <f t="shared" si="20"/>
        <v>1190500</v>
      </c>
      <c r="BE51" s="20">
        <f t="shared" si="21"/>
        <v>1206508</v>
      </c>
      <c r="BF51" s="20">
        <f t="shared" si="22"/>
        <v>1206508</v>
      </c>
      <c r="BG51" s="88">
        <v>1367269</v>
      </c>
      <c r="BH51" s="88">
        <v>906423.24</v>
      </c>
      <c r="BI51" s="237">
        <f t="shared" si="23"/>
        <v>66.2944336483896</v>
      </c>
      <c r="BJ51" s="238">
        <f t="shared" si="24"/>
        <v>80955</v>
      </c>
      <c r="BK51" s="239">
        <f t="shared" si="25"/>
        <v>5.9209270450803757</v>
      </c>
      <c r="BL51" s="27">
        <f t="shared" si="26"/>
        <v>79820</v>
      </c>
      <c r="BM51" s="239">
        <f t="shared" si="27"/>
        <v>5.8379148506987288</v>
      </c>
      <c r="BN51" s="240">
        <f t="shared" si="28"/>
        <v>13065</v>
      </c>
      <c r="BO51" s="239">
        <f t="shared" si="29"/>
        <v>0.95555446660459642</v>
      </c>
      <c r="BP51" s="27">
        <f t="shared" si="30"/>
        <v>20000</v>
      </c>
      <c r="BQ51" s="239">
        <f t="shared" si="31"/>
        <v>1.462769945051047</v>
      </c>
      <c r="BR51" s="36">
        <f t="shared" si="32"/>
        <v>66374.209999999992</v>
      </c>
      <c r="BS51" s="239">
        <f t="shared" si="33"/>
        <v>4.8545099757253318</v>
      </c>
      <c r="BT51" s="248">
        <f t="shared" si="43"/>
        <v>0.337055663516104</v>
      </c>
      <c r="BU51" s="241">
        <v>260214.21</v>
      </c>
      <c r="BV51" s="47">
        <f t="shared" si="34"/>
        <v>19.031676283160078</v>
      </c>
      <c r="BW51" s="54">
        <f t="shared" si="35"/>
        <v>200631.55000000002</v>
      </c>
      <c r="BX51" s="237">
        <f t="shared" si="36"/>
        <v>14.673890068450321</v>
      </c>
      <c r="BY51" s="58">
        <v>25640</v>
      </c>
      <c r="BZ51" s="58">
        <v>24140</v>
      </c>
      <c r="CA51" s="58">
        <v>21600</v>
      </c>
      <c r="CB51" s="58">
        <v>9575</v>
      </c>
      <c r="CC51" s="59">
        <v>79820</v>
      </c>
      <c r="CD51" s="59">
        <v>13065</v>
      </c>
      <c r="CE51" s="59">
        <v>20000</v>
      </c>
      <c r="CF51" s="42">
        <f t="shared" si="37"/>
        <v>2.1251413169245458E-2</v>
      </c>
      <c r="CG51" s="42">
        <f t="shared" si="38"/>
        <v>2.0277194456110877E-2</v>
      </c>
      <c r="CH51" s="42">
        <f t="shared" si="39"/>
        <v>1.7902906570035175E-2</v>
      </c>
      <c r="CI51" s="42">
        <f t="shared" si="40"/>
        <v>7.9361264077817961E-3</v>
      </c>
      <c r="CJ51" s="42">
        <f t="shared" si="41"/>
        <v>5.8379148506987284E-2</v>
      </c>
      <c r="CK51" s="54">
        <f t="shared" si="44"/>
        <v>40126.310000000005</v>
      </c>
    </row>
    <row r="52" spans="1:89" ht="20" customHeight="1" x14ac:dyDescent="0.6">
      <c r="A52" s="47">
        <v>45</v>
      </c>
      <c r="B52" s="62">
        <v>6</v>
      </c>
      <c r="C52" s="48" t="s">
        <v>164</v>
      </c>
      <c r="D52" s="48" t="s">
        <v>165</v>
      </c>
      <c r="E52" s="48" t="s">
        <v>91</v>
      </c>
      <c r="F52" s="23"/>
      <c r="G52" s="19">
        <v>40</v>
      </c>
      <c r="H52" s="20">
        <f t="shared" si="0"/>
        <v>0</v>
      </c>
      <c r="I52" s="23">
        <v>23300</v>
      </c>
      <c r="J52" s="22">
        <v>50</v>
      </c>
      <c r="K52" s="20">
        <f t="shared" si="1"/>
        <v>1165000</v>
      </c>
      <c r="L52" s="23"/>
      <c r="M52" s="24">
        <v>60</v>
      </c>
      <c r="N52" s="20">
        <f t="shared" si="2"/>
        <v>0</v>
      </c>
      <c r="O52" s="23">
        <v>8624</v>
      </c>
      <c r="P52" s="25">
        <v>12</v>
      </c>
      <c r="Q52" s="20">
        <f t="shared" si="3"/>
        <v>103488</v>
      </c>
      <c r="R52" s="23"/>
      <c r="S52" s="26">
        <v>12</v>
      </c>
      <c r="T52" s="20">
        <f t="shared" si="4"/>
        <v>0</v>
      </c>
      <c r="U52" s="23">
        <v>413</v>
      </c>
      <c r="V52" s="25">
        <v>8</v>
      </c>
      <c r="W52" s="20">
        <f t="shared" si="5"/>
        <v>3304</v>
      </c>
      <c r="X52" s="23">
        <v>393</v>
      </c>
      <c r="Y52" s="25">
        <v>12</v>
      </c>
      <c r="Z52" s="20">
        <f t="shared" si="6"/>
        <v>4716</v>
      </c>
      <c r="AA52" s="23">
        <v>520</v>
      </c>
      <c r="AB52" s="25">
        <v>10</v>
      </c>
      <c r="AC52" s="20">
        <f t="shared" si="7"/>
        <v>5200</v>
      </c>
      <c r="AD52" s="23">
        <v>245</v>
      </c>
      <c r="AE52" s="25">
        <v>25</v>
      </c>
      <c r="AF52" s="20">
        <f t="shared" si="8"/>
        <v>6125</v>
      </c>
      <c r="AG52" s="23"/>
      <c r="AH52" s="25">
        <v>7.5</v>
      </c>
      <c r="AI52" s="20">
        <f t="shared" si="9"/>
        <v>0</v>
      </c>
      <c r="AJ52" s="23"/>
      <c r="AK52" s="22">
        <v>15</v>
      </c>
      <c r="AL52" s="20">
        <f t="shared" si="10"/>
        <v>0</v>
      </c>
      <c r="AM52" s="23"/>
      <c r="AN52" s="25">
        <v>12</v>
      </c>
      <c r="AO52" s="20">
        <f t="shared" si="11"/>
        <v>0</v>
      </c>
      <c r="AP52" s="23">
        <f t="shared" si="12"/>
        <v>1571</v>
      </c>
      <c r="AQ52" s="23"/>
      <c r="AR52" s="27">
        <v>4</v>
      </c>
      <c r="AS52" s="23">
        <f t="shared" si="13"/>
        <v>0</v>
      </c>
      <c r="AT52" s="23"/>
      <c r="AU52" s="28">
        <v>6</v>
      </c>
      <c r="AV52" s="23">
        <f t="shared" si="14"/>
        <v>0</v>
      </c>
      <c r="AW52" s="23">
        <v>3406</v>
      </c>
      <c r="AX52" s="29">
        <f t="shared" si="15"/>
        <v>3406</v>
      </c>
      <c r="AY52" s="23">
        <v>73105</v>
      </c>
      <c r="AZ52" s="30">
        <f t="shared" si="16"/>
        <v>0.37012875536480688</v>
      </c>
      <c r="BA52" s="30">
        <f t="shared" si="17"/>
        <v>6.7424892703862663E-2</v>
      </c>
      <c r="BB52" s="30">
        <f t="shared" si="18"/>
        <v>0.39494434137291279</v>
      </c>
      <c r="BC52" s="20">
        <f t="shared" si="19"/>
        <v>1184345</v>
      </c>
      <c r="BD52" s="20">
        <f t="shared" si="20"/>
        <v>1171125</v>
      </c>
      <c r="BE52" s="20">
        <f t="shared" si="21"/>
        <v>1184345</v>
      </c>
      <c r="BF52" s="20">
        <f t="shared" si="22"/>
        <v>1184345</v>
      </c>
      <c r="BG52" s="36">
        <v>1366428</v>
      </c>
      <c r="BH52" s="36">
        <v>916716.65506810404</v>
      </c>
      <c r="BI52" s="237">
        <f t="shared" si="23"/>
        <v>67.088544370292766</v>
      </c>
      <c r="BJ52" s="238">
        <f t="shared" si="24"/>
        <v>99034</v>
      </c>
      <c r="BK52" s="239">
        <f t="shared" si="25"/>
        <v>7.2476559321091196</v>
      </c>
      <c r="BL52" s="27">
        <f t="shared" si="26"/>
        <v>76320.639999999999</v>
      </c>
      <c r="BM52" s="239">
        <f t="shared" si="27"/>
        <v>5.5854124769106015</v>
      </c>
      <c r="BN52" s="240">
        <f t="shared" si="28"/>
        <v>8486.2999999999993</v>
      </c>
      <c r="BO52" s="239">
        <f t="shared" si="29"/>
        <v>0.6210572382884425</v>
      </c>
      <c r="BP52" s="27">
        <f t="shared" si="30"/>
        <v>41000</v>
      </c>
      <c r="BQ52" s="239">
        <f t="shared" si="31"/>
        <v>3.0005239939462598</v>
      </c>
      <c r="BR52" s="36">
        <f t="shared" si="32"/>
        <v>34498.340000000026</v>
      </c>
      <c r="BS52" s="239">
        <f t="shared" si="33"/>
        <v>2.5247096810077094</v>
      </c>
      <c r="BT52" s="248">
        <f t="shared" si="43"/>
        <v>0.32911455629707231</v>
      </c>
      <c r="BU52" s="36">
        <v>259339.28</v>
      </c>
      <c r="BV52" s="47">
        <f t="shared" si="34"/>
        <v>18.97935932226213</v>
      </c>
      <c r="BW52" s="54">
        <f t="shared" si="35"/>
        <v>190372.06493189596</v>
      </c>
      <c r="BX52" s="237">
        <f t="shared" si="36"/>
        <v>13.932096307445102</v>
      </c>
      <c r="BY52" s="53">
        <v>32726</v>
      </c>
      <c r="BZ52" s="53">
        <v>33750</v>
      </c>
      <c r="CA52" s="53">
        <v>25500</v>
      </c>
      <c r="CB52" s="53">
        <v>7058</v>
      </c>
      <c r="CC52" s="54">
        <v>76320.639999999999</v>
      </c>
      <c r="CD52" s="54">
        <v>8486.2999999999993</v>
      </c>
      <c r="CE52" s="54">
        <v>41000</v>
      </c>
      <c r="CF52" s="42">
        <f t="shared" si="37"/>
        <v>2.7632151104619009E-2</v>
      </c>
      <c r="CG52" s="42">
        <f t="shared" si="38"/>
        <v>2.8818443804034581E-2</v>
      </c>
      <c r="CH52" s="42">
        <f t="shared" si="39"/>
        <v>2.1530888381341585E-2</v>
      </c>
      <c r="CI52" s="42">
        <f t="shared" si="40"/>
        <v>5.9594121645297612E-3</v>
      </c>
      <c r="CJ52" s="42">
        <f t="shared" si="41"/>
        <v>5.585412476910602E-2</v>
      </c>
      <c r="CK52" s="54">
        <f t="shared" si="44"/>
        <v>38074.412986379197</v>
      </c>
    </row>
    <row r="53" spans="1:89" ht="20" customHeight="1" x14ac:dyDescent="0.6">
      <c r="A53" s="47">
        <v>46</v>
      </c>
      <c r="B53" s="47">
        <v>6</v>
      </c>
      <c r="C53" s="67" t="s">
        <v>166</v>
      </c>
      <c r="D53" s="67" t="s">
        <v>167</v>
      </c>
      <c r="E53" s="48" t="s">
        <v>154</v>
      </c>
      <c r="F53" s="57"/>
      <c r="G53" s="19">
        <v>40</v>
      </c>
      <c r="H53" s="20">
        <f t="shared" si="0"/>
        <v>0</v>
      </c>
      <c r="I53" s="57">
        <v>24041</v>
      </c>
      <c r="J53" s="22">
        <v>50</v>
      </c>
      <c r="K53" s="20">
        <f t="shared" si="1"/>
        <v>1202050</v>
      </c>
      <c r="L53" s="23"/>
      <c r="M53" s="24">
        <v>60</v>
      </c>
      <c r="N53" s="20">
        <f t="shared" si="2"/>
        <v>0</v>
      </c>
      <c r="O53" s="57">
        <v>7491</v>
      </c>
      <c r="P53" s="25">
        <v>12</v>
      </c>
      <c r="Q53" s="20">
        <f t="shared" si="3"/>
        <v>89892</v>
      </c>
      <c r="R53" s="57">
        <v>840</v>
      </c>
      <c r="S53" s="26">
        <v>12</v>
      </c>
      <c r="T53" s="20">
        <f t="shared" si="4"/>
        <v>10080</v>
      </c>
      <c r="U53" s="23">
        <v>1240</v>
      </c>
      <c r="V53" s="25">
        <v>8</v>
      </c>
      <c r="W53" s="20">
        <f t="shared" si="5"/>
        <v>9920</v>
      </c>
      <c r="X53" s="57">
        <v>620</v>
      </c>
      <c r="Y53" s="25">
        <v>12</v>
      </c>
      <c r="Z53" s="20">
        <f t="shared" si="6"/>
        <v>7440</v>
      </c>
      <c r="AA53" s="57">
        <v>660</v>
      </c>
      <c r="AB53" s="25">
        <v>10</v>
      </c>
      <c r="AC53" s="20">
        <f t="shared" si="7"/>
        <v>6600</v>
      </c>
      <c r="AD53" s="57">
        <v>560</v>
      </c>
      <c r="AE53" s="25">
        <v>25</v>
      </c>
      <c r="AF53" s="20">
        <f t="shared" si="8"/>
        <v>14000</v>
      </c>
      <c r="AG53" s="57">
        <v>0</v>
      </c>
      <c r="AH53" s="25">
        <v>7.5</v>
      </c>
      <c r="AI53" s="20">
        <f t="shared" si="9"/>
        <v>0</v>
      </c>
      <c r="AJ53" s="57">
        <v>0</v>
      </c>
      <c r="AK53" s="22">
        <v>15</v>
      </c>
      <c r="AL53" s="20">
        <f t="shared" si="10"/>
        <v>0</v>
      </c>
      <c r="AM53" s="57">
        <v>0</v>
      </c>
      <c r="AN53" s="25">
        <v>12</v>
      </c>
      <c r="AO53" s="20">
        <f t="shared" si="11"/>
        <v>0</v>
      </c>
      <c r="AP53" s="23">
        <f t="shared" si="12"/>
        <v>3920</v>
      </c>
      <c r="AQ53" s="57">
        <v>36</v>
      </c>
      <c r="AR53" s="27">
        <v>4</v>
      </c>
      <c r="AS53" s="23">
        <f t="shared" si="13"/>
        <v>144</v>
      </c>
      <c r="AT53" s="57">
        <v>0</v>
      </c>
      <c r="AU53" s="28">
        <v>6</v>
      </c>
      <c r="AV53" s="23">
        <f t="shared" si="14"/>
        <v>0</v>
      </c>
      <c r="AW53" s="57">
        <v>1269</v>
      </c>
      <c r="AX53" s="29">
        <f t="shared" si="15"/>
        <v>1413</v>
      </c>
      <c r="AY53" s="57">
        <v>26210</v>
      </c>
      <c r="AZ53" s="30">
        <f t="shared" si="16"/>
        <v>0.31159269581132232</v>
      </c>
      <c r="BA53" s="30">
        <f t="shared" si="17"/>
        <v>0.16305478141508256</v>
      </c>
      <c r="BB53" s="30">
        <f t="shared" si="18"/>
        <v>0.18862635162194633</v>
      </c>
      <c r="BC53" s="20">
        <f t="shared" si="19"/>
        <v>1250090</v>
      </c>
      <c r="BD53" s="20">
        <f t="shared" si="20"/>
        <v>1226130</v>
      </c>
      <c r="BE53" s="20">
        <f t="shared" si="21"/>
        <v>1250090</v>
      </c>
      <c r="BF53" s="20">
        <f t="shared" si="22"/>
        <v>1250090</v>
      </c>
      <c r="BG53" s="241">
        <v>1366192</v>
      </c>
      <c r="BH53" s="241">
        <v>919825.33981499996</v>
      </c>
      <c r="BI53" s="237">
        <f t="shared" si="23"/>
        <v>67.327677208986728</v>
      </c>
      <c r="BJ53" s="238">
        <f t="shared" si="24"/>
        <v>95814.856675000003</v>
      </c>
      <c r="BK53" s="239">
        <f t="shared" si="25"/>
        <v>7.0132790028780727</v>
      </c>
      <c r="BL53" s="27">
        <f t="shared" si="26"/>
        <v>57391.75</v>
      </c>
      <c r="BM53" s="239">
        <f t="shared" si="27"/>
        <v>4.2008553702554252</v>
      </c>
      <c r="BN53" s="240">
        <f t="shared" si="28"/>
        <v>0</v>
      </c>
      <c r="BO53" s="239">
        <f t="shared" si="29"/>
        <v>0</v>
      </c>
      <c r="BP53" s="27">
        <f t="shared" si="30"/>
        <v>17000</v>
      </c>
      <c r="BQ53" s="239">
        <f t="shared" si="31"/>
        <v>1.2443346176818486</v>
      </c>
      <c r="BR53" s="36">
        <f t="shared" si="32"/>
        <v>49074.923324999996</v>
      </c>
      <c r="BS53" s="239">
        <f t="shared" si="33"/>
        <v>3.5920956443164647</v>
      </c>
      <c r="BT53" s="248">
        <f t="shared" si="43"/>
        <v>0.3267232279101327</v>
      </c>
      <c r="BU53" s="241">
        <v>219281.53</v>
      </c>
      <c r="BV53" s="47">
        <f t="shared" si="34"/>
        <v>16.05056463513181</v>
      </c>
      <c r="BW53" s="54">
        <f t="shared" si="35"/>
        <v>227085.13018500005</v>
      </c>
      <c r="BX53" s="237">
        <f t="shared" si="36"/>
        <v>16.621758155881462</v>
      </c>
      <c r="BY53" s="58">
        <v>28587.5</v>
      </c>
      <c r="BZ53" s="58">
        <v>27456.25</v>
      </c>
      <c r="CA53" s="58">
        <v>33576.666675</v>
      </c>
      <c r="CB53" s="58">
        <v>6194.44</v>
      </c>
      <c r="CC53" s="59">
        <v>57391.75</v>
      </c>
      <c r="CD53" s="59">
        <v>0</v>
      </c>
      <c r="CE53" s="59">
        <v>17000</v>
      </c>
      <c r="CF53" s="42">
        <f t="shared" si="37"/>
        <v>2.2868353478549545E-2</v>
      </c>
      <c r="CG53" s="42">
        <f t="shared" si="38"/>
        <v>2.2392609266554116E-2</v>
      </c>
      <c r="CH53" s="42">
        <f t="shared" si="39"/>
        <v>2.6859399463238648E-2</v>
      </c>
      <c r="CI53" s="42">
        <f t="shared" si="40"/>
        <v>4.9551952259437315E-3</v>
      </c>
      <c r="CJ53" s="42">
        <f t="shared" si="41"/>
        <v>4.2008553702554255E-2</v>
      </c>
      <c r="CK53" s="54">
        <f t="shared" si="44"/>
        <v>45417.026037000011</v>
      </c>
    </row>
    <row r="54" spans="1:89" ht="20" customHeight="1" x14ac:dyDescent="0.6">
      <c r="A54" s="47">
        <v>47</v>
      </c>
      <c r="B54" s="47">
        <v>5</v>
      </c>
      <c r="C54" s="48" t="s">
        <v>168</v>
      </c>
      <c r="D54" s="48" t="s">
        <v>69</v>
      </c>
      <c r="E54" s="48" t="s">
        <v>70</v>
      </c>
      <c r="F54" s="23"/>
      <c r="G54" s="19">
        <v>40</v>
      </c>
      <c r="H54" s="20">
        <f t="shared" si="0"/>
        <v>0</v>
      </c>
      <c r="I54" s="23">
        <v>24200</v>
      </c>
      <c r="J54" s="22">
        <v>50</v>
      </c>
      <c r="K54" s="20">
        <f t="shared" si="1"/>
        <v>1210000</v>
      </c>
      <c r="L54" s="23"/>
      <c r="M54" s="24">
        <v>60</v>
      </c>
      <c r="N54" s="20">
        <f t="shared" si="2"/>
        <v>0</v>
      </c>
      <c r="O54" s="23">
        <v>5695</v>
      </c>
      <c r="P54" s="25">
        <v>12</v>
      </c>
      <c r="Q54" s="20">
        <f t="shared" si="3"/>
        <v>68340</v>
      </c>
      <c r="R54" s="23"/>
      <c r="S54" s="26">
        <v>12</v>
      </c>
      <c r="T54" s="20">
        <f t="shared" si="4"/>
        <v>0</v>
      </c>
      <c r="U54" s="23">
        <v>677</v>
      </c>
      <c r="V54" s="25">
        <v>8</v>
      </c>
      <c r="W54" s="20">
        <f t="shared" si="5"/>
        <v>5416</v>
      </c>
      <c r="X54" s="23">
        <v>316</v>
      </c>
      <c r="Y54" s="25">
        <v>12</v>
      </c>
      <c r="Z54" s="20">
        <f t="shared" si="6"/>
        <v>3792</v>
      </c>
      <c r="AA54" s="23">
        <v>839</v>
      </c>
      <c r="AB54" s="25">
        <v>10</v>
      </c>
      <c r="AC54" s="20">
        <f t="shared" si="7"/>
        <v>8390</v>
      </c>
      <c r="AD54" s="23">
        <v>278</v>
      </c>
      <c r="AE54" s="25">
        <v>25</v>
      </c>
      <c r="AF54" s="20">
        <f t="shared" si="8"/>
        <v>6950</v>
      </c>
      <c r="AG54" s="23">
        <v>252</v>
      </c>
      <c r="AH54" s="25">
        <v>7.5</v>
      </c>
      <c r="AI54" s="20">
        <f t="shared" si="9"/>
        <v>1890</v>
      </c>
      <c r="AJ54" s="23"/>
      <c r="AK54" s="22">
        <v>15</v>
      </c>
      <c r="AL54" s="20">
        <f t="shared" si="10"/>
        <v>0</v>
      </c>
      <c r="AM54" s="23"/>
      <c r="AN54" s="25">
        <v>12</v>
      </c>
      <c r="AO54" s="20">
        <f t="shared" si="11"/>
        <v>0</v>
      </c>
      <c r="AP54" s="23">
        <f t="shared" si="12"/>
        <v>2362</v>
      </c>
      <c r="AQ54" s="23">
        <v>97</v>
      </c>
      <c r="AR54" s="27">
        <v>4</v>
      </c>
      <c r="AS54" s="23">
        <f t="shared" si="13"/>
        <v>388</v>
      </c>
      <c r="AT54" s="23"/>
      <c r="AU54" s="28">
        <v>6</v>
      </c>
      <c r="AV54" s="23">
        <f t="shared" si="14"/>
        <v>0</v>
      </c>
      <c r="AW54" s="23">
        <v>1874</v>
      </c>
      <c r="AX54" s="29">
        <f t="shared" si="15"/>
        <v>2262</v>
      </c>
      <c r="AY54" s="23">
        <v>56988</v>
      </c>
      <c r="AZ54" s="30">
        <f t="shared" si="16"/>
        <v>0.23533057851239669</v>
      </c>
      <c r="BA54" s="30">
        <f t="shared" si="17"/>
        <v>9.7603305785123967E-2</v>
      </c>
      <c r="BB54" s="30">
        <f t="shared" si="18"/>
        <v>0.39719051799824406</v>
      </c>
      <c r="BC54" s="20">
        <f t="shared" si="19"/>
        <v>1234548</v>
      </c>
      <c r="BD54" s="20">
        <f t="shared" si="20"/>
        <v>1216950</v>
      </c>
      <c r="BE54" s="20">
        <f t="shared" si="21"/>
        <v>1234548</v>
      </c>
      <c r="BF54" s="20">
        <f t="shared" si="22"/>
        <v>1236438</v>
      </c>
      <c r="BG54" s="36">
        <v>1361766</v>
      </c>
      <c r="BH54" s="36">
        <v>920421.71807359299</v>
      </c>
      <c r="BI54" s="237">
        <f t="shared" si="23"/>
        <v>67.590299513542931</v>
      </c>
      <c r="BJ54" s="238">
        <f t="shared" si="24"/>
        <v>88765</v>
      </c>
      <c r="BK54" s="239">
        <f t="shared" si="25"/>
        <v>6.51837393502261</v>
      </c>
      <c r="BL54" s="27">
        <f t="shared" si="26"/>
        <v>45301.25</v>
      </c>
      <c r="BM54" s="239">
        <f t="shared" si="27"/>
        <v>3.3266545059870785</v>
      </c>
      <c r="BN54" s="240">
        <f t="shared" si="28"/>
        <v>23291.89</v>
      </c>
      <c r="BO54" s="239">
        <f t="shared" si="29"/>
        <v>1.7104179425833808</v>
      </c>
      <c r="BP54" s="27">
        <f t="shared" si="30"/>
        <v>13300</v>
      </c>
      <c r="BQ54" s="239">
        <f t="shared" si="31"/>
        <v>0.97667293793500498</v>
      </c>
      <c r="BR54" s="36">
        <f t="shared" si="32"/>
        <v>58882.580000000016</v>
      </c>
      <c r="BS54" s="239">
        <f t="shared" si="33"/>
        <v>4.3239866467513517</v>
      </c>
      <c r="BT54" s="248">
        <f t="shared" si="43"/>
        <v>0.32409700486457071</v>
      </c>
      <c r="BU54" s="36">
        <v>229540.72</v>
      </c>
      <c r="BV54" s="47">
        <f t="shared" si="34"/>
        <v>16.856105968279426</v>
      </c>
      <c r="BW54" s="54">
        <f t="shared" si="35"/>
        <v>211803.56192640701</v>
      </c>
      <c r="BX54" s="237">
        <f t="shared" si="36"/>
        <v>15.553594518177647</v>
      </c>
      <c r="BY54" s="53">
        <v>30295</v>
      </c>
      <c r="BZ54" s="53">
        <v>29250</v>
      </c>
      <c r="CA54" s="53">
        <v>27100</v>
      </c>
      <c r="CB54" s="53">
        <v>2120</v>
      </c>
      <c r="CC54" s="54">
        <v>45301.25</v>
      </c>
      <c r="CD54" s="54">
        <v>23291.89</v>
      </c>
      <c r="CE54" s="54">
        <v>13300</v>
      </c>
      <c r="CF54" s="42">
        <f t="shared" si="37"/>
        <v>2.4539345574250658E-2</v>
      </c>
      <c r="CG54" s="42">
        <f t="shared" si="38"/>
        <v>2.4035498582521877E-2</v>
      </c>
      <c r="CH54" s="42">
        <f t="shared" si="39"/>
        <v>2.1951353855824154E-2</v>
      </c>
      <c r="CI54" s="42">
        <f t="shared" si="40"/>
        <v>1.7146027540402349E-3</v>
      </c>
      <c r="CJ54" s="42">
        <f t="shared" si="41"/>
        <v>3.3266545059870783E-2</v>
      </c>
      <c r="CK54" s="54">
        <f t="shared" si="44"/>
        <v>42360.712385281404</v>
      </c>
    </row>
    <row r="55" spans="1:89" ht="20" customHeight="1" x14ac:dyDescent="0.6">
      <c r="A55" s="47">
        <v>48</v>
      </c>
      <c r="B55" s="47">
        <v>6</v>
      </c>
      <c r="C55" s="60" t="s">
        <v>169</v>
      </c>
      <c r="D55" s="69" t="s">
        <v>170</v>
      </c>
      <c r="E55" s="63" t="s">
        <v>171</v>
      </c>
      <c r="F55" s="57"/>
      <c r="G55" s="19">
        <v>40</v>
      </c>
      <c r="H55" s="20">
        <f t="shared" si="0"/>
        <v>0</v>
      </c>
      <c r="I55" s="57">
        <v>22264</v>
      </c>
      <c r="J55" s="22">
        <v>50</v>
      </c>
      <c r="K55" s="20">
        <f t="shared" si="1"/>
        <v>1113200</v>
      </c>
      <c r="L55" s="23"/>
      <c r="M55" s="24">
        <v>60</v>
      </c>
      <c r="N55" s="20">
        <f t="shared" si="2"/>
        <v>0</v>
      </c>
      <c r="O55" s="23">
        <v>11178</v>
      </c>
      <c r="P55" s="25">
        <v>12</v>
      </c>
      <c r="Q55" s="20">
        <f t="shared" si="3"/>
        <v>134136</v>
      </c>
      <c r="R55" s="23"/>
      <c r="S55" s="26">
        <v>12</v>
      </c>
      <c r="T55" s="20">
        <f t="shared" si="4"/>
        <v>0</v>
      </c>
      <c r="U55" s="23">
        <v>809</v>
      </c>
      <c r="V55" s="25">
        <v>8</v>
      </c>
      <c r="W55" s="20">
        <f t="shared" si="5"/>
        <v>6472</v>
      </c>
      <c r="X55" s="23">
        <v>703</v>
      </c>
      <c r="Y55" s="25">
        <v>12</v>
      </c>
      <c r="Z55" s="20">
        <f t="shared" si="6"/>
        <v>8436</v>
      </c>
      <c r="AA55" s="23">
        <v>964</v>
      </c>
      <c r="AB55" s="25">
        <v>10</v>
      </c>
      <c r="AC55" s="20">
        <f t="shared" si="7"/>
        <v>9640</v>
      </c>
      <c r="AD55" s="23"/>
      <c r="AE55" s="25">
        <v>25</v>
      </c>
      <c r="AF55" s="20">
        <f t="shared" si="8"/>
        <v>0</v>
      </c>
      <c r="AG55" s="23"/>
      <c r="AH55" s="25">
        <v>7.5</v>
      </c>
      <c r="AI55" s="20">
        <f t="shared" si="9"/>
        <v>0</v>
      </c>
      <c r="AJ55" s="23"/>
      <c r="AK55" s="22">
        <v>15</v>
      </c>
      <c r="AL55" s="20">
        <f t="shared" si="10"/>
        <v>0</v>
      </c>
      <c r="AM55" s="23"/>
      <c r="AN55" s="25">
        <v>12</v>
      </c>
      <c r="AO55" s="20">
        <f t="shared" si="11"/>
        <v>0</v>
      </c>
      <c r="AP55" s="23">
        <f t="shared" si="12"/>
        <v>2476</v>
      </c>
      <c r="AQ55" s="23"/>
      <c r="AR55" s="27">
        <v>4</v>
      </c>
      <c r="AS55" s="23">
        <f t="shared" si="13"/>
        <v>0</v>
      </c>
      <c r="AT55" s="23"/>
      <c r="AU55" s="28">
        <v>6</v>
      </c>
      <c r="AV55" s="23">
        <f t="shared" si="14"/>
        <v>0</v>
      </c>
      <c r="AW55" s="23">
        <v>3769</v>
      </c>
      <c r="AX55" s="29">
        <f t="shared" si="15"/>
        <v>3769</v>
      </c>
      <c r="AY55" s="23">
        <v>81260</v>
      </c>
      <c r="AZ55" s="30">
        <f t="shared" si="16"/>
        <v>0.50206611570247939</v>
      </c>
      <c r="BA55" s="30">
        <f t="shared" si="17"/>
        <v>0.11121092346388789</v>
      </c>
      <c r="BB55" s="30">
        <f t="shared" si="18"/>
        <v>0.33718017534442657</v>
      </c>
      <c r="BC55" s="20">
        <f t="shared" si="19"/>
        <v>1137748</v>
      </c>
      <c r="BD55" s="20">
        <f t="shared" si="20"/>
        <v>1113200</v>
      </c>
      <c r="BE55" s="20">
        <f t="shared" si="21"/>
        <v>1137748</v>
      </c>
      <c r="BF55" s="20">
        <f t="shared" si="22"/>
        <v>1137748</v>
      </c>
      <c r="BG55" s="36">
        <v>1353144</v>
      </c>
      <c r="BH55" s="36">
        <v>885671.01683472004</v>
      </c>
      <c r="BI55" s="237">
        <f t="shared" si="23"/>
        <v>65.452828142069137</v>
      </c>
      <c r="BJ55" s="238">
        <f t="shared" si="24"/>
        <v>90160</v>
      </c>
      <c r="BK55" s="239">
        <f t="shared" si="25"/>
        <v>6.6630011292220193</v>
      </c>
      <c r="BL55" s="27">
        <f t="shared" si="26"/>
        <v>69340.17</v>
      </c>
      <c r="BM55" s="239">
        <f t="shared" si="27"/>
        <v>5.1243747893794005</v>
      </c>
      <c r="BN55" s="240">
        <f t="shared" si="28"/>
        <v>8163.1480000000001</v>
      </c>
      <c r="BO55" s="239">
        <f t="shared" si="29"/>
        <v>0.6032726746007816</v>
      </c>
      <c r="BP55" s="27">
        <f t="shared" si="30"/>
        <v>37000</v>
      </c>
      <c r="BQ55" s="239">
        <f t="shared" si="31"/>
        <v>2.7343726905636059</v>
      </c>
      <c r="BR55" s="36">
        <f t="shared" si="32"/>
        <v>134731.16000000003</v>
      </c>
      <c r="BS55" s="239">
        <f t="shared" si="33"/>
        <v>9.9568974181609669</v>
      </c>
      <c r="BT55" s="248">
        <f t="shared" si="43"/>
        <v>0.34547171857930858</v>
      </c>
      <c r="BU55" s="36">
        <v>339394.478</v>
      </c>
      <c r="BV55" s="47">
        <f t="shared" si="34"/>
        <v>25.081918701926771</v>
      </c>
      <c r="BW55" s="54">
        <f t="shared" si="35"/>
        <v>128078.50516527996</v>
      </c>
      <c r="BX55" s="237">
        <f t="shared" si="36"/>
        <v>9.4652531560040885</v>
      </c>
      <c r="BY55" s="53">
        <v>21585</v>
      </c>
      <c r="BZ55" s="53">
        <v>25950</v>
      </c>
      <c r="CA55" s="53">
        <v>26625</v>
      </c>
      <c r="CB55" s="53">
        <v>16000</v>
      </c>
      <c r="CC55" s="54">
        <v>69340.17</v>
      </c>
      <c r="CD55" s="54">
        <v>8163.1480000000001</v>
      </c>
      <c r="CE55" s="54">
        <v>37000</v>
      </c>
      <c r="CF55" s="42">
        <f t="shared" si="37"/>
        <v>1.8971687930895067E-2</v>
      </c>
      <c r="CG55" s="42">
        <f t="shared" si="38"/>
        <v>2.3311174991016887E-2</v>
      </c>
      <c r="CH55" s="42">
        <f t="shared" si="39"/>
        <v>2.3401491367156874E-2</v>
      </c>
      <c r="CI55" s="42">
        <f t="shared" si="40"/>
        <v>1.4062868051624789E-2</v>
      </c>
      <c r="CJ55" s="42">
        <f t="shared" si="41"/>
        <v>5.124374789379401E-2</v>
      </c>
      <c r="CK55" s="54">
        <f t="shared" si="44"/>
        <v>25615.701033055993</v>
      </c>
    </row>
    <row r="56" spans="1:89" ht="20" customHeight="1" x14ac:dyDescent="0.6">
      <c r="A56" s="47">
        <v>49</v>
      </c>
      <c r="B56" s="62">
        <v>6</v>
      </c>
      <c r="C56" s="48" t="s">
        <v>172</v>
      </c>
      <c r="D56" s="48" t="s">
        <v>173</v>
      </c>
      <c r="E56" s="48" t="s">
        <v>82</v>
      </c>
      <c r="F56" s="49">
        <v>0</v>
      </c>
      <c r="G56" s="19">
        <v>40</v>
      </c>
      <c r="H56" s="20">
        <f t="shared" si="0"/>
        <v>0</v>
      </c>
      <c r="I56" s="23">
        <v>20085</v>
      </c>
      <c r="J56" s="22">
        <v>50</v>
      </c>
      <c r="K56" s="20">
        <f t="shared" si="1"/>
        <v>1004250</v>
      </c>
      <c r="L56" s="23"/>
      <c r="M56" s="24">
        <v>60</v>
      </c>
      <c r="N56" s="20">
        <f t="shared" si="2"/>
        <v>0</v>
      </c>
      <c r="O56" s="23">
        <v>21155</v>
      </c>
      <c r="P56" s="25">
        <v>12</v>
      </c>
      <c r="Q56" s="20">
        <f t="shared" si="3"/>
        <v>253860</v>
      </c>
      <c r="R56" s="23">
        <v>680</v>
      </c>
      <c r="S56" s="26">
        <v>12</v>
      </c>
      <c r="T56" s="20">
        <f t="shared" si="4"/>
        <v>8160</v>
      </c>
      <c r="U56" s="23">
        <v>250</v>
      </c>
      <c r="V56" s="25">
        <v>8</v>
      </c>
      <c r="W56" s="20">
        <f t="shared" si="5"/>
        <v>2000</v>
      </c>
      <c r="X56" s="23">
        <v>240</v>
      </c>
      <c r="Y56" s="25">
        <v>12</v>
      </c>
      <c r="Z56" s="20">
        <f t="shared" si="6"/>
        <v>2880</v>
      </c>
      <c r="AA56" s="23">
        <v>660</v>
      </c>
      <c r="AB56" s="25">
        <v>10</v>
      </c>
      <c r="AC56" s="20">
        <f t="shared" si="7"/>
        <v>6600</v>
      </c>
      <c r="AD56" s="23">
        <v>0</v>
      </c>
      <c r="AE56" s="25">
        <v>25</v>
      </c>
      <c r="AF56" s="20">
        <f t="shared" si="8"/>
        <v>0</v>
      </c>
      <c r="AG56" s="23">
        <v>0</v>
      </c>
      <c r="AH56" s="25">
        <v>7.5</v>
      </c>
      <c r="AI56" s="20">
        <f t="shared" si="9"/>
        <v>0</v>
      </c>
      <c r="AJ56" s="23"/>
      <c r="AK56" s="22">
        <v>15</v>
      </c>
      <c r="AL56" s="20">
        <f t="shared" si="10"/>
        <v>0</v>
      </c>
      <c r="AM56" s="23">
        <v>0</v>
      </c>
      <c r="AN56" s="25">
        <v>12</v>
      </c>
      <c r="AO56" s="20">
        <f t="shared" si="11"/>
        <v>0</v>
      </c>
      <c r="AP56" s="23">
        <f t="shared" si="12"/>
        <v>1830</v>
      </c>
      <c r="AQ56" s="23">
        <v>126</v>
      </c>
      <c r="AR56" s="27">
        <v>4</v>
      </c>
      <c r="AS56" s="23">
        <f t="shared" si="13"/>
        <v>504</v>
      </c>
      <c r="AT56" s="23">
        <v>0</v>
      </c>
      <c r="AU56" s="28">
        <v>6</v>
      </c>
      <c r="AV56" s="23">
        <f t="shared" si="14"/>
        <v>0</v>
      </c>
      <c r="AW56" s="23">
        <v>3257</v>
      </c>
      <c r="AX56" s="29">
        <f t="shared" si="15"/>
        <v>3761</v>
      </c>
      <c r="AY56" s="23">
        <v>64195</v>
      </c>
      <c r="AZ56" s="30">
        <f t="shared" si="16"/>
        <v>1.0532735872541699</v>
      </c>
      <c r="BA56" s="30">
        <f t="shared" si="17"/>
        <v>9.1112770724421213E-2</v>
      </c>
      <c r="BB56" s="30">
        <f t="shared" si="18"/>
        <v>0.17778303001654455</v>
      </c>
      <c r="BC56" s="20">
        <f t="shared" si="19"/>
        <v>1023890</v>
      </c>
      <c r="BD56" s="20">
        <f t="shared" si="20"/>
        <v>1012410</v>
      </c>
      <c r="BE56" s="20">
        <f t="shared" si="21"/>
        <v>1023890</v>
      </c>
      <c r="BF56" s="20">
        <f t="shared" si="22"/>
        <v>1023890</v>
      </c>
      <c r="BG56" s="36">
        <v>1341945</v>
      </c>
      <c r="BH56" s="36">
        <v>899577.44</v>
      </c>
      <c r="BI56" s="237">
        <f t="shared" si="23"/>
        <v>67.035343475328716</v>
      </c>
      <c r="BJ56" s="238">
        <f t="shared" si="24"/>
        <v>79710</v>
      </c>
      <c r="BK56" s="239">
        <f t="shared" si="25"/>
        <v>5.9398857628293253</v>
      </c>
      <c r="BL56" s="27">
        <f t="shared" si="26"/>
        <v>62435</v>
      </c>
      <c r="BM56" s="239">
        <f t="shared" si="27"/>
        <v>4.6525751800558144</v>
      </c>
      <c r="BN56" s="240">
        <f t="shared" si="28"/>
        <v>8623.7999999999993</v>
      </c>
      <c r="BO56" s="239">
        <f t="shared" si="29"/>
        <v>0.64263438516481663</v>
      </c>
      <c r="BP56" s="27">
        <f t="shared" si="30"/>
        <v>20000</v>
      </c>
      <c r="BQ56" s="239">
        <f t="shared" si="31"/>
        <v>1.490374046626352</v>
      </c>
      <c r="BR56" s="36">
        <f t="shared" si="32"/>
        <v>79770.890000000014</v>
      </c>
      <c r="BS56" s="239">
        <f t="shared" si="33"/>
        <v>5.9444232066142808</v>
      </c>
      <c r="BT56" s="248">
        <f t="shared" si="43"/>
        <v>0.32964656524671282</v>
      </c>
      <c r="BU56" s="36">
        <v>250539.69</v>
      </c>
      <c r="BV56" s="47">
        <f t="shared" si="34"/>
        <v>18.66989258129059</v>
      </c>
      <c r="BW56" s="54">
        <f t="shared" si="35"/>
        <v>191827.87000000005</v>
      </c>
      <c r="BX56" s="237">
        <f t="shared" si="36"/>
        <v>14.294763943380692</v>
      </c>
      <c r="BY56" s="53">
        <v>19032</v>
      </c>
      <c r="BZ56" s="53">
        <v>27198</v>
      </c>
      <c r="CA56" s="53">
        <v>25200</v>
      </c>
      <c r="CB56" s="53">
        <v>8280</v>
      </c>
      <c r="CC56" s="54">
        <v>62435</v>
      </c>
      <c r="CD56" s="54">
        <v>8623.7999999999993</v>
      </c>
      <c r="CE56" s="54">
        <v>20000</v>
      </c>
      <c r="CF56" s="42">
        <f t="shared" si="37"/>
        <v>1.8587934250749592E-2</v>
      </c>
      <c r="CG56" s="42">
        <f t="shared" si="38"/>
        <v>2.6864610187572229E-2</v>
      </c>
      <c r="CH56" s="42">
        <f t="shared" si="39"/>
        <v>2.4612018869214467E-2</v>
      </c>
      <c r="CI56" s="42">
        <f t="shared" si="40"/>
        <v>8.086806199884753E-3</v>
      </c>
      <c r="CJ56" s="42">
        <f t="shared" si="41"/>
        <v>4.6525751800558145E-2</v>
      </c>
      <c r="CK56" s="54">
        <f t="shared" si="44"/>
        <v>38365.574000000015</v>
      </c>
    </row>
    <row r="57" spans="1:89" ht="20" customHeight="1" x14ac:dyDescent="0.6">
      <c r="A57" s="47">
        <v>50</v>
      </c>
      <c r="B57" s="47">
        <v>5</v>
      </c>
      <c r="C57" s="48" t="s">
        <v>174</v>
      </c>
      <c r="D57" s="47" t="s">
        <v>175</v>
      </c>
      <c r="E57" s="47" t="s">
        <v>176</v>
      </c>
      <c r="F57" s="57"/>
      <c r="G57" s="19">
        <v>40</v>
      </c>
      <c r="H57" s="20">
        <f t="shared" si="0"/>
        <v>0</v>
      </c>
      <c r="I57" s="44">
        <v>22950</v>
      </c>
      <c r="J57" s="22">
        <v>50</v>
      </c>
      <c r="K57" s="20">
        <f t="shared" si="1"/>
        <v>1147500</v>
      </c>
      <c r="L57" s="23"/>
      <c r="M57" s="24">
        <v>60</v>
      </c>
      <c r="N57" s="20">
        <f t="shared" si="2"/>
        <v>0</v>
      </c>
      <c r="O57" s="44">
        <v>9270</v>
      </c>
      <c r="P57" s="25">
        <v>12</v>
      </c>
      <c r="Q57" s="20">
        <f t="shared" si="3"/>
        <v>111240</v>
      </c>
      <c r="R57" s="44">
        <v>840</v>
      </c>
      <c r="S57" s="26">
        <v>12</v>
      </c>
      <c r="T57" s="20">
        <f t="shared" si="4"/>
        <v>10080</v>
      </c>
      <c r="U57" s="44">
        <v>1220</v>
      </c>
      <c r="V57" s="25">
        <v>8</v>
      </c>
      <c r="W57" s="20">
        <f t="shared" si="5"/>
        <v>9760</v>
      </c>
      <c r="X57" s="44">
        <v>230</v>
      </c>
      <c r="Y57" s="25">
        <v>12</v>
      </c>
      <c r="Z57" s="20">
        <f t="shared" si="6"/>
        <v>2760</v>
      </c>
      <c r="AA57" s="44">
        <v>215</v>
      </c>
      <c r="AB57" s="25">
        <v>10</v>
      </c>
      <c r="AC57" s="20">
        <f t="shared" si="7"/>
        <v>2150</v>
      </c>
      <c r="AD57" s="44">
        <v>300</v>
      </c>
      <c r="AE57" s="25">
        <v>25</v>
      </c>
      <c r="AF57" s="20">
        <f t="shared" si="8"/>
        <v>7500</v>
      </c>
      <c r="AG57" s="21"/>
      <c r="AH57" s="25">
        <v>7.5</v>
      </c>
      <c r="AI57" s="20">
        <f t="shared" si="9"/>
        <v>0</v>
      </c>
      <c r="AJ57" s="44">
        <v>100</v>
      </c>
      <c r="AK57" s="22">
        <v>15</v>
      </c>
      <c r="AL57" s="20">
        <f t="shared" si="10"/>
        <v>1500</v>
      </c>
      <c r="AM57" s="44"/>
      <c r="AN57" s="25">
        <v>12</v>
      </c>
      <c r="AO57" s="20">
        <f t="shared" si="11"/>
        <v>0</v>
      </c>
      <c r="AP57" s="23">
        <f t="shared" si="12"/>
        <v>2905</v>
      </c>
      <c r="AQ57" s="44"/>
      <c r="AR57" s="27">
        <v>4</v>
      </c>
      <c r="AS57" s="23">
        <f t="shared" si="13"/>
        <v>0</v>
      </c>
      <c r="AT57" s="44"/>
      <c r="AU57" s="28">
        <v>6</v>
      </c>
      <c r="AV57" s="23">
        <f t="shared" si="14"/>
        <v>0</v>
      </c>
      <c r="AW57" s="44">
        <v>1183</v>
      </c>
      <c r="AX57" s="29">
        <f t="shared" si="15"/>
        <v>1183</v>
      </c>
      <c r="AY57" s="57">
        <v>48885</v>
      </c>
      <c r="AZ57" s="30">
        <f t="shared" si="16"/>
        <v>0.40392156862745099</v>
      </c>
      <c r="BA57" s="30">
        <f t="shared" si="17"/>
        <v>0.12657952069716777</v>
      </c>
      <c r="BB57" s="30">
        <f t="shared" si="18"/>
        <v>0.12761596548004314</v>
      </c>
      <c r="BC57" s="20">
        <f t="shared" si="19"/>
        <v>1179750</v>
      </c>
      <c r="BD57" s="20">
        <f t="shared" si="20"/>
        <v>1165080</v>
      </c>
      <c r="BE57" s="20">
        <f t="shared" si="21"/>
        <v>1179750</v>
      </c>
      <c r="BF57" s="20">
        <f t="shared" si="22"/>
        <v>1179750</v>
      </c>
      <c r="BG57" s="241">
        <v>1341375</v>
      </c>
      <c r="BH57" s="241">
        <v>918831.68</v>
      </c>
      <c r="BI57" s="237">
        <f t="shared" si="23"/>
        <v>68.499239958997308</v>
      </c>
      <c r="BJ57" s="238">
        <f t="shared" si="24"/>
        <v>81576</v>
      </c>
      <c r="BK57" s="239">
        <f t="shared" si="25"/>
        <v>6.0815208275090855</v>
      </c>
      <c r="BL57" s="27">
        <f t="shared" si="26"/>
        <v>58089</v>
      </c>
      <c r="BM57" s="239">
        <f t="shared" si="27"/>
        <v>4.3305563321218896</v>
      </c>
      <c r="BN57" s="240">
        <f t="shared" si="28"/>
        <v>8615.6299999999992</v>
      </c>
      <c r="BO57" s="239">
        <f t="shared" si="29"/>
        <v>0.64229838784828996</v>
      </c>
      <c r="BP57" s="27">
        <f t="shared" si="30"/>
        <v>78860</v>
      </c>
      <c r="BQ57" s="239">
        <f t="shared" si="31"/>
        <v>5.8790420277700122</v>
      </c>
      <c r="BR57" s="36">
        <f t="shared" si="32"/>
        <v>56102.080000000016</v>
      </c>
      <c r="BS57" s="239">
        <f t="shared" si="33"/>
        <v>4.1824307147516553</v>
      </c>
      <c r="BT57" s="248">
        <f t="shared" si="43"/>
        <v>0.31500760041002701</v>
      </c>
      <c r="BU57" s="241">
        <v>283242.71000000002</v>
      </c>
      <c r="BV57" s="47">
        <f t="shared" si="34"/>
        <v>21.115848290000933</v>
      </c>
      <c r="BW57" s="54">
        <f t="shared" si="35"/>
        <v>139300.60999999993</v>
      </c>
      <c r="BX57" s="237">
        <f t="shared" si="36"/>
        <v>10.384911751001765</v>
      </c>
      <c r="BY57" s="58">
        <v>27616</v>
      </c>
      <c r="BZ57" s="58">
        <v>23100</v>
      </c>
      <c r="CA57" s="58">
        <v>20300</v>
      </c>
      <c r="CB57" s="58">
        <v>10560</v>
      </c>
      <c r="CC57" s="59">
        <v>58089</v>
      </c>
      <c r="CD57" s="59">
        <v>8615.6299999999992</v>
      </c>
      <c r="CE57" s="59">
        <v>78860</v>
      </c>
      <c r="CF57" s="42">
        <f t="shared" si="37"/>
        <v>2.3408349226531046E-2</v>
      </c>
      <c r="CG57" s="42">
        <f t="shared" si="38"/>
        <v>1.9826964671953856E-2</v>
      </c>
      <c r="CH57" s="42">
        <f t="shared" si="39"/>
        <v>1.720703538885357E-2</v>
      </c>
      <c r="CI57" s="42">
        <f t="shared" si="40"/>
        <v>8.951048951048951E-3</v>
      </c>
      <c r="CJ57" s="42">
        <f t="shared" si="41"/>
        <v>4.3305563321218897E-2</v>
      </c>
      <c r="CK57" s="54">
        <f t="shared" si="44"/>
        <v>27860.121999999988</v>
      </c>
    </row>
    <row r="58" spans="1:89" ht="20" customHeight="1" x14ac:dyDescent="0.6">
      <c r="A58" s="47">
        <v>51</v>
      </c>
      <c r="B58" s="47">
        <v>4</v>
      </c>
      <c r="C58" s="48" t="s">
        <v>177</v>
      </c>
      <c r="D58" s="48" t="s">
        <v>69</v>
      </c>
      <c r="E58" s="48" t="s">
        <v>112</v>
      </c>
      <c r="F58" s="23"/>
      <c r="G58" s="19">
        <v>40</v>
      </c>
      <c r="H58" s="20">
        <f t="shared" si="0"/>
        <v>0</v>
      </c>
      <c r="I58" s="23">
        <v>24460</v>
      </c>
      <c r="J58" s="22">
        <v>50</v>
      </c>
      <c r="K58" s="20">
        <f t="shared" si="1"/>
        <v>1223000</v>
      </c>
      <c r="L58" s="23"/>
      <c r="M58" s="24">
        <v>60</v>
      </c>
      <c r="N58" s="20">
        <f t="shared" si="2"/>
        <v>0</v>
      </c>
      <c r="O58" s="23">
        <v>5097</v>
      </c>
      <c r="P58" s="25">
        <v>12</v>
      </c>
      <c r="Q58" s="20">
        <f t="shared" si="3"/>
        <v>61164</v>
      </c>
      <c r="R58" s="23"/>
      <c r="S58" s="26">
        <v>12</v>
      </c>
      <c r="T58" s="20">
        <f t="shared" si="4"/>
        <v>0</v>
      </c>
      <c r="U58" s="23">
        <v>593</v>
      </c>
      <c r="V58" s="25">
        <v>8</v>
      </c>
      <c r="W58" s="20">
        <f t="shared" si="5"/>
        <v>4744</v>
      </c>
      <c r="X58" s="23">
        <v>400</v>
      </c>
      <c r="Y58" s="25">
        <v>12</v>
      </c>
      <c r="Z58" s="20">
        <f t="shared" si="6"/>
        <v>4800</v>
      </c>
      <c r="AA58" s="23">
        <v>778</v>
      </c>
      <c r="AB58" s="25">
        <v>10</v>
      </c>
      <c r="AC58" s="20">
        <f t="shared" si="7"/>
        <v>7780</v>
      </c>
      <c r="AD58" s="23">
        <v>230</v>
      </c>
      <c r="AE58" s="25">
        <v>25</v>
      </c>
      <c r="AF58" s="20">
        <f t="shared" si="8"/>
        <v>5750</v>
      </c>
      <c r="AG58" s="23">
        <v>76</v>
      </c>
      <c r="AH58" s="25">
        <v>7.5</v>
      </c>
      <c r="AI58" s="20">
        <f t="shared" si="9"/>
        <v>570</v>
      </c>
      <c r="AJ58" s="23"/>
      <c r="AK58" s="22">
        <v>15</v>
      </c>
      <c r="AL58" s="20">
        <f t="shared" si="10"/>
        <v>0</v>
      </c>
      <c r="AM58" s="23"/>
      <c r="AN58" s="25">
        <v>12</v>
      </c>
      <c r="AO58" s="20">
        <f t="shared" si="11"/>
        <v>0</v>
      </c>
      <c r="AP58" s="23">
        <f t="shared" si="12"/>
        <v>2077</v>
      </c>
      <c r="AQ58" s="23"/>
      <c r="AR58" s="27">
        <v>4</v>
      </c>
      <c r="AS58" s="23">
        <f t="shared" si="13"/>
        <v>0</v>
      </c>
      <c r="AT58" s="23"/>
      <c r="AU58" s="28">
        <v>6</v>
      </c>
      <c r="AV58" s="23">
        <f t="shared" si="14"/>
        <v>0</v>
      </c>
      <c r="AW58" s="23">
        <v>1249</v>
      </c>
      <c r="AX58" s="29">
        <f t="shared" si="15"/>
        <v>1249</v>
      </c>
      <c r="AY58" s="23">
        <v>29439</v>
      </c>
      <c r="AZ58" s="30">
        <f t="shared" si="16"/>
        <v>0.20838103025347507</v>
      </c>
      <c r="BA58" s="30">
        <f t="shared" si="17"/>
        <v>8.4914145543744893E-2</v>
      </c>
      <c r="BB58" s="30">
        <f t="shared" si="18"/>
        <v>0.24504610555228565</v>
      </c>
      <c r="BC58" s="20">
        <f t="shared" si="19"/>
        <v>1246074</v>
      </c>
      <c r="BD58" s="20">
        <f t="shared" si="20"/>
        <v>1228750</v>
      </c>
      <c r="BE58" s="20">
        <f t="shared" si="21"/>
        <v>1246074</v>
      </c>
      <c r="BF58" s="20">
        <f t="shared" si="22"/>
        <v>1246644</v>
      </c>
      <c r="BG58" s="36">
        <v>1337247</v>
      </c>
      <c r="BH58" s="36">
        <v>910078.23614718602</v>
      </c>
      <c r="BI58" s="237">
        <f t="shared" si="23"/>
        <v>68.056106025826651</v>
      </c>
      <c r="BJ58" s="238">
        <f t="shared" si="24"/>
        <v>87533</v>
      </c>
      <c r="BK58" s="239">
        <f t="shared" si="25"/>
        <v>6.5457615534003821</v>
      </c>
      <c r="BL58" s="27">
        <f t="shared" si="26"/>
        <v>41434.75</v>
      </c>
      <c r="BM58" s="239">
        <f t="shared" si="27"/>
        <v>3.0985113445758339</v>
      </c>
      <c r="BN58" s="240">
        <f t="shared" si="28"/>
        <v>22565.64</v>
      </c>
      <c r="BO58" s="239">
        <f t="shared" si="29"/>
        <v>1.6874698541107216</v>
      </c>
      <c r="BP58" s="27">
        <f t="shared" si="30"/>
        <v>18000</v>
      </c>
      <c r="BQ58" s="239">
        <f t="shared" si="31"/>
        <v>1.3460490096444413</v>
      </c>
      <c r="BR58" s="36">
        <f t="shared" si="32"/>
        <v>57927.909999999974</v>
      </c>
      <c r="BS58" s="239">
        <f t="shared" si="33"/>
        <v>4.3318781047929047</v>
      </c>
      <c r="BT58" s="248">
        <f t="shared" si="43"/>
        <v>0.31943893974173354</v>
      </c>
      <c r="BU58" s="36">
        <v>227461.3</v>
      </c>
      <c r="BV58" s="47">
        <f t="shared" si="34"/>
        <v>17.009669866524284</v>
      </c>
      <c r="BW58" s="54">
        <f t="shared" si="35"/>
        <v>199707.46385281399</v>
      </c>
      <c r="BX58" s="237">
        <f t="shared" si="36"/>
        <v>14.934224107649072</v>
      </c>
      <c r="BY58" s="53">
        <v>32118</v>
      </c>
      <c r="BZ58" s="53">
        <v>29250</v>
      </c>
      <c r="CA58" s="53">
        <v>23685</v>
      </c>
      <c r="CB58" s="53">
        <v>2480</v>
      </c>
      <c r="CC58" s="54">
        <v>41434.75</v>
      </c>
      <c r="CD58" s="54">
        <v>22565.64</v>
      </c>
      <c r="CE58" s="54">
        <v>18000</v>
      </c>
      <c r="CF58" s="42">
        <f t="shared" si="37"/>
        <v>2.5775355235724363E-2</v>
      </c>
      <c r="CG58" s="42">
        <f t="shared" si="38"/>
        <v>2.3804679552390642E-2</v>
      </c>
      <c r="CH58" s="42">
        <f t="shared" si="39"/>
        <v>1.9007699382219675E-2</v>
      </c>
      <c r="CI58" s="42">
        <f t="shared" si="40"/>
        <v>1.9893409826702733E-3</v>
      </c>
      <c r="CJ58" s="42">
        <f t="shared" si="41"/>
        <v>3.0985113445758338E-2</v>
      </c>
      <c r="CK58" s="54">
        <f t="shared" si="44"/>
        <v>39941.4927705628</v>
      </c>
    </row>
    <row r="59" spans="1:89" ht="20" customHeight="1" x14ac:dyDescent="0.6">
      <c r="A59" s="47">
        <v>52</v>
      </c>
      <c r="B59" s="47">
        <v>7</v>
      </c>
      <c r="C59" s="48" t="s">
        <v>178</v>
      </c>
      <c r="D59" s="48" t="s">
        <v>179</v>
      </c>
      <c r="E59" s="48" t="s">
        <v>180</v>
      </c>
      <c r="F59" s="57"/>
      <c r="G59" s="19">
        <v>40</v>
      </c>
      <c r="H59" s="20">
        <f t="shared" si="0"/>
        <v>0</v>
      </c>
      <c r="I59" s="57">
        <v>21956</v>
      </c>
      <c r="J59" s="22">
        <v>50</v>
      </c>
      <c r="K59" s="20">
        <f t="shared" si="1"/>
        <v>1097800</v>
      </c>
      <c r="L59" s="23"/>
      <c r="M59" s="24">
        <v>60</v>
      </c>
      <c r="N59" s="20">
        <f t="shared" si="2"/>
        <v>0</v>
      </c>
      <c r="O59" s="57">
        <v>10786</v>
      </c>
      <c r="P59" s="25">
        <v>12</v>
      </c>
      <c r="Q59" s="20">
        <f t="shared" si="3"/>
        <v>129432</v>
      </c>
      <c r="R59" s="57">
        <v>660</v>
      </c>
      <c r="S59" s="26">
        <v>12</v>
      </c>
      <c r="T59" s="20">
        <f t="shared" si="4"/>
        <v>7920</v>
      </c>
      <c r="U59" s="23"/>
      <c r="V59" s="25">
        <v>8</v>
      </c>
      <c r="W59" s="20">
        <f t="shared" si="5"/>
        <v>0</v>
      </c>
      <c r="X59" s="57"/>
      <c r="Y59" s="25">
        <v>12</v>
      </c>
      <c r="Z59" s="20">
        <f t="shared" si="6"/>
        <v>0</v>
      </c>
      <c r="AA59" s="57">
        <v>940</v>
      </c>
      <c r="AB59" s="25">
        <v>10</v>
      </c>
      <c r="AC59" s="20">
        <f t="shared" si="7"/>
        <v>9400</v>
      </c>
      <c r="AD59" s="57"/>
      <c r="AE59" s="25">
        <v>25</v>
      </c>
      <c r="AF59" s="20">
        <f t="shared" si="8"/>
        <v>0</v>
      </c>
      <c r="AG59" s="57"/>
      <c r="AH59" s="25">
        <v>7.5</v>
      </c>
      <c r="AI59" s="20">
        <f t="shared" si="9"/>
        <v>0</v>
      </c>
      <c r="AJ59" s="57">
        <v>467</v>
      </c>
      <c r="AK59" s="22">
        <v>15</v>
      </c>
      <c r="AL59" s="20">
        <f t="shared" si="10"/>
        <v>7005</v>
      </c>
      <c r="AM59" s="57"/>
      <c r="AN59" s="25">
        <v>12</v>
      </c>
      <c r="AO59" s="20">
        <f t="shared" si="11"/>
        <v>0</v>
      </c>
      <c r="AP59" s="23">
        <f t="shared" si="12"/>
        <v>2067</v>
      </c>
      <c r="AQ59" s="57">
        <v>135</v>
      </c>
      <c r="AR59" s="27">
        <v>4</v>
      </c>
      <c r="AS59" s="23">
        <f t="shared" si="13"/>
        <v>540</v>
      </c>
      <c r="AT59" s="57">
        <v>91</v>
      </c>
      <c r="AU59" s="28">
        <v>6</v>
      </c>
      <c r="AV59" s="23">
        <f t="shared" si="14"/>
        <v>546</v>
      </c>
      <c r="AW59" s="57">
        <v>3328</v>
      </c>
      <c r="AX59" s="29">
        <f t="shared" si="15"/>
        <v>4414</v>
      </c>
      <c r="AY59" s="57">
        <v>85025</v>
      </c>
      <c r="AZ59" s="30">
        <f t="shared" si="16"/>
        <v>0.49125523774822372</v>
      </c>
      <c r="BA59" s="30">
        <f t="shared" si="17"/>
        <v>9.4142831116779013E-2</v>
      </c>
      <c r="BB59" s="30">
        <f t="shared" si="18"/>
        <v>0.4092341924717226</v>
      </c>
      <c r="BC59" s="20">
        <f t="shared" si="19"/>
        <v>1115120</v>
      </c>
      <c r="BD59" s="20">
        <f t="shared" si="20"/>
        <v>1105720</v>
      </c>
      <c r="BE59" s="20">
        <f t="shared" si="21"/>
        <v>1115120</v>
      </c>
      <c r="BF59" s="20">
        <f t="shared" si="22"/>
        <v>1115120</v>
      </c>
      <c r="BG59" s="241">
        <v>1336582</v>
      </c>
      <c r="BH59" s="241">
        <v>887805.87517230003</v>
      </c>
      <c r="BI59" s="237">
        <f t="shared" si="23"/>
        <v>66.423599537649025</v>
      </c>
      <c r="BJ59" s="238">
        <f t="shared" si="24"/>
        <v>87473</v>
      </c>
      <c r="BK59" s="239">
        <f t="shared" si="25"/>
        <v>6.5445292544714802</v>
      </c>
      <c r="BL59" s="27">
        <f t="shared" si="26"/>
        <v>65887</v>
      </c>
      <c r="BM59" s="239">
        <f t="shared" si="27"/>
        <v>4.9295142385577542</v>
      </c>
      <c r="BN59" s="240">
        <f t="shared" si="28"/>
        <v>5316.66</v>
      </c>
      <c r="BO59" s="239">
        <f t="shared" si="29"/>
        <v>0.3977803082788785</v>
      </c>
      <c r="BP59" s="27">
        <f t="shared" si="30"/>
        <v>26000</v>
      </c>
      <c r="BQ59" s="239">
        <f t="shared" si="31"/>
        <v>1.9452603731009397</v>
      </c>
      <c r="BR59" s="36">
        <f t="shared" si="32"/>
        <v>69473.51999999999</v>
      </c>
      <c r="BS59" s="239">
        <f t="shared" si="33"/>
        <v>5.1978494398398292</v>
      </c>
      <c r="BT59" s="248">
        <f t="shared" si="43"/>
        <v>0.3357640046235098</v>
      </c>
      <c r="BU59" s="241">
        <v>254150.18</v>
      </c>
      <c r="BV59" s="47">
        <f t="shared" si="34"/>
        <v>19.014933614248882</v>
      </c>
      <c r="BW59" s="54">
        <f t="shared" si="35"/>
        <v>194625.94482769998</v>
      </c>
      <c r="BX59" s="237">
        <f t="shared" si="36"/>
        <v>14.561466848102098</v>
      </c>
      <c r="BY59" s="58">
        <v>22583</v>
      </c>
      <c r="BZ59" s="58">
        <v>30000</v>
      </c>
      <c r="CA59" s="58">
        <v>25770</v>
      </c>
      <c r="CB59" s="58">
        <v>9120</v>
      </c>
      <c r="CC59" s="59">
        <v>65887</v>
      </c>
      <c r="CD59" s="59">
        <v>5316.66</v>
      </c>
      <c r="CE59" s="59">
        <v>26000</v>
      </c>
      <c r="CF59" s="42">
        <f t="shared" si="37"/>
        <v>2.0251632111342278E-2</v>
      </c>
      <c r="CG59" s="42">
        <f t="shared" si="38"/>
        <v>2.7131642730528524E-2</v>
      </c>
      <c r="CH59" s="42">
        <f t="shared" si="39"/>
        <v>2.3109620489274698E-2</v>
      </c>
      <c r="CI59" s="42">
        <f t="shared" si="40"/>
        <v>8.1784920008608937E-3</v>
      </c>
      <c r="CJ59" s="42">
        <f t="shared" si="41"/>
        <v>4.9295142385577542E-2</v>
      </c>
      <c r="CK59" s="54">
        <f t="shared" si="44"/>
        <v>38925.188965539994</v>
      </c>
    </row>
    <row r="60" spans="1:89" ht="20" customHeight="1" x14ac:dyDescent="0.6">
      <c r="A60" s="47">
        <v>53</v>
      </c>
      <c r="B60" s="47">
        <v>7</v>
      </c>
      <c r="C60" s="48" t="s">
        <v>181</v>
      </c>
      <c r="D60" s="48" t="s">
        <v>84</v>
      </c>
      <c r="E60" s="48" t="s">
        <v>85</v>
      </c>
      <c r="F60" s="49">
        <v>0</v>
      </c>
      <c r="G60" s="19">
        <v>40</v>
      </c>
      <c r="H60" s="20">
        <f t="shared" si="0"/>
        <v>0</v>
      </c>
      <c r="I60" s="23">
        <v>16850</v>
      </c>
      <c r="J60" s="22">
        <v>50</v>
      </c>
      <c r="K60" s="20">
        <f t="shared" si="1"/>
        <v>842500</v>
      </c>
      <c r="L60" s="23"/>
      <c r="M60" s="24">
        <v>60</v>
      </c>
      <c r="N60" s="20">
        <f t="shared" si="2"/>
        <v>0</v>
      </c>
      <c r="O60" s="23">
        <v>10109</v>
      </c>
      <c r="P60" s="25">
        <v>12</v>
      </c>
      <c r="Q60" s="20">
        <f t="shared" si="3"/>
        <v>121308</v>
      </c>
      <c r="R60" s="23">
        <v>2440</v>
      </c>
      <c r="S60" s="26">
        <v>12</v>
      </c>
      <c r="T60" s="20">
        <f t="shared" si="4"/>
        <v>29280</v>
      </c>
      <c r="U60" s="23">
        <v>370</v>
      </c>
      <c r="V60" s="25">
        <v>8</v>
      </c>
      <c r="W60" s="20">
        <f t="shared" si="5"/>
        <v>2960</v>
      </c>
      <c r="X60" s="23">
        <v>360</v>
      </c>
      <c r="Y60" s="25">
        <v>12</v>
      </c>
      <c r="Z60" s="20">
        <f t="shared" si="6"/>
        <v>4320</v>
      </c>
      <c r="AA60" s="23">
        <v>940</v>
      </c>
      <c r="AB60" s="25">
        <v>10</v>
      </c>
      <c r="AC60" s="20">
        <f t="shared" si="7"/>
        <v>9400</v>
      </c>
      <c r="AD60" s="23">
        <v>260</v>
      </c>
      <c r="AE60" s="25">
        <v>25</v>
      </c>
      <c r="AF60" s="20">
        <f t="shared" si="8"/>
        <v>6500</v>
      </c>
      <c r="AG60" s="23">
        <v>204</v>
      </c>
      <c r="AH60" s="25">
        <v>7.5</v>
      </c>
      <c r="AI60" s="20">
        <f t="shared" si="9"/>
        <v>1530</v>
      </c>
      <c r="AJ60" s="23"/>
      <c r="AK60" s="22">
        <v>15</v>
      </c>
      <c r="AL60" s="20">
        <f t="shared" si="10"/>
        <v>0</v>
      </c>
      <c r="AM60" s="23">
        <v>0</v>
      </c>
      <c r="AN60" s="25">
        <v>12</v>
      </c>
      <c r="AO60" s="20">
        <f t="shared" si="11"/>
        <v>0</v>
      </c>
      <c r="AP60" s="23">
        <f t="shared" si="12"/>
        <v>4574</v>
      </c>
      <c r="AQ60" s="23">
        <v>281</v>
      </c>
      <c r="AR60" s="27">
        <v>4</v>
      </c>
      <c r="AS60" s="23">
        <f t="shared" si="13"/>
        <v>1124</v>
      </c>
      <c r="AT60" s="23">
        <v>0</v>
      </c>
      <c r="AU60" s="28">
        <v>6</v>
      </c>
      <c r="AV60" s="23">
        <f t="shared" si="14"/>
        <v>0</v>
      </c>
      <c r="AW60" s="23">
        <v>5112</v>
      </c>
      <c r="AX60" s="29">
        <f t="shared" si="15"/>
        <v>6236</v>
      </c>
      <c r="AY60" s="23">
        <v>73625</v>
      </c>
      <c r="AZ60" s="30">
        <f t="shared" si="16"/>
        <v>0.59994065281899112</v>
      </c>
      <c r="BA60" s="30">
        <f t="shared" si="17"/>
        <v>0.27145400593471808</v>
      </c>
      <c r="BB60" s="30">
        <f t="shared" si="18"/>
        <v>0.61687605104362453</v>
      </c>
      <c r="BC60" s="20">
        <f t="shared" si="19"/>
        <v>894960</v>
      </c>
      <c r="BD60" s="20">
        <f t="shared" si="20"/>
        <v>878280</v>
      </c>
      <c r="BE60" s="20">
        <f t="shared" si="21"/>
        <v>894960</v>
      </c>
      <c r="BF60" s="20">
        <f t="shared" si="22"/>
        <v>896490</v>
      </c>
      <c r="BG60" s="36">
        <v>1327582</v>
      </c>
      <c r="BH60" s="36">
        <v>907261.49999506702</v>
      </c>
      <c r="BI60" s="237">
        <f t="shared" si="23"/>
        <v>68.339394477709632</v>
      </c>
      <c r="BJ60" s="238">
        <f t="shared" si="24"/>
        <v>84423.5</v>
      </c>
      <c r="BK60" s="239">
        <f t="shared" si="25"/>
        <v>6.3591928784813296</v>
      </c>
      <c r="BL60" s="27">
        <f t="shared" si="26"/>
        <v>57601</v>
      </c>
      <c r="BM60" s="239">
        <f t="shared" si="27"/>
        <v>4.3387903722707906</v>
      </c>
      <c r="BN60" s="240">
        <f t="shared" si="28"/>
        <v>10330.879999999999</v>
      </c>
      <c r="BO60" s="239">
        <f t="shared" si="29"/>
        <v>0.77817264771592254</v>
      </c>
      <c r="BP60" s="27">
        <f t="shared" si="30"/>
        <v>52500</v>
      </c>
      <c r="BQ60" s="239">
        <f t="shared" si="31"/>
        <v>3.9545579858720594</v>
      </c>
      <c r="BR60" s="36">
        <f t="shared" si="32"/>
        <v>45788.888484847994</v>
      </c>
      <c r="BS60" s="239">
        <f t="shared" si="33"/>
        <v>3.4490440880373487</v>
      </c>
      <c r="BT60" s="248">
        <f t="shared" si="43"/>
        <v>0.31660605522290375</v>
      </c>
      <c r="BU60" s="36">
        <v>250644.268484848</v>
      </c>
      <c r="BV60" s="47">
        <f t="shared" si="34"/>
        <v>18.879757972377451</v>
      </c>
      <c r="BW60" s="54">
        <f t="shared" si="35"/>
        <v>169676.23152008498</v>
      </c>
      <c r="BX60" s="237">
        <f t="shared" si="36"/>
        <v>12.780847549912924</v>
      </c>
      <c r="BY60" s="53">
        <v>22823.5</v>
      </c>
      <c r="BZ60" s="53">
        <v>28800</v>
      </c>
      <c r="CA60" s="53">
        <v>23340</v>
      </c>
      <c r="CB60" s="53">
        <v>9460</v>
      </c>
      <c r="CC60" s="54">
        <v>57601</v>
      </c>
      <c r="CD60" s="54">
        <v>10330.879999999999</v>
      </c>
      <c r="CE60" s="54">
        <v>52500</v>
      </c>
      <c r="CF60" s="42">
        <f t="shared" si="37"/>
        <v>2.5502257084115493E-2</v>
      </c>
      <c r="CG60" s="42">
        <f t="shared" si="38"/>
        <v>3.279136494056565E-2</v>
      </c>
      <c r="CH60" s="42">
        <f t="shared" si="39"/>
        <v>2.6079377849289355E-2</v>
      </c>
      <c r="CI60" s="42">
        <f t="shared" si="40"/>
        <v>1.0552264944394249E-2</v>
      </c>
      <c r="CJ60" s="42">
        <f t="shared" si="41"/>
        <v>4.3387903722707899E-2</v>
      </c>
      <c r="CK60" s="54">
        <f t="shared" si="44"/>
        <v>33935.246304016997</v>
      </c>
    </row>
    <row r="61" spans="1:89" ht="20" customHeight="1" x14ac:dyDescent="0.6">
      <c r="A61" s="47">
        <v>54</v>
      </c>
      <c r="B61" s="47">
        <v>6</v>
      </c>
      <c r="C61" s="48" t="s">
        <v>182</v>
      </c>
      <c r="D61" s="48" t="s">
        <v>84</v>
      </c>
      <c r="E61" s="48" t="s">
        <v>85</v>
      </c>
      <c r="F61" s="49">
        <v>0</v>
      </c>
      <c r="G61" s="19">
        <v>40</v>
      </c>
      <c r="H61" s="20">
        <f t="shared" si="0"/>
        <v>0</v>
      </c>
      <c r="I61" s="23">
        <v>20100</v>
      </c>
      <c r="J61" s="22">
        <v>50</v>
      </c>
      <c r="K61" s="20">
        <f t="shared" si="1"/>
        <v>1005000</v>
      </c>
      <c r="L61" s="23"/>
      <c r="M61" s="24">
        <v>60</v>
      </c>
      <c r="N61" s="20">
        <f t="shared" si="2"/>
        <v>0</v>
      </c>
      <c r="O61" s="23">
        <v>14101</v>
      </c>
      <c r="P61" s="25">
        <v>12</v>
      </c>
      <c r="Q61" s="20">
        <f t="shared" si="3"/>
        <v>169212</v>
      </c>
      <c r="R61" s="23">
        <v>1180</v>
      </c>
      <c r="S61" s="26">
        <v>12</v>
      </c>
      <c r="T61" s="20">
        <f t="shared" si="4"/>
        <v>14160</v>
      </c>
      <c r="U61" s="23">
        <v>460</v>
      </c>
      <c r="V61" s="25">
        <v>8</v>
      </c>
      <c r="W61" s="20">
        <f t="shared" si="5"/>
        <v>3680</v>
      </c>
      <c r="X61" s="23">
        <v>460</v>
      </c>
      <c r="Y61" s="25">
        <v>12</v>
      </c>
      <c r="Z61" s="20">
        <f t="shared" si="6"/>
        <v>5520</v>
      </c>
      <c r="AA61" s="23">
        <v>720</v>
      </c>
      <c r="AB61" s="25">
        <v>10</v>
      </c>
      <c r="AC61" s="20">
        <f t="shared" si="7"/>
        <v>7200</v>
      </c>
      <c r="AD61" s="23">
        <v>220</v>
      </c>
      <c r="AE61" s="25">
        <v>25</v>
      </c>
      <c r="AF61" s="20">
        <f t="shared" si="8"/>
        <v>5500</v>
      </c>
      <c r="AG61" s="23">
        <v>184</v>
      </c>
      <c r="AH61" s="25">
        <v>7.5</v>
      </c>
      <c r="AI61" s="20">
        <f t="shared" si="9"/>
        <v>1380</v>
      </c>
      <c r="AJ61" s="23"/>
      <c r="AK61" s="22">
        <v>15</v>
      </c>
      <c r="AL61" s="20">
        <f t="shared" si="10"/>
        <v>0</v>
      </c>
      <c r="AM61" s="23">
        <v>0</v>
      </c>
      <c r="AN61" s="25">
        <v>12</v>
      </c>
      <c r="AO61" s="20">
        <f t="shared" si="11"/>
        <v>0</v>
      </c>
      <c r="AP61" s="23">
        <f t="shared" si="12"/>
        <v>3224</v>
      </c>
      <c r="AQ61" s="23">
        <v>349</v>
      </c>
      <c r="AR61" s="27">
        <v>4</v>
      </c>
      <c r="AS61" s="23">
        <f t="shared" si="13"/>
        <v>1396</v>
      </c>
      <c r="AT61" s="23">
        <v>0</v>
      </c>
      <c r="AU61" s="28">
        <v>6</v>
      </c>
      <c r="AV61" s="23">
        <f t="shared" si="14"/>
        <v>0</v>
      </c>
      <c r="AW61" s="23">
        <v>4163</v>
      </c>
      <c r="AX61" s="29">
        <f t="shared" si="15"/>
        <v>5559</v>
      </c>
      <c r="AY61" s="23">
        <v>112145</v>
      </c>
      <c r="AZ61" s="30">
        <f t="shared" si="16"/>
        <v>0.7015422885572139</v>
      </c>
      <c r="BA61" s="30">
        <f t="shared" si="17"/>
        <v>0.16039800995024875</v>
      </c>
      <c r="BB61" s="30">
        <f t="shared" si="18"/>
        <v>0.39422735976171902</v>
      </c>
      <c r="BC61" s="20">
        <f t="shared" si="19"/>
        <v>1041060</v>
      </c>
      <c r="BD61" s="20">
        <f t="shared" si="20"/>
        <v>1024660</v>
      </c>
      <c r="BE61" s="20">
        <f t="shared" si="21"/>
        <v>1041060</v>
      </c>
      <c r="BF61" s="20">
        <f t="shared" si="22"/>
        <v>1042440</v>
      </c>
      <c r="BG61" s="36">
        <v>1323797</v>
      </c>
      <c r="BH61" s="36">
        <v>897424.92261904699</v>
      </c>
      <c r="BI61" s="237">
        <f t="shared" si="23"/>
        <v>67.791732616031538</v>
      </c>
      <c r="BJ61" s="238">
        <f t="shared" si="24"/>
        <v>73659.75</v>
      </c>
      <c r="BK61" s="239">
        <f t="shared" si="25"/>
        <v>5.5642783598995917</v>
      </c>
      <c r="BL61" s="27">
        <f t="shared" si="26"/>
        <v>57265</v>
      </c>
      <c r="BM61" s="239">
        <f t="shared" si="27"/>
        <v>4.3258143053655509</v>
      </c>
      <c r="BN61" s="240">
        <f t="shared" si="28"/>
        <v>652.51</v>
      </c>
      <c r="BO61" s="239">
        <f t="shared" si="29"/>
        <v>4.9290790053157701E-2</v>
      </c>
      <c r="BP61" s="27">
        <f t="shared" si="30"/>
        <v>40000</v>
      </c>
      <c r="BQ61" s="239">
        <f t="shared" si="31"/>
        <v>3.0216113195603254</v>
      </c>
      <c r="BR61" s="36">
        <f t="shared" si="32"/>
        <v>44236.638484847994</v>
      </c>
      <c r="BS61" s="239">
        <f t="shared" si="33"/>
        <v>3.3416481896278656</v>
      </c>
      <c r="BT61" s="248">
        <f t="shared" si="43"/>
        <v>0.32208267383968464</v>
      </c>
      <c r="BU61" s="36">
        <v>215813.898484848</v>
      </c>
      <c r="BV61" s="47">
        <f t="shared" si="34"/>
        <v>16.302642964506493</v>
      </c>
      <c r="BW61" s="54">
        <f t="shared" si="35"/>
        <v>210558.178896105</v>
      </c>
      <c r="BX61" s="237">
        <f t="shared" si="36"/>
        <v>15.905624419461972</v>
      </c>
      <c r="BY61" s="53">
        <v>19207</v>
      </c>
      <c r="BZ61" s="53">
        <v>23400</v>
      </c>
      <c r="CA61" s="53">
        <v>21328</v>
      </c>
      <c r="CB61" s="53">
        <v>9724.75</v>
      </c>
      <c r="CC61" s="54">
        <v>57265</v>
      </c>
      <c r="CD61" s="54">
        <v>652.51</v>
      </c>
      <c r="CE61" s="54">
        <v>40000</v>
      </c>
      <c r="CF61" s="42">
        <f t="shared" si="37"/>
        <v>1.8449464968397594E-2</v>
      </c>
      <c r="CG61" s="42">
        <f t="shared" si="38"/>
        <v>2.2836843440751077E-2</v>
      </c>
      <c r="CH61" s="42">
        <f t="shared" si="39"/>
        <v>2.0486811519028682E-2</v>
      </c>
      <c r="CI61" s="42">
        <f t="shared" si="40"/>
        <v>9.3288342734354022E-3</v>
      </c>
      <c r="CJ61" s="42">
        <f t="shared" si="41"/>
        <v>4.3258143053655509E-2</v>
      </c>
      <c r="CK61" s="54">
        <f t="shared" si="44"/>
        <v>42111.635779221004</v>
      </c>
    </row>
    <row r="62" spans="1:89" ht="20" customHeight="1" x14ac:dyDescent="0.6">
      <c r="A62" s="47">
        <v>55</v>
      </c>
      <c r="B62" s="47">
        <v>5</v>
      </c>
      <c r="C62" s="48" t="s">
        <v>183</v>
      </c>
      <c r="D62" s="47" t="s">
        <v>184</v>
      </c>
      <c r="E62" s="47" t="s">
        <v>185</v>
      </c>
      <c r="F62" s="57"/>
      <c r="G62" s="19">
        <v>40</v>
      </c>
      <c r="H62" s="20">
        <f t="shared" si="0"/>
        <v>0</v>
      </c>
      <c r="I62" s="57">
        <v>24554</v>
      </c>
      <c r="J62" s="22">
        <v>50</v>
      </c>
      <c r="K62" s="20">
        <f t="shared" si="1"/>
        <v>1227700</v>
      </c>
      <c r="L62" s="23"/>
      <c r="M62" s="24">
        <v>60</v>
      </c>
      <c r="N62" s="20">
        <f t="shared" si="2"/>
        <v>0</v>
      </c>
      <c r="O62" s="57">
        <v>4081</v>
      </c>
      <c r="P62" s="25">
        <v>12</v>
      </c>
      <c r="Q62" s="20">
        <f t="shared" si="3"/>
        <v>48972</v>
      </c>
      <c r="R62" s="57">
        <v>900</v>
      </c>
      <c r="S62" s="26">
        <v>12</v>
      </c>
      <c r="T62" s="20">
        <f t="shared" si="4"/>
        <v>10800</v>
      </c>
      <c r="U62" s="57">
        <v>290</v>
      </c>
      <c r="V62" s="25">
        <v>8</v>
      </c>
      <c r="W62" s="20">
        <f t="shared" si="5"/>
        <v>2320</v>
      </c>
      <c r="X62" s="57">
        <v>25</v>
      </c>
      <c r="Y62" s="25">
        <v>12</v>
      </c>
      <c r="Z62" s="20">
        <f t="shared" si="6"/>
        <v>300</v>
      </c>
      <c r="AA62" s="57">
        <v>260</v>
      </c>
      <c r="AB62" s="25">
        <v>10</v>
      </c>
      <c r="AC62" s="20">
        <f t="shared" si="7"/>
        <v>2600</v>
      </c>
      <c r="AD62" s="57"/>
      <c r="AE62" s="25">
        <v>25</v>
      </c>
      <c r="AF62" s="20">
        <f t="shared" si="8"/>
        <v>0</v>
      </c>
      <c r="AG62" s="23"/>
      <c r="AH62" s="25">
        <v>7.5</v>
      </c>
      <c r="AI62" s="20">
        <f t="shared" si="9"/>
        <v>0</v>
      </c>
      <c r="AJ62" s="57"/>
      <c r="AK62" s="22">
        <v>15</v>
      </c>
      <c r="AL62" s="20">
        <f t="shared" si="10"/>
        <v>0</v>
      </c>
      <c r="AM62" s="57"/>
      <c r="AN62" s="25">
        <v>12</v>
      </c>
      <c r="AO62" s="20">
        <f t="shared" si="11"/>
        <v>0</v>
      </c>
      <c r="AP62" s="23">
        <f t="shared" si="12"/>
        <v>1475</v>
      </c>
      <c r="AQ62" s="57">
        <v>0</v>
      </c>
      <c r="AR62" s="27">
        <v>4</v>
      </c>
      <c r="AS62" s="23">
        <f t="shared" si="13"/>
        <v>0</v>
      </c>
      <c r="AT62" s="57">
        <v>0</v>
      </c>
      <c r="AU62" s="28">
        <v>6</v>
      </c>
      <c r="AV62" s="23">
        <f t="shared" si="14"/>
        <v>0</v>
      </c>
      <c r="AW62" s="57">
        <v>914</v>
      </c>
      <c r="AX62" s="29">
        <f t="shared" si="15"/>
        <v>914</v>
      </c>
      <c r="AY62" s="57">
        <v>20108</v>
      </c>
      <c r="AZ62" s="30">
        <f t="shared" si="16"/>
        <v>0.16620509896554533</v>
      </c>
      <c r="BA62" s="30">
        <f t="shared" si="17"/>
        <v>6.0071678748880017E-2</v>
      </c>
      <c r="BB62" s="30">
        <f t="shared" si="18"/>
        <v>0.22396471453075226</v>
      </c>
      <c r="BC62" s="20">
        <f t="shared" si="19"/>
        <v>1243720</v>
      </c>
      <c r="BD62" s="20">
        <f t="shared" si="20"/>
        <v>1238500</v>
      </c>
      <c r="BE62" s="20">
        <f t="shared" si="21"/>
        <v>1243720</v>
      </c>
      <c r="BF62" s="20">
        <f t="shared" si="22"/>
        <v>1243720</v>
      </c>
      <c r="BG62" s="241">
        <v>1312800</v>
      </c>
      <c r="BH62" s="241">
        <v>899469.42</v>
      </c>
      <c r="BI62" s="237">
        <f t="shared" si="23"/>
        <v>68.515342778793425</v>
      </c>
      <c r="BJ62" s="238">
        <f t="shared" si="24"/>
        <v>92602.85</v>
      </c>
      <c r="BK62" s="239">
        <f t="shared" si="25"/>
        <v>7.0538429311395499</v>
      </c>
      <c r="BL62" s="27">
        <f t="shared" si="26"/>
        <v>47850</v>
      </c>
      <c r="BM62" s="239">
        <f t="shared" si="27"/>
        <v>3.6448811700182815</v>
      </c>
      <c r="BN62" s="240">
        <f t="shared" si="28"/>
        <v>1740</v>
      </c>
      <c r="BO62" s="239">
        <f t="shared" si="29"/>
        <v>0.13254113345521024</v>
      </c>
      <c r="BP62" s="27">
        <f t="shared" si="30"/>
        <v>11000</v>
      </c>
      <c r="BQ62" s="239">
        <f t="shared" si="31"/>
        <v>0.83790371724558199</v>
      </c>
      <c r="BR62" s="36">
        <f t="shared" si="32"/>
        <v>56766</v>
      </c>
      <c r="BS62" s="239">
        <f t="shared" si="33"/>
        <v>4.3240402193784275</v>
      </c>
      <c r="BT62" s="248">
        <f t="shared" si="43"/>
        <v>0.3148465722120658</v>
      </c>
      <c r="BU62" s="241">
        <v>209958.85</v>
      </c>
      <c r="BV62" s="47">
        <f t="shared" si="34"/>
        <v>15.993209171237051</v>
      </c>
      <c r="BW62" s="54">
        <f t="shared" si="35"/>
        <v>203371.72999999995</v>
      </c>
      <c r="BX62" s="237">
        <f t="shared" si="36"/>
        <v>15.491448049969527</v>
      </c>
      <c r="BY62" s="58">
        <v>31600</v>
      </c>
      <c r="BZ62" s="58">
        <v>28625</v>
      </c>
      <c r="CA62" s="58">
        <v>22681.85</v>
      </c>
      <c r="CB62" s="58">
        <v>9696</v>
      </c>
      <c r="CC62" s="59">
        <v>47850</v>
      </c>
      <c r="CD62" s="59">
        <v>1740</v>
      </c>
      <c r="CE62" s="59">
        <v>11000</v>
      </c>
      <c r="CF62" s="42">
        <f t="shared" si="37"/>
        <v>2.5407648023670924E-2</v>
      </c>
      <c r="CG62" s="42">
        <f t="shared" si="38"/>
        <v>2.3112636253532499E-2</v>
      </c>
      <c r="CH62" s="42">
        <f t="shared" si="39"/>
        <v>1.8237103206509502E-2</v>
      </c>
      <c r="CI62" s="42">
        <f t="shared" si="40"/>
        <v>7.7959669378959897E-3</v>
      </c>
      <c r="CJ62" s="42">
        <f t="shared" si="41"/>
        <v>3.6448811700182812E-2</v>
      </c>
      <c r="CK62" s="54">
        <f t="shared" si="44"/>
        <v>40674.34599999999</v>
      </c>
    </row>
    <row r="63" spans="1:89" ht="20" customHeight="1" x14ac:dyDescent="0.6">
      <c r="A63" s="47">
        <v>56</v>
      </c>
      <c r="B63" s="62">
        <v>9</v>
      </c>
      <c r="C63" s="48" t="s">
        <v>186</v>
      </c>
      <c r="D63" s="48" t="s">
        <v>78</v>
      </c>
      <c r="E63" s="48" t="s">
        <v>67</v>
      </c>
      <c r="F63" s="55"/>
      <c r="G63" s="19">
        <v>40</v>
      </c>
      <c r="H63" s="20">
        <f t="shared" si="0"/>
        <v>0</v>
      </c>
      <c r="I63" s="23">
        <v>19181</v>
      </c>
      <c r="J63" s="22">
        <v>50</v>
      </c>
      <c r="K63" s="20">
        <f t="shared" si="1"/>
        <v>959050</v>
      </c>
      <c r="L63" s="23"/>
      <c r="M63" s="24">
        <v>60</v>
      </c>
      <c r="N63" s="20">
        <f t="shared" si="2"/>
        <v>0</v>
      </c>
      <c r="O63" s="23">
        <v>16379</v>
      </c>
      <c r="P63" s="25">
        <v>12</v>
      </c>
      <c r="Q63" s="20">
        <f t="shared" si="3"/>
        <v>196548</v>
      </c>
      <c r="R63" s="23"/>
      <c r="S63" s="26">
        <v>12</v>
      </c>
      <c r="T63" s="20">
        <f t="shared" si="4"/>
        <v>0</v>
      </c>
      <c r="U63" s="23">
        <v>1841</v>
      </c>
      <c r="V63" s="25">
        <v>8</v>
      </c>
      <c r="W63" s="20">
        <f t="shared" si="5"/>
        <v>14728</v>
      </c>
      <c r="X63" s="23">
        <v>1059</v>
      </c>
      <c r="Y63" s="25">
        <v>12</v>
      </c>
      <c r="Z63" s="20">
        <f t="shared" si="6"/>
        <v>12708</v>
      </c>
      <c r="AA63" s="23">
        <v>2207</v>
      </c>
      <c r="AB63" s="25">
        <v>10</v>
      </c>
      <c r="AC63" s="20">
        <f t="shared" si="7"/>
        <v>22070</v>
      </c>
      <c r="AD63" s="23">
        <v>490</v>
      </c>
      <c r="AE63" s="25">
        <v>25</v>
      </c>
      <c r="AF63" s="20">
        <f t="shared" si="8"/>
        <v>12250</v>
      </c>
      <c r="AG63" s="23">
        <v>323</v>
      </c>
      <c r="AH63" s="25">
        <v>7.5</v>
      </c>
      <c r="AI63" s="20">
        <f t="shared" si="9"/>
        <v>2422.5</v>
      </c>
      <c r="AJ63" s="23"/>
      <c r="AK63" s="22">
        <v>15</v>
      </c>
      <c r="AL63" s="20">
        <f t="shared" si="10"/>
        <v>0</v>
      </c>
      <c r="AM63" s="23">
        <v>516</v>
      </c>
      <c r="AN63" s="25">
        <v>12</v>
      </c>
      <c r="AO63" s="20">
        <f t="shared" si="11"/>
        <v>6192</v>
      </c>
      <c r="AP63" s="23">
        <f t="shared" si="12"/>
        <v>6436</v>
      </c>
      <c r="AQ63" s="23"/>
      <c r="AR63" s="27">
        <v>4</v>
      </c>
      <c r="AS63" s="23">
        <f t="shared" si="13"/>
        <v>0</v>
      </c>
      <c r="AT63" s="23"/>
      <c r="AU63" s="28">
        <v>6</v>
      </c>
      <c r="AV63" s="23">
        <f t="shared" si="14"/>
        <v>0</v>
      </c>
      <c r="AW63" s="23">
        <v>4510</v>
      </c>
      <c r="AX63" s="29">
        <f t="shared" si="15"/>
        <v>4510</v>
      </c>
      <c r="AY63" s="23">
        <v>86922</v>
      </c>
      <c r="AZ63" s="30">
        <f t="shared" si="16"/>
        <v>0.85391793962775664</v>
      </c>
      <c r="BA63" s="30">
        <f t="shared" si="17"/>
        <v>0.33554037849955687</v>
      </c>
      <c r="BB63" s="30">
        <f t="shared" si="18"/>
        <v>0.27535258562793824</v>
      </c>
      <c r="BC63" s="20">
        <f t="shared" si="19"/>
        <v>1020806</v>
      </c>
      <c r="BD63" s="20">
        <f t="shared" si="20"/>
        <v>971300</v>
      </c>
      <c r="BE63" s="20">
        <f t="shared" si="21"/>
        <v>1020806</v>
      </c>
      <c r="BF63" s="20">
        <f t="shared" si="22"/>
        <v>1023228.5</v>
      </c>
      <c r="BG63" s="36">
        <v>1311858.5</v>
      </c>
      <c r="BH63" s="36">
        <v>892430.08580207999</v>
      </c>
      <c r="BI63" s="237">
        <f t="shared" si="23"/>
        <v>68.027922661024803</v>
      </c>
      <c r="BJ63" s="238">
        <f t="shared" si="24"/>
        <v>77726.25</v>
      </c>
      <c r="BK63" s="239">
        <f t="shared" si="25"/>
        <v>5.9248958633877056</v>
      </c>
      <c r="BL63" s="27">
        <f t="shared" si="26"/>
        <v>90928.75</v>
      </c>
      <c r="BM63" s="239">
        <f t="shared" si="27"/>
        <v>6.9312925136361887</v>
      </c>
      <c r="BN63" s="240">
        <f t="shared" si="28"/>
        <v>3218.75</v>
      </c>
      <c r="BO63" s="239">
        <f t="shared" si="29"/>
        <v>0.2453580168897789</v>
      </c>
      <c r="BP63" s="27">
        <f t="shared" si="30"/>
        <v>35280</v>
      </c>
      <c r="BQ63" s="239">
        <f t="shared" si="31"/>
        <v>2.6893144344454836</v>
      </c>
      <c r="BR63" s="36">
        <f t="shared" si="32"/>
        <v>72190.260000000009</v>
      </c>
      <c r="BS63" s="239">
        <f t="shared" si="33"/>
        <v>5.5028998935479718</v>
      </c>
      <c r="BT63" s="248">
        <f t="shared" si="43"/>
        <v>0.31972077338975202</v>
      </c>
      <c r="BU63" s="36">
        <v>279344.01</v>
      </c>
      <c r="BV63" s="47">
        <f t="shared" si="34"/>
        <v>21.29376072190713</v>
      </c>
      <c r="BW63" s="54">
        <f t="shared" si="35"/>
        <v>140084.40419792</v>
      </c>
      <c r="BX63" s="237">
        <f t="shared" si="36"/>
        <v>10.678316617068075</v>
      </c>
      <c r="BY63" s="53">
        <v>21585.5</v>
      </c>
      <c r="BZ63" s="53">
        <v>19092</v>
      </c>
      <c r="CA63" s="53">
        <v>31488</v>
      </c>
      <c r="CB63" s="53">
        <v>5560.75</v>
      </c>
      <c r="CC63" s="54">
        <v>90928.75</v>
      </c>
      <c r="CD63" s="54">
        <v>3218.75</v>
      </c>
      <c r="CE63" s="54">
        <v>35280</v>
      </c>
      <c r="CF63" s="42">
        <f t="shared" si="37"/>
        <v>2.1145545774613392E-2</v>
      </c>
      <c r="CG63" s="42">
        <f t="shared" si="38"/>
        <v>1.9656130958509214E-2</v>
      </c>
      <c r="CH63" s="42">
        <f t="shared" si="39"/>
        <v>3.0846213678211137E-2</v>
      </c>
      <c r="CI63" s="42">
        <f t="shared" si="40"/>
        <v>5.4345143826623277E-3</v>
      </c>
      <c r="CJ63" s="42">
        <f t="shared" si="41"/>
        <v>6.9312925136361891E-2</v>
      </c>
      <c r="CK63" s="54">
        <f t="shared" si="44"/>
        <v>28016.880839584002</v>
      </c>
    </row>
    <row r="64" spans="1:89" ht="20" customHeight="1" x14ac:dyDescent="0.6">
      <c r="A64" s="47">
        <v>57</v>
      </c>
      <c r="B64" s="62">
        <v>7</v>
      </c>
      <c r="C64" s="48" t="s">
        <v>187</v>
      </c>
      <c r="D64" s="47" t="s">
        <v>188</v>
      </c>
      <c r="E64" s="47" t="s">
        <v>97</v>
      </c>
      <c r="F64" s="57"/>
      <c r="G64" s="19">
        <v>40</v>
      </c>
      <c r="H64" s="20">
        <f t="shared" si="0"/>
        <v>0</v>
      </c>
      <c r="I64" s="57">
        <v>23556</v>
      </c>
      <c r="J64" s="22">
        <v>50</v>
      </c>
      <c r="K64" s="20">
        <f t="shared" si="1"/>
        <v>1177800</v>
      </c>
      <c r="L64" s="23"/>
      <c r="M64" s="24">
        <v>60</v>
      </c>
      <c r="N64" s="20">
        <f t="shared" si="2"/>
        <v>0</v>
      </c>
      <c r="O64" s="57">
        <v>7359</v>
      </c>
      <c r="P64" s="25">
        <v>12</v>
      </c>
      <c r="Q64" s="20">
        <f t="shared" si="3"/>
        <v>88308</v>
      </c>
      <c r="R64" s="57"/>
      <c r="S64" s="26">
        <v>12</v>
      </c>
      <c r="T64" s="20">
        <f t="shared" si="4"/>
        <v>0</v>
      </c>
      <c r="U64" s="57">
        <v>0</v>
      </c>
      <c r="V64" s="25">
        <v>8</v>
      </c>
      <c r="W64" s="20">
        <f t="shared" si="5"/>
        <v>0</v>
      </c>
      <c r="X64" s="57">
        <v>0</v>
      </c>
      <c r="Y64" s="25">
        <v>12</v>
      </c>
      <c r="Z64" s="20">
        <f t="shared" si="6"/>
        <v>0</v>
      </c>
      <c r="AA64" s="57">
        <v>40</v>
      </c>
      <c r="AB64" s="25">
        <v>10</v>
      </c>
      <c r="AC64" s="20">
        <f t="shared" si="7"/>
        <v>400</v>
      </c>
      <c r="AD64" s="57"/>
      <c r="AE64" s="25">
        <v>25</v>
      </c>
      <c r="AF64" s="20">
        <f t="shared" si="8"/>
        <v>0</v>
      </c>
      <c r="AG64" s="23"/>
      <c r="AH64" s="25">
        <v>7.5</v>
      </c>
      <c r="AI64" s="20">
        <f t="shared" si="9"/>
        <v>0</v>
      </c>
      <c r="AJ64" s="57"/>
      <c r="AK64" s="22">
        <v>15</v>
      </c>
      <c r="AL64" s="20">
        <f t="shared" si="10"/>
        <v>0</v>
      </c>
      <c r="AM64" s="57"/>
      <c r="AN64" s="25">
        <v>12</v>
      </c>
      <c r="AO64" s="20">
        <f t="shared" si="11"/>
        <v>0</v>
      </c>
      <c r="AP64" s="23">
        <f t="shared" si="12"/>
        <v>40</v>
      </c>
      <c r="AQ64" s="57"/>
      <c r="AR64" s="27">
        <v>4</v>
      </c>
      <c r="AS64" s="23">
        <f t="shared" si="13"/>
        <v>0</v>
      </c>
      <c r="AT64" s="57">
        <v>0</v>
      </c>
      <c r="AU64" s="28">
        <v>6</v>
      </c>
      <c r="AV64" s="23">
        <f t="shared" si="14"/>
        <v>0</v>
      </c>
      <c r="AW64" s="57">
        <v>2875</v>
      </c>
      <c r="AX64" s="29">
        <f t="shared" si="15"/>
        <v>2875</v>
      </c>
      <c r="AY64" s="57">
        <v>42860</v>
      </c>
      <c r="AZ64" s="30">
        <f t="shared" si="16"/>
        <v>0.31240448293428424</v>
      </c>
      <c r="BA64" s="30">
        <f t="shared" si="17"/>
        <v>1.6980811682798438E-3</v>
      </c>
      <c r="BB64" s="30">
        <f t="shared" si="18"/>
        <v>0.39067808126104092</v>
      </c>
      <c r="BC64" s="20">
        <f t="shared" si="19"/>
        <v>1178200</v>
      </c>
      <c r="BD64" s="20">
        <f t="shared" si="20"/>
        <v>1177800</v>
      </c>
      <c r="BE64" s="20">
        <f t="shared" si="21"/>
        <v>1178200</v>
      </c>
      <c r="BF64" s="20">
        <f t="shared" si="22"/>
        <v>1178200</v>
      </c>
      <c r="BG64" s="241">
        <v>1309368</v>
      </c>
      <c r="BH64" s="241">
        <v>873704.25</v>
      </c>
      <c r="BI64" s="237">
        <f t="shared" si="23"/>
        <v>66.727172956724161</v>
      </c>
      <c r="BJ64" s="238">
        <f t="shared" si="24"/>
        <v>102864</v>
      </c>
      <c r="BK64" s="239">
        <f t="shared" si="25"/>
        <v>7.8560038125263487</v>
      </c>
      <c r="BL64" s="27">
        <f t="shared" si="26"/>
        <v>69670</v>
      </c>
      <c r="BM64" s="239">
        <f t="shared" si="27"/>
        <v>5.3208876343396199</v>
      </c>
      <c r="BN64" s="240">
        <f t="shared" si="28"/>
        <v>7899.72</v>
      </c>
      <c r="BO64" s="239">
        <f t="shared" si="29"/>
        <v>0.60332312993749659</v>
      </c>
      <c r="BP64" s="27">
        <f t="shared" si="30"/>
        <v>25000</v>
      </c>
      <c r="BQ64" s="239">
        <f t="shared" si="31"/>
        <v>1.9093180832279388</v>
      </c>
      <c r="BR64" s="36">
        <f t="shared" si="32"/>
        <v>89701.15</v>
      </c>
      <c r="BS64" s="239">
        <f t="shared" si="33"/>
        <v>6.850721111253673</v>
      </c>
      <c r="BT64" s="248">
        <f t="shared" si="43"/>
        <v>0.33272827043275838</v>
      </c>
      <c r="BU64" s="241">
        <v>295134.87</v>
      </c>
      <c r="BV64" s="47">
        <f t="shared" si="34"/>
        <v>22.540253771285077</v>
      </c>
      <c r="BW64" s="54">
        <f t="shared" si="35"/>
        <v>140528.88</v>
      </c>
      <c r="BX64" s="237">
        <f t="shared" si="36"/>
        <v>10.732573271990763</v>
      </c>
      <c r="BY64" s="58">
        <v>34184</v>
      </c>
      <c r="BZ64" s="58">
        <v>30800</v>
      </c>
      <c r="CA64" s="58">
        <v>29400</v>
      </c>
      <c r="CB64" s="58">
        <v>8480</v>
      </c>
      <c r="CC64" s="59">
        <v>69670</v>
      </c>
      <c r="CD64" s="59">
        <v>7899.72</v>
      </c>
      <c r="CE64" s="59">
        <v>25000</v>
      </c>
      <c r="CF64" s="42">
        <f t="shared" si="37"/>
        <v>2.9013749787811915E-2</v>
      </c>
      <c r="CG64" s="42">
        <f t="shared" si="38"/>
        <v>2.6150449991509596E-2</v>
      </c>
      <c r="CH64" s="42">
        <f t="shared" si="39"/>
        <v>2.4953318621626211E-2</v>
      </c>
      <c r="CI64" s="42">
        <f t="shared" si="40"/>
        <v>7.1974197929044305E-3</v>
      </c>
      <c r="CJ64" s="42">
        <f t="shared" si="41"/>
        <v>5.3208876343396203E-2</v>
      </c>
      <c r="CK64" s="54">
        <f t="shared" si="44"/>
        <v>28105.776000000002</v>
      </c>
    </row>
    <row r="65" spans="1:89" ht="20" customHeight="1" x14ac:dyDescent="0.6">
      <c r="A65" s="47">
        <v>58</v>
      </c>
      <c r="B65" s="47">
        <v>5</v>
      </c>
      <c r="C65" s="48" t="s">
        <v>189</v>
      </c>
      <c r="D65" s="48" t="s">
        <v>190</v>
      </c>
      <c r="E65" s="48" t="s">
        <v>191</v>
      </c>
      <c r="F65" s="23"/>
      <c r="G65" s="19">
        <v>40</v>
      </c>
      <c r="H65" s="20">
        <f t="shared" si="0"/>
        <v>0</v>
      </c>
      <c r="I65" s="23">
        <v>22340</v>
      </c>
      <c r="J65" s="22">
        <v>50</v>
      </c>
      <c r="K65" s="20">
        <f t="shared" si="1"/>
        <v>1117000</v>
      </c>
      <c r="L65" s="23"/>
      <c r="M65" s="24">
        <v>60</v>
      </c>
      <c r="N65" s="20">
        <f t="shared" si="2"/>
        <v>0</v>
      </c>
      <c r="O65" s="23">
        <v>10068</v>
      </c>
      <c r="P65" s="25">
        <v>12</v>
      </c>
      <c r="Q65" s="20">
        <f t="shared" si="3"/>
        <v>120816</v>
      </c>
      <c r="R65" s="23">
        <v>660</v>
      </c>
      <c r="S65" s="26">
        <v>12</v>
      </c>
      <c r="T65" s="20">
        <f t="shared" si="4"/>
        <v>7920</v>
      </c>
      <c r="U65" s="23">
        <v>771</v>
      </c>
      <c r="V65" s="25">
        <v>8</v>
      </c>
      <c r="W65" s="20">
        <f t="shared" si="5"/>
        <v>6168</v>
      </c>
      <c r="X65" s="23">
        <v>339</v>
      </c>
      <c r="Y65" s="25">
        <v>12</v>
      </c>
      <c r="Z65" s="20">
        <f t="shared" si="6"/>
        <v>4068</v>
      </c>
      <c r="AA65" s="23">
        <v>619</v>
      </c>
      <c r="AB65" s="25">
        <v>10</v>
      </c>
      <c r="AC65" s="20">
        <f t="shared" si="7"/>
        <v>6190</v>
      </c>
      <c r="AD65" s="23">
        <v>510</v>
      </c>
      <c r="AE65" s="25">
        <v>25</v>
      </c>
      <c r="AF65" s="20">
        <f t="shared" si="8"/>
        <v>12750</v>
      </c>
      <c r="AG65" s="23"/>
      <c r="AH65" s="25">
        <v>7.5</v>
      </c>
      <c r="AI65" s="20">
        <f t="shared" si="9"/>
        <v>0</v>
      </c>
      <c r="AJ65" s="23">
        <v>129</v>
      </c>
      <c r="AK65" s="22">
        <v>15</v>
      </c>
      <c r="AL65" s="20">
        <f t="shared" si="10"/>
        <v>1935</v>
      </c>
      <c r="AM65" s="23"/>
      <c r="AN65" s="25">
        <v>12</v>
      </c>
      <c r="AO65" s="20">
        <f t="shared" si="11"/>
        <v>0</v>
      </c>
      <c r="AP65" s="23">
        <f t="shared" si="12"/>
        <v>3028</v>
      </c>
      <c r="AQ65" s="23">
        <v>61</v>
      </c>
      <c r="AR65" s="27">
        <v>4</v>
      </c>
      <c r="AS65" s="23">
        <f t="shared" si="13"/>
        <v>244</v>
      </c>
      <c r="AT65" s="23"/>
      <c r="AU65" s="28">
        <v>6</v>
      </c>
      <c r="AV65" s="23">
        <f t="shared" si="14"/>
        <v>0</v>
      </c>
      <c r="AW65" s="23">
        <v>507</v>
      </c>
      <c r="AX65" s="29">
        <f t="shared" si="15"/>
        <v>751</v>
      </c>
      <c r="AY65" s="23">
        <v>32441</v>
      </c>
      <c r="AZ65" s="30">
        <f t="shared" si="16"/>
        <v>0.45067144136078785</v>
      </c>
      <c r="BA65" s="30">
        <f t="shared" si="17"/>
        <v>0.13554162936436884</v>
      </c>
      <c r="BB65" s="30">
        <f t="shared" si="18"/>
        <v>7.4592769169646411E-2</v>
      </c>
      <c r="BC65" s="20">
        <f t="shared" si="19"/>
        <v>1154096</v>
      </c>
      <c r="BD65" s="20">
        <f t="shared" si="20"/>
        <v>1137670</v>
      </c>
      <c r="BE65" s="20">
        <f t="shared" si="21"/>
        <v>1154096</v>
      </c>
      <c r="BF65" s="20">
        <f t="shared" si="22"/>
        <v>1154096</v>
      </c>
      <c r="BG65" s="36">
        <v>1309288</v>
      </c>
      <c r="BH65" s="36">
        <v>909714.48288919998</v>
      </c>
      <c r="BI65" s="237">
        <f t="shared" si="23"/>
        <v>69.481617710480819</v>
      </c>
      <c r="BJ65" s="238">
        <f t="shared" si="24"/>
        <v>70820</v>
      </c>
      <c r="BK65" s="239">
        <f t="shared" si="25"/>
        <v>5.4090467490727789</v>
      </c>
      <c r="BL65" s="27">
        <f t="shared" si="26"/>
        <v>37038.75</v>
      </c>
      <c r="BM65" s="239">
        <f t="shared" si="27"/>
        <v>2.8289230482521801</v>
      </c>
      <c r="BN65" s="240">
        <f t="shared" si="28"/>
        <v>6453.75</v>
      </c>
      <c r="BO65" s="239">
        <f t="shared" si="29"/>
        <v>0.49292057973493991</v>
      </c>
      <c r="BP65" s="27">
        <f t="shared" si="30"/>
        <v>21400</v>
      </c>
      <c r="BQ65" s="239">
        <f t="shared" si="31"/>
        <v>1.6344761427585071</v>
      </c>
      <c r="BR65" s="36">
        <f t="shared" si="32"/>
        <v>56703.34</v>
      </c>
      <c r="BS65" s="239">
        <f t="shared" si="33"/>
        <v>4.3308531048936523</v>
      </c>
      <c r="BT65" s="248">
        <f t="shared" si="43"/>
        <v>0.30518382289519191</v>
      </c>
      <c r="BU65" s="36">
        <v>192415.84</v>
      </c>
      <c r="BV65" s="47">
        <f t="shared" si="34"/>
        <v>14.696219624712057</v>
      </c>
      <c r="BW65" s="54">
        <f t="shared" si="35"/>
        <v>207157.67711080002</v>
      </c>
      <c r="BX65" s="237">
        <f t="shared" si="36"/>
        <v>15.822162664807134</v>
      </c>
      <c r="BY65" s="53">
        <v>23065</v>
      </c>
      <c r="BZ65" s="53">
        <v>21065</v>
      </c>
      <c r="CA65" s="53">
        <v>19920</v>
      </c>
      <c r="CB65" s="53">
        <v>6770</v>
      </c>
      <c r="CC65" s="54">
        <v>37038.75</v>
      </c>
      <c r="CD65" s="54">
        <v>6453.75</v>
      </c>
      <c r="CE65" s="54">
        <v>21400</v>
      </c>
      <c r="CF65" s="42">
        <f t="shared" si="37"/>
        <v>1.9985339174557401E-2</v>
      </c>
      <c r="CG65" s="42">
        <f t="shared" si="38"/>
        <v>1.8515914105144724E-2</v>
      </c>
      <c r="CH65" s="42">
        <f t="shared" si="39"/>
        <v>1.7260262577809819E-2</v>
      </c>
      <c r="CI65" s="42">
        <f t="shared" si="40"/>
        <v>5.86606313512914E-3</v>
      </c>
      <c r="CJ65" s="42">
        <f t="shared" si="41"/>
        <v>2.8289230482521799E-2</v>
      </c>
      <c r="CK65" s="54">
        <f t="shared" si="44"/>
        <v>41431.535422160006</v>
      </c>
    </row>
    <row r="66" spans="1:89" ht="20" customHeight="1" x14ac:dyDescent="0.6">
      <c r="A66" s="47">
        <v>59</v>
      </c>
      <c r="B66" s="47">
        <v>5</v>
      </c>
      <c r="C66" s="48" t="s">
        <v>192</v>
      </c>
      <c r="D66" s="48" t="s">
        <v>193</v>
      </c>
      <c r="E66" s="48" t="s">
        <v>194</v>
      </c>
      <c r="F66" s="23"/>
      <c r="G66" s="19">
        <v>40</v>
      </c>
      <c r="H66" s="20">
        <f t="shared" si="0"/>
        <v>0</v>
      </c>
      <c r="I66" s="23">
        <v>21209</v>
      </c>
      <c r="J66" s="22">
        <v>50</v>
      </c>
      <c r="K66" s="20">
        <f t="shared" si="1"/>
        <v>1060450</v>
      </c>
      <c r="L66" s="23"/>
      <c r="M66" s="24">
        <v>60</v>
      </c>
      <c r="N66" s="20">
        <f t="shared" si="2"/>
        <v>0</v>
      </c>
      <c r="O66" s="23">
        <v>9295</v>
      </c>
      <c r="P66" s="25">
        <v>12</v>
      </c>
      <c r="Q66" s="20">
        <f t="shared" si="3"/>
        <v>111540</v>
      </c>
      <c r="R66" s="23">
        <v>2950</v>
      </c>
      <c r="S66" s="26">
        <v>12</v>
      </c>
      <c r="T66" s="20">
        <f t="shared" si="4"/>
        <v>35400</v>
      </c>
      <c r="U66" s="23">
        <v>1120</v>
      </c>
      <c r="V66" s="25">
        <v>8</v>
      </c>
      <c r="W66" s="20">
        <f t="shared" si="5"/>
        <v>8960</v>
      </c>
      <c r="X66" s="23">
        <v>454</v>
      </c>
      <c r="Y66" s="25">
        <v>12</v>
      </c>
      <c r="Z66" s="20">
        <f t="shared" si="6"/>
        <v>5448</v>
      </c>
      <c r="AA66" s="23">
        <v>940</v>
      </c>
      <c r="AB66" s="25">
        <v>10</v>
      </c>
      <c r="AC66" s="20">
        <f t="shared" si="7"/>
        <v>9400</v>
      </c>
      <c r="AD66" s="23">
        <v>200</v>
      </c>
      <c r="AE66" s="25">
        <v>25</v>
      </c>
      <c r="AF66" s="20">
        <f t="shared" si="8"/>
        <v>5000</v>
      </c>
      <c r="AG66" s="23">
        <v>372</v>
      </c>
      <c r="AH66" s="25">
        <v>7.5</v>
      </c>
      <c r="AI66" s="20">
        <f t="shared" si="9"/>
        <v>2790</v>
      </c>
      <c r="AJ66" s="23"/>
      <c r="AK66" s="22">
        <v>15</v>
      </c>
      <c r="AL66" s="20">
        <f t="shared" si="10"/>
        <v>0</v>
      </c>
      <c r="AM66" s="23"/>
      <c r="AN66" s="25">
        <v>12</v>
      </c>
      <c r="AO66" s="20">
        <f t="shared" si="11"/>
        <v>0</v>
      </c>
      <c r="AP66" s="23">
        <f t="shared" si="12"/>
        <v>6036</v>
      </c>
      <c r="AQ66" s="23">
        <v>147</v>
      </c>
      <c r="AR66" s="27">
        <v>4</v>
      </c>
      <c r="AS66" s="23">
        <f t="shared" si="13"/>
        <v>588</v>
      </c>
      <c r="AT66" s="23"/>
      <c r="AU66" s="28">
        <v>6</v>
      </c>
      <c r="AV66" s="23">
        <f t="shared" si="14"/>
        <v>0</v>
      </c>
      <c r="AW66" s="23">
        <v>2810</v>
      </c>
      <c r="AX66" s="29">
        <f t="shared" si="15"/>
        <v>3398</v>
      </c>
      <c r="AY66" s="23">
        <v>66790</v>
      </c>
      <c r="AZ66" s="30">
        <f t="shared" si="16"/>
        <v>0.4382573435805554</v>
      </c>
      <c r="BA66" s="30">
        <f t="shared" si="17"/>
        <v>0.2845961620066953</v>
      </c>
      <c r="BB66" s="30">
        <f t="shared" si="18"/>
        <v>0.36557288864981174</v>
      </c>
      <c r="BC66" s="20">
        <f t="shared" si="19"/>
        <v>1124658</v>
      </c>
      <c r="BD66" s="20">
        <f t="shared" si="20"/>
        <v>1100850</v>
      </c>
      <c r="BE66" s="20">
        <f t="shared" si="21"/>
        <v>1124658</v>
      </c>
      <c r="BF66" s="20">
        <f t="shared" si="22"/>
        <v>1127448</v>
      </c>
      <c r="BG66" s="36">
        <v>1305778</v>
      </c>
      <c r="BH66" s="36">
        <v>914456.1</v>
      </c>
      <c r="BI66" s="237">
        <f t="shared" si="23"/>
        <v>70.031513779524545</v>
      </c>
      <c r="BJ66" s="238">
        <f t="shared" si="24"/>
        <v>99482</v>
      </c>
      <c r="BK66" s="239">
        <f t="shared" si="25"/>
        <v>7.6185997926140576</v>
      </c>
      <c r="BL66" s="27">
        <f t="shared" si="26"/>
        <v>75408</v>
      </c>
      <c r="BM66" s="239">
        <f t="shared" si="27"/>
        <v>5.774947962057869</v>
      </c>
      <c r="BN66" s="240">
        <f t="shared" si="28"/>
        <v>0</v>
      </c>
      <c r="BO66" s="239">
        <f t="shared" si="29"/>
        <v>0</v>
      </c>
      <c r="BP66" s="27">
        <f t="shared" si="30"/>
        <v>23000</v>
      </c>
      <c r="BQ66" s="239">
        <f t="shared" si="31"/>
        <v>1.761402014737574</v>
      </c>
      <c r="BR66" s="36">
        <f t="shared" si="32"/>
        <v>66492</v>
      </c>
      <c r="BS66" s="239">
        <f t="shared" si="33"/>
        <v>5.0921366419100336</v>
      </c>
      <c r="BT66" s="248">
        <f t="shared" si="43"/>
        <v>0.2996848622047546</v>
      </c>
      <c r="BU66" s="36">
        <v>264382</v>
      </c>
      <c r="BV66" s="47">
        <f t="shared" si="34"/>
        <v>20.247086411319533</v>
      </c>
      <c r="BW66" s="54">
        <f t="shared" si="35"/>
        <v>126939.90000000002</v>
      </c>
      <c r="BX66" s="237">
        <f t="shared" si="36"/>
        <v>9.7213998091559226</v>
      </c>
      <c r="BY66" s="53">
        <v>36201</v>
      </c>
      <c r="BZ66" s="53">
        <v>21840</v>
      </c>
      <c r="CA66" s="53">
        <v>33840</v>
      </c>
      <c r="CB66" s="53">
        <v>7601</v>
      </c>
      <c r="CC66" s="54">
        <v>75408</v>
      </c>
      <c r="CD66" s="54"/>
      <c r="CE66" s="54">
        <v>23000</v>
      </c>
      <c r="CF66" s="42">
        <f t="shared" si="37"/>
        <v>3.2188451956061306E-2</v>
      </c>
      <c r="CG66" s="42">
        <f t="shared" si="38"/>
        <v>1.9839215151928057E-2</v>
      </c>
      <c r="CH66" s="42">
        <f t="shared" si="39"/>
        <v>3.0089147100718618E-2</v>
      </c>
      <c r="CI66" s="42">
        <f t="shared" si="40"/>
        <v>6.7417743434730467E-3</v>
      </c>
      <c r="CJ66" s="42">
        <f t="shared" si="41"/>
        <v>5.7749479620578692E-2</v>
      </c>
      <c r="CK66" s="54">
        <f t="shared" si="44"/>
        <v>25387.980000000007</v>
      </c>
    </row>
    <row r="67" spans="1:89" ht="20" customHeight="1" x14ac:dyDescent="0.6">
      <c r="A67" s="47">
        <v>60</v>
      </c>
      <c r="B67" s="62">
        <v>6</v>
      </c>
      <c r="C67" s="48" t="s">
        <v>195</v>
      </c>
      <c r="D67" s="48" t="s">
        <v>196</v>
      </c>
      <c r="E67" s="48" t="s">
        <v>110</v>
      </c>
      <c r="F67" s="55"/>
      <c r="G67" s="19">
        <v>40</v>
      </c>
      <c r="H67" s="20">
        <f t="shared" si="0"/>
        <v>0</v>
      </c>
      <c r="I67" s="23">
        <v>21049</v>
      </c>
      <c r="J67" s="22">
        <v>50</v>
      </c>
      <c r="K67" s="20">
        <f t="shared" si="1"/>
        <v>1052450</v>
      </c>
      <c r="L67" s="23"/>
      <c r="M67" s="24">
        <v>60</v>
      </c>
      <c r="N67" s="20">
        <f t="shared" si="2"/>
        <v>0</v>
      </c>
      <c r="O67" s="23">
        <v>11282</v>
      </c>
      <c r="P67" s="25">
        <v>12</v>
      </c>
      <c r="Q67" s="20">
        <f t="shared" si="3"/>
        <v>135384</v>
      </c>
      <c r="R67" s="23">
        <v>695</v>
      </c>
      <c r="S67" s="26">
        <v>12</v>
      </c>
      <c r="T67" s="20">
        <f t="shared" si="4"/>
        <v>8340</v>
      </c>
      <c r="U67" s="23">
        <v>869</v>
      </c>
      <c r="V67" s="25">
        <v>8</v>
      </c>
      <c r="W67" s="20">
        <f t="shared" si="5"/>
        <v>6952</v>
      </c>
      <c r="X67" s="23">
        <v>402</v>
      </c>
      <c r="Y67" s="25">
        <v>12</v>
      </c>
      <c r="Z67" s="20">
        <f t="shared" si="6"/>
        <v>4824</v>
      </c>
      <c r="AA67" s="23">
        <v>1612</v>
      </c>
      <c r="AB67" s="25">
        <v>10</v>
      </c>
      <c r="AC67" s="20">
        <f t="shared" si="7"/>
        <v>16120</v>
      </c>
      <c r="AD67" s="23">
        <v>317</v>
      </c>
      <c r="AE67" s="25">
        <v>25</v>
      </c>
      <c r="AF67" s="20">
        <f t="shared" si="8"/>
        <v>7925</v>
      </c>
      <c r="AG67" s="23">
        <v>236</v>
      </c>
      <c r="AH67" s="25">
        <v>7.5</v>
      </c>
      <c r="AI67" s="20">
        <f t="shared" si="9"/>
        <v>1770</v>
      </c>
      <c r="AJ67" s="23"/>
      <c r="AK67" s="22">
        <v>15</v>
      </c>
      <c r="AL67" s="20">
        <f t="shared" si="10"/>
        <v>0</v>
      </c>
      <c r="AM67" s="23">
        <v>335</v>
      </c>
      <c r="AN67" s="25">
        <v>12</v>
      </c>
      <c r="AO67" s="20">
        <f t="shared" si="11"/>
        <v>4020</v>
      </c>
      <c r="AP67" s="23">
        <f t="shared" si="12"/>
        <v>4466</v>
      </c>
      <c r="AQ67" s="23">
        <v>189</v>
      </c>
      <c r="AR67" s="27">
        <v>4</v>
      </c>
      <c r="AS67" s="23">
        <f t="shared" si="13"/>
        <v>756</v>
      </c>
      <c r="AT67" s="23"/>
      <c r="AU67" s="28">
        <v>6</v>
      </c>
      <c r="AV67" s="23">
        <f t="shared" si="14"/>
        <v>0</v>
      </c>
      <c r="AW67" s="23">
        <v>2337</v>
      </c>
      <c r="AX67" s="29">
        <f t="shared" si="15"/>
        <v>3093</v>
      </c>
      <c r="AY67" s="23">
        <v>61827</v>
      </c>
      <c r="AZ67" s="30">
        <f t="shared" si="16"/>
        <v>0.53598745783647683</v>
      </c>
      <c r="BA67" s="30">
        <f t="shared" si="17"/>
        <v>0.21217159960093115</v>
      </c>
      <c r="BB67" s="30">
        <f t="shared" si="18"/>
        <v>0.2741535188796313</v>
      </c>
      <c r="BC67" s="20">
        <f t="shared" si="19"/>
        <v>1096611</v>
      </c>
      <c r="BD67" s="20">
        <f t="shared" si="20"/>
        <v>1068715</v>
      </c>
      <c r="BE67" s="20">
        <f t="shared" si="21"/>
        <v>1096611</v>
      </c>
      <c r="BF67" s="20">
        <f t="shared" si="22"/>
        <v>1098381</v>
      </c>
      <c r="BG67" s="36">
        <v>1298942</v>
      </c>
      <c r="BH67" s="36">
        <v>888282.24007746601</v>
      </c>
      <c r="BI67" s="237">
        <f t="shared" si="23"/>
        <v>68.385057999315293</v>
      </c>
      <c r="BJ67" s="238">
        <f t="shared" si="24"/>
        <v>75166</v>
      </c>
      <c r="BK67" s="239">
        <f t="shared" si="25"/>
        <v>5.7867094912628891</v>
      </c>
      <c r="BL67" s="27">
        <f t="shared" si="26"/>
        <v>65650</v>
      </c>
      <c r="BM67" s="239">
        <f t="shared" si="27"/>
        <v>5.0541132706464182</v>
      </c>
      <c r="BN67" s="240">
        <f t="shared" si="28"/>
        <v>3937.5</v>
      </c>
      <c r="BO67" s="239">
        <f t="shared" si="29"/>
        <v>0.30313131764158829</v>
      </c>
      <c r="BP67" s="27">
        <f t="shared" si="30"/>
        <v>25000</v>
      </c>
      <c r="BQ67" s="239">
        <f t="shared" si="31"/>
        <v>1.924643286613259</v>
      </c>
      <c r="BR67" s="36">
        <f t="shared" si="32"/>
        <v>59793.5</v>
      </c>
      <c r="BS67" s="239">
        <f t="shared" si="33"/>
        <v>4.6032463343243961</v>
      </c>
      <c r="BT67" s="248">
        <f t="shared" si="43"/>
        <v>0.31614942000684709</v>
      </c>
      <c r="BU67" s="36">
        <v>229547</v>
      </c>
      <c r="BV67" s="47">
        <f t="shared" si="34"/>
        <v>17.671843700488552</v>
      </c>
      <c r="BW67" s="54">
        <f t="shared" si="35"/>
        <v>181112.75992253399</v>
      </c>
      <c r="BX67" s="237">
        <f t="shared" si="36"/>
        <v>13.943098300196159</v>
      </c>
      <c r="BY67" s="53">
        <v>21488</v>
      </c>
      <c r="BZ67" s="53">
        <v>20683</v>
      </c>
      <c r="CA67" s="53">
        <v>26967</v>
      </c>
      <c r="CB67" s="53">
        <v>6028</v>
      </c>
      <c r="CC67" s="54">
        <v>65650</v>
      </c>
      <c r="CD67" s="54">
        <v>3937.5</v>
      </c>
      <c r="CE67" s="54">
        <v>25000</v>
      </c>
      <c r="CF67" s="42">
        <f t="shared" si="37"/>
        <v>1.9594915608178286E-2</v>
      </c>
      <c r="CG67" s="42">
        <f t="shared" si="38"/>
        <v>1.9353148407199299E-2</v>
      </c>
      <c r="CH67" s="42">
        <f t="shared" si="39"/>
        <v>2.459121785209158E-2</v>
      </c>
      <c r="CI67" s="42">
        <f t="shared" si="40"/>
        <v>5.4880774521773408E-3</v>
      </c>
      <c r="CJ67" s="42">
        <f t="shared" si="41"/>
        <v>5.0541132706464181E-2</v>
      </c>
      <c r="CK67" s="54">
        <f t="shared" si="44"/>
        <v>36222.551984506797</v>
      </c>
    </row>
    <row r="68" spans="1:89" ht="20" customHeight="1" x14ac:dyDescent="0.6">
      <c r="A68" s="47">
        <v>61</v>
      </c>
      <c r="B68" s="47">
        <v>7</v>
      </c>
      <c r="C68" s="70" t="s">
        <v>197</v>
      </c>
      <c r="D68" s="48" t="s">
        <v>93</v>
      </c>
      <c r="E68" s="48" t="s">
        <v>94</v>
      </c>
      <c r="F68" s="49">
        <v>0</v>
      </c>
      <c r="G68" s="19">
        <v>40</v>
      </c>
      <c r="H68" s="20">
        <f t="shared" si="0"/>
        <v>0</v>
      </c>
      <c r="I68" s="23">
        <v>20981</v>
      </c>
      <c r="J68" s="22">
        <v>50</v>
      </c>
      <c r="K68" s="20">
        <f t="shared" si="1"/>
        <v>1049050</v>
      </c>
      <c r="L68" s="23"/>
      <c r="M68" s="24">
        <v>60</v>
      </c>
      <c r="N68" s="20">
        <f t="shared" si="2"/>
        <v>0</v>
      </c>
      <c r="O68" s="23">
        <v>8794</v>
      </c>
      <c r="P68" s="25">
        <v>12</v>
      </c>
      <c r="Q68" s="20">
        <f t="shared" si="3"/>
        <v>105528</v>
      </c>
      <c r="R68" s="23">
        <v>2800</v>
      </c>
      <c r="S68" s="26">
        <v>12</v>
      </c>
      <c r="T68" s="20">
        <f t="shared" si="4"/>
        <v>33600</v>
      </c>
      <c r="U68" s="23">
        <v>440</v>
      </c>
      <c r="V68" s="25">
        <v>8</v>
      </c>
      <c r="W68" s="20">
        <f t="shared" si="5"/>
        <v>3520</v>
      </c>
      <c r="X68" s="23">
        <v>375</v>
      </c>
      <c r="Y68" s="25">
        <v>12</v>
      </c>
      <c r="Z68" s="20">
        <f t="shared" si="6"/>
        <v>4500</v>
      </c>
      <c r="AA68" s="23">
        <v>1920</v>
      </c>
      <c r="AB68" s="25">
        <v>10</v>
      </c>
      <c r="AC68" s="20">
        <f t="shared" si="7"/>
        <v>19200</v>
      </c>
      <c r="AD68" s="23">
        <v>311</v>
      </c>
      <c r="AE68" s="25">
        <v>25</v>
      </c>
      <c r="AF68" s="20">
        <f t="shared" si="8"/>
        <v>7775</v>
      </c>
      <c r="AG68" s="23">
        <v>0</v>
      </c>
      <c r="AH68" s="25">
        <v>7.5</v>
      </c>
      <c r="AI68" s="20">
        <f t="shared" si="9"/>
        <v>0</v>
      </c>
      <c r="AJ68" s="23"/>
      <c r="AK68" s="22">
        <v>15</v>
      </c>
      <c r="AL68" s="20">
        <f t="shared" si="10"/>
        <v>0</v>
      </c>
      <c r="AM68" s="23">
        <v>374</v>
      </c>
      <c r="AN68" s="25">
        <v>12</v>
      </c>
      <c r="AO68" s="20">
        <f t="shared" si="11"/>
        <v>4488</v>
      </c>
      <c r="AP68" s="23">
        <f t="shared" si="12"/>
        <v>6220</v>
      </c>
      <c r="AQ68" s="23">
        <v>387</v>
      </c>
      <c r="AR68" s="27">
        <v>4</v>
      </c>
      <c r="AS68" s="23">
        <f t="shared" si="13"/>
        <v>1548</v>
      </c>
      <c r="AT68" s="23">
        <v>17</v>
      </c>
      <c r="AU68" s="28">
        <v>6</v>
      </c>
      <c r="AV68" s="23">
        <f t="shared" si="14"/>
        <v>102</v>
      </c>
      <c r="AW68" s="23">
        <v>1841</v>
      </c>
      <c r="AX68" s="29">
        <f t="shared" si="15"/>
        <v>3491</v>
      </c>
      <c r="AY68" s="23">
        <v>69155</v>
      </c>
      <c r="AZ68" s="30">
        <f t="shared" si="16"/>
        <v>0.41914112768695488</v>
      </c>
      <c r="BA68" s="30">
        <f t="shared" si="17"/>
        <v>0.29645870072923119</v>
      </c>
      <c r="BB68" s="30">
        <f t="shared" si="18"/>
        <v>0.39697521037070732</v>
      </c>
      <c r="BC68" s="20">
        <f t="shared" si="19"/>
        <v>1117645</v>
      </c>
      <c r="BD68" s="20">
        <f t="shared" si="20"/>
        <v>1090425</v>
      </c>
      <c r="BE68" s="20">
        <f t="shared" si="21"/>
        <v>1117645</v>
      </c>
      <c r="BF68" s="20">
        <f t="shared" si="22"/>
        <v>1117645</v>
      </c>
      <c r="BG68" s="36">
        <v>1297986</v>
      </c>
      <c r="BH68" s="36">
        <v>872725.79121212102</v>
      </c>
      <c r="BI68" s="237">
        <f t="shared" si="23"/>
        <v>67.236918673400254</v>
      </c>
      <c r="BJ68" s="238">
        <f t="shared" si="24"/>
        <v>81529</v>
      </c>
      <c r="BK68" s="239">
        <f t="shared" si="25"/>
        <v>6.2811925552355721</v>
      </c>
      <c r="BL68" s="27">
        <f t="shared" si="26"/>
        <v>67126.254101300001</v>
      </c>
      <c r="BM68" s="239">
        <f t="shared" si="27"/>
        <v>5.1715699631043783</v>
      </c>
      <c r="BN68" s="240">
        <f t="shared" si="28"/>
        <v>5426.9</v>
      </c>
      <c r="BO68" s="239">
        <f t="shared" si="29"/>
        <v>0.41810158198932801</v>
      </c>
      <c r="BP68" s="27">
        <f t="shared" si="30"/>
        <v>30000</v>
      </c>
      <c r="BQ68" s="239">
        <f t="shared" si="31"/>
        <v>2.3112730029445618</v>
      </c>
      <c r="BR68" s="36">
        <f t="shared" si="32"/>
        <v>67270.5</v>
      </c>
      <c r="BS68" s="239">
        <f t="shared" si="33"/>
        <v>5.1826830181527379</v>
      </c>
      <c r="BT68" s="248">
        <f t="shared" si="43"/>
        <v>0.32763081326599747</v>
      </c>
      <c r="BU68" s="36">
        <v>251352.6541013</v>
      </c>
      <c r="BV68" s="47">
        <f t="shared" si="34"/>
        <v>19.364820121426579</v>
      </c>
      <c r="BW68" s="54">
        <f t="shared" si="35"/>
        <v>173907.55468657898</v>
      </c>
      <c r="BX68" s="237">
        <f t="shared" si="36"/>
        <v>13.398261205173165</v>
      </c>
      <c r="BY68" s="53">
        <v>21340</v>
      </c>
      <c r="BZ68" s="53">
        <v>27189</v>
      </c>
      <c r="CA68" s="53">
        <v>22830</v>
      </c>
      <c r="CB68" s="53">
        <v>10170</v>
      </c>
      <c r="CC68" s="54">
        <v>67126.254101300001</v>
      </c>
      <c r="CD68" s="54">
        <v>5426.9</v>
      </c>
      <c r="CE68" s="54">
        <v>30000</v>
      </c>
      <c r="CF68" s="42">
        <f t="shared" si="37"/>
        <v>1.9093719383167285E-2</v>
      </c>
      <c r="CG68" s="42">
        <f t="shared" si="38"/>
        <v>2.4934314602104685E-2</v>
      </c>
      <c r="CH68" s="42">
        <f t="shared" si="39"/>
        <v>2.0426879733725825E-2</v>
      </c>
      <c r="CI68" s="42">
        <f t="shared" si="40"/>
        <v>9.0994904464297699E-3</v>
      </c>
      <c r="CJ68" s="42">
        <f t="shared" si="41"/>
        <v>5.1715699631043784E-2</v>
      </c>
      <c r="CK68" s="54">
        <f t="shared" si="44"/>
        <v>34781.510937315797</v>
      </c>
    </row>
    <row r="69" spans="1:89" ht="20" customHeight="1" x14ac:dyDescent="0.6">
      <c r="A69" s="47">
        <v>62</v>
      </c>
      <c r="B69" s="47">
        <v>7</v>
      </c>
      <c r="C69" s="48" t="s">
        <v>198</v>
      </c>
      <c r="D69" s="48" t="s">
        <v>84</v>
      </c>
      <c r="E69" s="48" t="s">
        <v>94</v>
      </c>
      <c r="F69" s="49">
        <v>0</v>
      </c>
      <c r="G69" s="19">
        <v>40</v>
      </c>
      <c r="H69" s="20">
        <f t="shared" si="0"/>
        <v>0</v>
      </c>
      <c r="I69" s="23">
        <v>20430</v>
      </c>
      <c r="J69" s="22">
        <v>50</v>
      </c>
      <c r="K69" s="20">
        <f t="shared" si="1"/>
        <v>1021500</v>
      </c>
      <c r="L69" s="23"/>
      <c r="M69" s="24">
        <v>60</v>
      </c>
      <c r="N69" s="20">
        <f t="shared" si="2"/>
        <v>0</v>
      </c>
      <c r="O69" s="23">
        <v>10098</v>
      </c>
      <c r="P69" s="25">
        <v>12</v>
      </c>
      <c r="Q69" s="20">
        <f t="shared" si="3"/>
        <v>121176</v>
      </c>
      <c r="R69" s="23">
        <v>1760</v>
      </c>
      <c r="S69" s="26">
        <v>12</v>
      </c>
      <c r="T69" s="20">
        <f t="shared" si="4"/>
        <v>21120</v>
      </c>
      <c r="U69" s="23">
        <v>370</v>
      </c>
      <c r="V69" s="25">
        <v>8</v>
      </c>
      <c r="W69" s="20">
        <f t="shared" si="5"/>
        <v>2960</v>
      </c>
      <c r="X69" s="23">
        <v>460</v>
      </c>
      <c r="Y69" s="25">
        <v>12</v>
      </c>
      <c r="Z69" s="20">
        <f t="shared" si="6"/>
        <v>5520</v>
      </c>
      <c r="AA69" s="23">
        <v>1120</v>
      </c>
      <c r="AB69" s="25">
        <v>10</v>
      </c>
      <c r="AC69" s="20">
        <f t="shared" si="7"/>
        <v>11200</v>
      </c>
      <c r="AD69" s="23">
        <v>250</v>
      </c>
      <c r="AE69" s="25">
        <v>25</v>
      </c>
      <c r="AF69" s="20">
        <f t="shared" si="8"/>
        <v>6250</v>
      </c>
      <c r="AG69" s="23">
        <v>420</v>
      </c>
      <c r="AH69" s="25">
        <v>7.5</v>
      </c>
      <c r="AI69" s="20">
        <f t="shared" si="9"/>
        <v>3150</v>
      </c>
      <c r="AJ69" s="23"/>
      <c r="AK69" s="22">
        <v>15</v>
      </c>
      <c r="AL69" s="20">
        <f t="shared" si="10"/>
        <v>0</v>
      </c>
      <c r="AM69" s="23">
        <v>0</v>
      </c>
      <c r="AN69" s="25">
        <v>12</v>
      </c>
      <c r="AO69" s="20">
        <f t="shared" si="11"/>
        <v>0</v>
      </c>
      <c r="AP69" s="23">
        <f t="shared" si="12"/>
        <v>4380</v>
      </c>
      <c r="AQ69" s="23">
        <v>379</v>
      </c>
      <c r="AR69" s="27">
        <v>4</v>
      </c>
      <c r="AS69" s="23">
        <f t="shared" si="13"/>
        <v>1516</v>
      </c>
      <c r="AT69" s="23">
        <v>0</v>
      </c>
      <c r="AU69" s="28">
        <v>6</v>
      </c>
      <c r="AV69" s="23">
        <f t="shared" si="14"/>
        <v>0</v>
      </c>
      <c r="AW69" s="23">
        <v>3960</v>
      </c>
      <c r="AX69" s="29">
        <f t="shared" si="15"/>
        <v>5476</v>
      </c>
      <c r="AY69" s="23">
        <v>105755</v>
      </c>
      <c r="AZ69" s="30">
        <f t="shared" si="16"/>
        <v>0.49427312775330395</v>
      </c>
      <c r="BA69" s="30">
        <f t="shared" si="17"/>
        <v>0.21439060205580029</v>
      </c>
      <c r="BB69" s="30">
        <f t="shared" si="18"/>
        <v>0.54228560110913049</v>
      </c>
      <c r="BC69" s="20">
        <f t="shared" si="19"/>
        <v>1068550</v>
      </c>
      <c r="BD69" s="20">
        <f t="shared" si="20"/>
        <v>1048870</v>
      </c>
      <c r="BE69" s="20">
        <f t="shared" si="21"/>
        <v>1068550</v>
      </c>
      <c r="BF69" s="20">
        <f t="shared" si="22"/>
        <v>1071700</v>
      </c>
      <c r="BG69" s="36">
        <v>1292381</v>
      </c>
      <c r="BH69" s="36">
        <v>855601.17500000005</v>
      </c>
      <c r="BI69" s="237">
        <f t="shared" si="23"/>
        <v>66.203478308641195</v>
      </c>
      <c r="BJ69" s="238">
        <f t="shared" si="24"/>
        <v>84677.4</v>
      </c>
      <c r="BK69" s="239">
        <f t="shared" si="25"/>
        <v>6.5520461845229852</v>
      </c>
      <c r="BL69" s="27">
        <f t="shared" si="26"/>
        <v>68280</v>
      </c>
      <c r="BM69" s="239">
        <f t="shared" si="27"/>
        <v>5.2832717286930091</v>
      </c>
      <c r="BN69" s="240">
        <f t="shared" si="28"/>
        <v>422.5</v>
      </c>
      <c r="BO69" s="239">
        <f t="shared" si="29"/>
        <v>3.2691597911142303E-2</v>
      </c>
      <c r="BP69" s="27">
        <f t="shared" si="30"/>
        <v>35000</v>
      </c>
      <c r="BQ69" s="239">
        <f t="shared" si="31"/>
        <v>2.7081797086153387</v>
      </c>
      <c r="BR69" s="36">
        <f t="shared" si="32"/>
        <v>71047.438484849001</v>
      </c>
      <c r="BS69" s="239">
        <f t="shared" si="33"/>
        <v>5.497406607250416</v>
      </c>
      <c r="BT69" s="248">
        <f t="shared" si="43"/>
        <v>0.33796521691358816</v>
      </c>
      <c r="BU69" s="36">
        <v>259427.33848484899</v>
      </c>
      <c r="BV69" s="47">
        <f t="shared" si="34"/>
        <v>20.073595826992893</v>
      </c>
      <c r="BW69" s="54">
        <f t="shared" si="35"/>
        <v>177352.48651515096</v>
      </c>
      <c r="BX69" s="237">
        <f t="shared" si="36"/>
        <v>13.722925864365923</v>
      </c>
      <c r="BY69" s="53">
        <v>22841</v>
      </c>
      <c r="BZ69" s="53">
        <v>23400</v>
      </c>
      <c r="CA69" s="53">
        <v>29706</v>
      </c>
      <c r="CB69" s="53">
        <v>8730.4</v>
      </c>
      <c r="CC69" s="54">
        <v>68280</v>
      </c>
      <c r="CD69" s="54">
        <v>422.5</v>
      </c>
      <c r="CE69" s="54">
        <v>35000</v>
      </c>
      <c r="CF69" s="42">
        <f t="shared" si="37"/>
        <v>2.1375696036685227E-2</v>
      </c>
      <c r="CG69" s="42">
        <f t="shared" si="38"/>
        <v>2.2309723797992124E-2</v>
      </c>
      <c r="CH69" s="42">
        <f t="shared" si="39"/>
        <v>2.7800290112769643E-2</v>
      </c>
      <c r="CI69" s="42">
        <f t="shared" si="40"/>
        <v>8.1463096015676022E-3</v>
      </c>
      <c r="CJ69" s="42">
        <f t="shared" si="41"/>
        <v>5.2832717286930092E-2</v>
      </c>
      <c r="CK69" s="54">
        <f t="shared" si="44"/>
        <v>35470.497303030192</v>
      </c>
    </row>
    <row r="70" spans="1:89" ht="20" customHeight="1" x14ac:dyDescent="0.6">
      <c r="A70" s="47">
        <v>63</v>
      </c>
      <c r="B70" s="47">
        <v>8</v>
      </c>
      <c r="C70" s="48" t="s">
        <v>199</v>
      </c>
      <c r="D70" s="48" t="s">
        <v>200</v>
      </c>
      <c r="E70" s="48" t="s">
        <v>201</v>
      </c>
      <c r="F70" s="23"/>
      <c r="G70" s="19">
        <v>40</v>
      </c>
      <c r="H70" s="20">
        <f t="shared" si="0"/>
        <v>0</v>
      </c>
      <c r="I70" s="23">
        <v>19650</v>
      </c>
      <c r="J70" s="22">
        <v>50</v>
      </c>
      <c r="K70" s="20">
        <f t="shared" si="1"/>
        <v>982500</v>
      </c>
      <c r="L70" s="23"/>
      <c r="M70" s="24">
        <v>60</v>
      </c>
      <c r="N70" s="20">
        <f t="shared" si="2"/>
        <v>0</v>
      </c>
      <c r="O70" s="23">
        <v>17090</v>
      </c>
      <c r="P70" s="25">
        <v>12</v>
      </c>
      <c r="Q70" s="20">
        <f t="shared" si="3"/>
        <v>205080</v>
      </c>
      <c r="R70" s="23">
        <v>282</v>
      </c>
      <c r="S70" s="26">
        <v>12</v>
      </c>
      <c r="T70" s="20">
        <f t="shared" si="4"/>
        <v>3384</v>
      </c>
      <c r="U70" s="23">
        <v>960</v>
      </c>
      <c r="V70" s="25">
        <v>8</v>
      </c>
      <c r="W70" s="20">
        <f t="shared" si="5"/>
        <v>7680</v>
      </c>
      <c r="X70" s="23">
        <v>440</v>
      </c>
      <c r="Y70" s="25">
        <v>12</v>
      </c>
      <c r="Z70" s="20">
        <f t="shared" si="6"/>
        <v>5280</v>
      </c>
      <c r="AA70" s="23">
        <v>987</v>
      </c>
      <c r="AB70" s="25">
        <v>10</v>
      </c>
      <c r="AC70" s="20">
        <f t="shared" si="7"/>
        <v>9870</v>
      </c>
      <c r="AD70" s="23">
        <v>119</v>
      </c>
      <c r="AE70" s="25">
        <v>25</v>
      </c>
      <c r="AF70" s="20">
        <f t="shared" si="8"/>
        <v>2975</v>
      </c>
      <c r="AG70" s="23">
        <v>0</v>
      </c>
      <c r="AH70" s="25">
        <v>7.5</v>
      </c>
      <c r="AI70" s="20">
        <f t="shared" si="9"/>
        <v>0</v>
      </c>
      <c r="AJ70" s="23">
        <v>140</v>
      </c>
      <c r="AK70" s="22">
        <v>15</v>
      </c>
      <c r="AL70" s="20">
        <f t="shared" si="10"/>
        <v>2100</v>
      </c>
      <c r="AM70" s="23">
        <v>0</v>
      </c>
      <c r="AN70" s="25">
        <v>12</v>
      </c>
      <c r="AO70" s="20">
        <f t="shared" si="11"/>
        <v>0</v>
      </c>
      <c r="AP70" s="23">
        <f t="shared" si="12"/>
        <v>2928</v>
      </c>
      <c r="AQ70" s="23">
        <v>0</v>
      </c>
      <c r="AR70" s="27">
        <v>4</v>
      </c>
      <c r="AS70" s="23">
        <f t="shared" si="13"/>
        <v>0</v>
      </c>
      <c r="AT70" s="23">
        <v>0</v>
      </c>
      <c r="AU70" s="28">
        <v>6</v>
      </c>
      <c r="AV70" s="23">
        <f t="shared" si="14"/>
        <v>0</v>
      </c>
      <c r="AW70" s="23">
        <v>3120</v>
      </c>
      <c r="AX70" s="29">
        <f t="shared" si="15"/>
        <v>3120</v>
      </c>
      <c r="AY70" s="23">
        <v>71250</v>
      </c>
      <c r="AZ70" s="30">
        <f t="shared" si="16"/>
        <v>0.86972010178117043</v>
      </c>
      <c r="BA70" s="30">
        <f t="shared" si="17"/>
        <v>0.14900763358778626</v>
      </c>
      <c r="BB70" s="30">
        <f t="shared" si="18"/>
        <v>0.18256290228203628</v>
      </c>
      <c r="BC70" s="20">
        <f t="shared" si="19"/>
        <v>1011689</v>
      </c>
      <c r="BD70" s="20">
        <f t="shared" si="20"/>
        <v>988859</v>
      </c>
      <c r="BE70" s="20">
        <f t="shared" si="21"/>
        <v>1011689</v>
      </c>
      <c r="BF70" s="20">
        <f t="shared" si="22"/>
        <v>1011689</v>
      </c>
      <c r="BG70" s="36">
        <v>1290119</v>
      </c>
      <c r="BH70" s="36">
        <v>869670.26175099995</v>
      </c>
      <c r="BI70" s="237">
        <f t="shared" si="23"/>
        <v>67.410080911218259</v>
      </c>
      <c r="BJ70" s="238">
        <f t="shared" si="24"/>
        <v>79042</v>
      </c>
      <c r="BK70" s="239">
        <f t="shared" si="25"/>
        <v>6.1267216435073042</v>
      </c>
      <c r="BL70" s="27">
        <f t="shared" si="26"/>
        <v>87382.5</v>
      </c>
      <c r="BM70" s="239">
        <f t="shared" si="27"/>
        <v>6.7732123935853981</v>
      </c>
      <c r="BN70" s="240">
        <f t="shared" si="28"/>
        <v>7350</v>
      </c>
      <c r="BO70" s="239">
        <f t="shared" si="29"/>
        <v>0.56971488676625948</v>
      </c>
      <c r="BP70" s="27">
        <f t="shared" si="30"/>
        <v>30000</v>
      </c>
      <c r="BQ70" s="239">
        <f t="shared" si="31"/>
        <v>2.3253668847602431</v>
      </c>
      <c r="BR70" s="36">
        <f t="shared" si="32"/>
        <v>51096.429999999993</v>
      </c>
      <c r="BS70" s="239">
        <f t="shared" si="33"/>
        <v>3.960598208382327</v>
      </c>
      <c r="BT70" s="248">
        <f t="shared" si="43"/>
        <v>0.32589919088781738</v>
      </c>
      <c r="BU70" s="36">
        <v>254870.93</v>
      </c>
      <c r="BV70" s="47">
        <f t="shared" si="34"/>
        <v>19.75561401700153</v>
      </c>
      <c r="BW70" s="54">
        <f t="shared" si="35"/>
        <v>165577.80824900005</v>
      </c>
      <c r="BX70" s="237">
        <f t="shared" si="36"/>
        <v>12.834305071780204</v>
      </c>
      <c r="BY70" s="53">
        <v>23062</v>
      </c>
      <c r="BZ70" s="53">
        <v>23040</v>
      </c>
      <c r="CA70" s="53">
        <v>27560</v>
      </c>
      <c r="CB70" s="53">
        <v>5380</v>
      </c>
      <c r="CC70" s="54">
        <v>87382.5</v>
      </c>
      <c r="CD70" s="54">
        <v>7350</v>
      </c>
      <c r="CE70" s="54">
        <v>30000</v>
      </c>
      <c r="CF70" s="42">
        <f t="shared" si="37"/>
        <v>2.2795542899052969E-2</v>
      </c>
      <c r="CG70" s="42">
        <f t="shared" si="38"/>
        <v>2.3299580627774031E-2</v>
      </c>
      <c r="CH70" s="42">
        <f t="shared" si="39"/>
        <v>2.7241573250277505E-2</v>
      </c>
      <c r="CI70" s="42">
        <f t="shared" si="40"/>
        <v>5.3178397709177424E-3</v>
      </c>
      <c r="CJ70" s="42">
        <f t="shared" si="41"/>
        <v>6.7732123935853983E-2</v>
      </c>
      <c r="CK70" s="54">
        <f t="shared" si="44"/>
        <v>33115.561649800009</v>
      </c>
    </row>
    <row r="71" spans="1:89" ht="20" customHeight="1" x14ac:dyDescent="0.6">
      <c r="A71" s="47">
        <v>64</v>
      </c>
      <c r="B71" s="47">
        <v>7</v>
      </c>
      <c r="C71" s="48" t="s">
        <v>202</v>
      </c>
      <c r="D71" s="48" t="s">
        <v>173</v>
      </c>
      <c r="E71" s="48" t="s">
        <v>203</v>
      </c>
      <c r="F71" s="49">
        <v>0</v>
      </c>
      <c r="G71" s="19">
        <v>40</v>
      </c>
      <c r="H71" s="20">
        <f t="shared" si="0"/>
        <v>0</v>
      </c>
      <c r="I71" s="23">
        <v>19170</v>
      </c>
      <c r="J71" s="22">
        <v>50</v>
      </c>
      <c r="K71" s="20">
        <f t="shared" si="1"/>
        <v>958500</v>
      </c>
      <c r="L71" s="23"/>
      <c r="M71" s="24">
        <v>60</v>
      </c>
      <c r="N71" s="20">
        <f t="shared" si="2"/>
        <v>0</v>
      </c>
      <c r="O71" s="23">
        <v>17663</v>
      </c>
      <c r="P71" s="25">
        <v>12</v>
      </c>
      <c r="Q71" s="20">
        <f t="shared" si="3"/>
        <v>211956</v>
      </c>
      <c r="R71" s="23">
        <v>680</v>
      </c>
      <c r="S71" s="26">
        <v>12</v>
      </c>
      <c r="T71" s="20">
        <f t="shared" si="4"/>
        <v>8160</v>
      </c>
      <c r="U71" s="23">
        <v>340</v>
      </c>
      <c r="V71" s="25">
        <v>8</v>
      </c>
      <c r="W71" s="20">
        <f t="shared" si="5"/>
        <v>2720</v>
      </c>
      <c r="X71" s="23">
        <v>210</v>
      </c>
      <c r="Y71" s="25">
        <v>12</v>
      </c>
      <c r="Z71" s="20">
        <f t="shared" si="6"/>
        <v>2520</v>
      </c>
      <c r="AA71" s="23">
        <v>580</v>
      </c>
      <c r="AB71" s="25">
        <v>10</v>
      </c>
      <c r="AC71" s="20">
        <f t="shared" si="7"/>
        <v>5800</v>
      </c>
      <c r="AD71" s="23">
        <v>0</v>
      </c>
      <c r="AE71" s="25">
        <v>25</v>
      </c>
      <c r="AF71" s="20">
        <f t="shared" si="8"/>
        <v>0</v>
      </c>
      <c r="AG71" s="23">
        <v>0</v>
      </c>
      <c r="AH71" s="25">
        <v>7.5</v>
      </c>
      <c r="AI71" s="20">
        <f t="shared" si="9"/>
        <v>0</v>
      </c>
      <c r="AJ71" s="23"/>
      <c r="AK71" s="22">
        <v>15</v>
      </c>
      <c r="AL71" s="20">
        <f t="shared" si="10"/>
        <v>0</v>
      </c>
      <c r="AM71" s="23">
        <v>0</v>
      </c>
      <c r="AN71" s="25">
        <v>12</v>
      </c>
      <c r="AO71" s="20">
        <f t="shared" si="11"/>
        <v>0</v>
      </c>
      <c r="AP71" s="23">
        <f t="shared" si="12"/>
        <v>1810</v>
      </c>
      <c r="AQ71" s="23">
        <v>201</v>
      </c>
      <c r="AR71" s="27">
        <v>4</v>
      </c>
      <c r="AS71" s="23">
        <f t="shared" si="13"/>
        <v>804</v>
      </c>
      <c r="AT71" s="23">
        <v>0</v>
      </c>
      <c r="AU71" s="28">
        <v>6</v>
      </c>
      <c r="AV71" s="23">
        <f t="shared" si="14"/>
        <v>0</v>
      </c>
      <c r="AW71" s="23">
        <v>5339</v>
      </c>
      <c r="AX71" s="29">
        <f t="shared" si="15"/>
        <v>6143</v>
      </c>
      <c r="AY71" s="23">
        <v>97875</v>
      </c>
      <c r="AZ71" s="30">
        <f t="shared" si="16"/>
        <v>0.92138758476786642</v>
      </c>
      <c r="BA71" s="30">
        <f t="shared" si="17"/>
        <v>9.4418362023995825E-2</v>
      </c>
      <c r="BB71" s="30">
        <f t="shared" si="18"/>
        <v>0.34778916378871089</v>
      </c>
      <c r="BC71" s="20">
        <f t="shared" si="19"/>
        <v>977700</v>
      </c>
      <c r="BD71" s="20">
        <f t="shared" si="20"/>
        <v>966660</v>
      </c>
      <c r="BE71" s="20">
        <f t="shared" si="21"/>
        <v>977700</v>
      </c>
      <c r="BF71" s="20">
        <f t="shared" si="22"/>
        <v>977700</v>
      </c>
      <c r="BG71" s="36">
        <v>1287531</v>
      </c>
      <c r="BH71" s="36">
        <v>859153.03</v>
      </c>
      <c r="BI71" s="237">
        <f t="shared" si="23"/>
        <v>66.728725754952706</v>
      </c>
      <c r="BJ71" s="238">
        <f t="shared" si="24"/>
        <v>71279</v>
      </c>
      <c r="BK71" s="239">
        <f t="shared" si="25"/>
        <v>5.5360997133272907</v>
      </c>
      <c r="BL71" s="27">
        <f t="shared" si="26"/>
        <v>67876.88</v>
      </c>
      <c r="BM71" s="239">
        <f t="shared" si="27"/>
        <v>5.2718637454166162</v>
      </c>
      <c r="BN71" s="240">
        <f t="shared" si="28"/>
        <v>4676.25</v>
      </c>
      <c r="BO71" s="239">
        <f t="shared" si="29"/>
        <v>0.36319513860248803</v>
      </c>
      <c r="BP71" s="27">
        <f t="shared" si="30"/>
        <v>34504</v>
      </c>
      <c r="BQ71" s="239">
        <f t="shared" si="31"/>
        <v>2.6798578053654634</v>
      </c>
      <c r="BR71" s="36">
        <f t="shared" si="32"/>
        <v>73683.13</v>
      </c>
      <c r="BS71" s="239">
        <f t="shared" si="33"/>
        <v>5.7228237611366257</v>
      </c>
      <c r="BT71" s="248">
        <f t="shared" si="43"/>
        <v>0.332712742450473</v>
      </c>
      <c r="BU71" s="36">
        <v>252019.26</v>
      </c>
      <c r="BV71" s="47">
        <f t="shared" si="34"/>
        <v>19.573840163848484</v>
      </c>
      <c r="BW71" s="54">
        <f t="shared" si="35"/>
        <v>176358.70999999996</v>
      </c>
      <c r="BX71" s="237">
        <f t="shared" si="36"/>
        <v>13.69743408119882</v>
      </c>
      <c r="BY71" s="53">
        <v>19114</v>
      </c>
      <c r="BZ71" s="53">
        <v>23161</v>
      </c>
      <c r="CA71" s="53">
        <v>21000</v>
      </c>
      <c r="CB71" s="53">
        <v>8004</v>
      </c>
      <c r="CC71" s="54">
        <v>67876.88</v>
      </c>
      <c r="CD71" s="54">
        <v>4676.25</v>
      </c>
      <c r="CE71" s="54">
        <v>34504</v>
      </c>
      <c r="CF71" s="42">
        <f t="shared" si="37"/>
        <v>1.9549964201697863E-2</v>
      </c>
      <c r="CG71" s="42">
        <f t="shared" si="38"/>
        <v>2.395982041255457E-2</v>
      </c>
      <c r="CH71" s="42">
        <f t="shared" si="39"/>
        <v>2.1478981282602026E-2</v>
      </c>
      <c r="CI71" s="42">
        <f t="shared" si="40"/>
        <v>8.1865602945688856E-3</v>
      </c>
      <c r="CJ71" s="42">
        <f t="shared" si="41"/>
        <v>5.2718637454166155E-2</v>
      </c>
      <c r="CK71" s="54">
        <f t="shared" si="44"/>
        <v>35271.741999999991</v>
      </c>
    </row>
    <row r="72" spans="1:89" ht="20" customHeight="1" x14ac:dyDescent="0.6">
      <c r="A72" s="47">
        <v>65</v>
      </c>
      <c r="B72" s="47">
        <v>8</v>
      </c>
      <c r="C72" s="48" t="s">
        <v>204</v>
      </c>
      <c r="D72" s="48" t="s">
        <v>205</v>
      </c>
      <c r="E72" s="48" t="s">
        <v>70</v>
      </c>
      <c r="F72" s="23"/>
      <c r="G72" s="19">
        <v>40</v>
      </c>
      <c r="H72" s="20">
        <f t="shared" ref="H72:H135" si="45">SUM(F72*G72)</f>
        <v>0</v>
      </c>
      <c r="I72" s="23">
        <v>23688</v>
      </c>
      <c r="J72" s="22">
        <v>50</v>
      </c>
      <c r="K72" s="20">
        <f t="shared" ref="K72:K135" si="46">J72*I72</f>
        <v>1184400</v>
      </c>
      <c r="L72" s="23"/>
      <c r="M72" s="24">
        <v>60</v>
      </c>
      <c r="N72" s="20">
        <f t="shared" ref="N72:N135" si="47">M72*L72</f>
        <v>0</v>
      </c>
      <c r="O72" s="23">
        <v>4145</v>
      </c>
      <c r="P72" s="25">
        <v>12</v>
      </c>
      <c r="Q72" s="20">
        <f t="shared" ref="Q72:Q135" si="48">O72*P72</f>
        <v>49740</v>
      </c>
      <c r="R72" s="23"/>
      <c r="S72" s="26">
        <v>12</v>
      </c>
      <c r="T72" s="20">
        <f t="shared" ref="T72:T135" si="49">R72*S72</f>
        <v>0</v>
      </c>
      <c r="U72" s="23">
        <v>550</v>
      </c>
      <c r="V72" s="25">
        <v>8</v>
      </c>
      <c r="W72" s="20">
        <f t="shared" ref="W72:W135" si="50">U72*V72</f>
        <v>4400</v>
      </c>
      <c r="X72" s="23">
        <v>154</v>
      </c>
      <c r="Y72" s="25">
        <v>12</v>
      </c>
      <c r="Z72" s="20">
        <f t="shared" ref="Z72:Z135" si="51">X72*Y72</f>
        <v>1848</v>
      </c>
      <c r="AA72" s="23">
        <v>860</v>
      </c>
      <c r="AB72" s="25">
        <v>10</v>
      </c>
      <c r="AC72" s="20">
        <f t="shared" ref="AC72:AC135" si="52">AA72*AB72</f>
        <v>8600</v>
      </c>
      <c r="AD72" s="23">
        <v>190</v>
      </c>
      <c r="AE72" s="25">
        <v>25</v>
      </c>
      <c r="AF72" s="20">
        <f t="shared" ref="AF72:AF135" si="53">AD72*AE72</f>
        <v>4750</v>
      </c>
      <c r="AG72" s="23"/>
      <c r="AH72" s="25">
        <v>7.5</v>
      </c>
      <c r="AI72" s="20">
        <f t="shared" ref="AI72:AI135" si="54">AG72*AH72</f>
        <v>0</v>
      </c>
      <c r="AJ72" s="23"/>
      <c r="AK72" s="22">
        <v>15</v>
      </c>
      <c r="AL72" s="20">
        <f t="shared" ref="AL72:AL135" si="55">AJ72*AK72</f>
        <v>0</v>
      </c>
      <c r="AM72" s="23"/>
      <c r="AN72" s="25">
        <v>12</v>
      </c>
      <c r="AO72" s="20">
        <f t="shared" ref="AO72:AO135" si="56">AM72*AN72</f>
        <v>0</v>
      </c>
      <c r="AP72" s="23">
        <f t="shared" ref="AP72:AP135" si="57">SUM(R72+U72+X72+AA72+AD72+AG72+AM72+AJ72)</f>
        <v>1754</v>
      </c>
      <c r="AQ72" s="23">
        <v>30</v>
      </c>
      <c r="AR72" s="27">
        <v>4</v>
      </c>
      <c r="AS72" s="23">
        <f t="shared" ref="AS72:AS135" si="58">SUM(AQ72*AR72)</f>
        <v>120</v>
      </c>
      <c r="AT72" s="23"/>
      <c r="AU72" s="28">
        <v>6</v>
      </c>
      <c r="AV72" s="23">
        <f t="shared" ref="AV72:AV135" si="59">SUM(AT72*AU72)</f>
        <v>0</v>
      </c>
      <c r="AW72" s="23">
        <v>854</v>
      </c>
      <c r="AX72" s="29">
        <f t="shared" ref="AX72:AX135" si="60">SUM(AW72+AV72+AS72)</f>
        <v>974</v>
      </c>
      <c r="AY72" s="23">
        <v>23250</v>
      </c>
      <c r="AZ72" s="30">
        <f t="shared" ref="AZ72:AZ135" si="61">O72/(I72+F72+L72)</f>
        <v>0.17498311381290105</v>
      </c>
      <c r="BA72" s="30">
        <f t="shared" ref="BA72:BA135" si="62">AP72/(I72+F72+L72)</f>
        <v>7.4045930428909154E-2</v>
      </c>
      <c r="BB72" s="30">
        <f t="shared" ref="BB72:BB135" si="63">AX72/O72</f>
        <v>0.23498190591073584</v>
      </c>
      <c r="BC72" s="20">
        <f t="shared" ref="BC72:BC135" si="64">H72+W72+Z72+AC72+AF72+T72+K72+N72</f>
        <v>1203998</v>
      </c>
      <c r="BD72" s="20">
        <f t="shared" ref="BD72:BD135" si="65">H72+AF72+T72+K72+N72</f>
        <v>1189150</v>
      </c>
      <c r="BE72" s="20">
        <f t="shared" ref="BE72:BE135" si="66">H72+W72+Z72+AC72+AF72+T72+K72+N72</f>
        <v>1203998</v>
      </c>
      <c r="BF72" s="20">
        <f t="shared" ref="BF72:BF135" si="67">H72+W72+Z72+AC72+AF72+AI72+T72+K72+N72</f>
        <v>1203998</v>
      </c>
      <c r="BG72" s="36">
        <v>1276988</v>
      </c>
      <c r="BH72" s="36">
        <v>872898.03030303004</v>
      </c>
      <c r="BI72" s="237">
        <f t="shared" ref="BI72:BI135" si="68">+BH72/BG72%</f>
        <v>68.356008850751152</v>
      </c>
      <c r="BJ72" s="238">
        <f t="shared" ref="BJ72:BJ135" si="69">SUM(BY72+BZ72+CA72+CB72)</f>
        <v>87171</v>
      </c>
      <c r="BK72" s="239">
        <f t="shared" ref="BK72:BK135" si="70">+BJ72/BG72%</f>
        <v>6.826297506319559</v>
      </c>
      <c r="BL72" s="27">
        <f t="shared" ref="BL72:BL135" si="71">CC72</f>
        <v>64643.82</v>
      </c>
      <c r="BM72" s="239">
        <f t="shared" ref="BM72:BM135" si="72">+BL72/BG72%</f>
        <v>5.0622104514686121</v>
      </c>
      <c r="BN72" s="240">
        <f t="shared" ref="BN72:BN135" si="73">CD72</f>
        <v>5491.02</v>
      </c>
      <c r="BO72" s="239">
        <f t="shared" ref="BO72:BO135" si="74">+BN72/BG72%</f>
        <v>0.42999777601668931</v>
      </c>
      <c r="BP72" s="27">
        <f t="shared" ref="BP72:BP135" si="75">CE72</f>
        <v>16000</v>
      </c>
      <c r="BQ72" s="239">
        <f t="shared" ref="BQ72:BQ135" si="76">+BP72/BG72%</f>
        <v>1.2529483440721449</v>
      </c>
      <c r="BR72" s="36">
        <f t="shared" ref="BR72:BR135" si="77">BU72-BL72-BN72-BP72-BY72-BZ72-CA72-CB72</f>
        <v>75490.200000000012</v>
      </c>
      <c r="BS72" s="239">
        <f t="shared" ref="BS72:BS135" si="78">+BR72/BG72%</f>
        <v>5.91158256772969</v>
      </c>
      <c r="BT72" s="248">
        <f t="shared" si="43"/>
        <v>0.31643991149248857</v>
      </c>
      <c r="BU72" s="36">
        <v>248796.04</v>
      </c>
      <c r="BV72" s="47">
        <f t="shared" ref="BV72:BV135" si="79">+BU72/BG72%</f>
        <v>19.483036645606695</v>
      </c>
      <c r="BW72" s="54">
        <f t="shared" ref="BW72:BW135" si="80">SUM(BG72-BH72-BU72)</f>
        <v>155293.92969696995</v>
      </c>
      <c r="BX72" s="237">
        <f t="shared" ref="BX72:BX135" si="81">+BW72/BG72%</f>
        <v>12.160954503642161</v>
      </c>
      <c r="BY72" s="53">
        <v>28161</v>
      </c>
      <c r="BZ72" s="53">
        <v>27000</v>
      </c>
      <c r="CA72" s="53">
        <v>30000</v>
      </c>
      <c r="CB72" s="53">
        <v>2010</v>
      </c>
      <c r="CC72" s="54">
        <v>64643.82</v>
      </c>
      <c r="CD72" s="54">
        <v>5491.02</v>
      </c>
      <c r="CE72" s="54">
        <v>16000</v>
      </c>
      <c r="CF72" s="42">
        <f t="shared" ref="CF72:CF135" si="82">BY72/BC72</f>
        <v>2.3389573736833449E-2</v>
      </c>
      <c r="CG72" s="42">
        <f t="shared" ref="CG72:CG135" si="83">BZ72/BD72</f>
        <v>2.2705293697178656E-2</v>
      </c>
      <c r="CH72" s="42">
        <f t="shared" ref="CH72:CH135" si="84">CA72/BE72</f>
        <v>2.4916984911935069E-2</v>
      </c>
      <c r="CI72" s="42">
        <f t="shared" ref="CI72:CI135" si="85">CB72/BF72</f>
        <v>1.6694379890996496E-3</v>
      </c>
      <c r="CJ72" s="42">
        <f t="shared" ref="CJ72:CJ135" si="86">CC72/BG72</f>
        <v>5.0622104514686121E-2</v>
      </c>
      <c r="CK72" s="54">
        <f t="shared" si="44"/>
        <v>31058.785939393991</v>
      </c>
    </row>
    <row r="73" spans="1:89" ht="20" customHeight="1" x14ac:dyDescent="0.6">
      <c r="A73" s="47">
        <v>66</v>
      </c>
      <c r="B73" s="62">
        <v>5</v>
      </c>
      <c r="C73" s="48" t="s">
        <v>206</v>
      </c>
      <c r="D73" s="47" t="s">
        <v>207</v>
      </c>
      <c r="E73" s="47" t="s">
        <v>185</v>
      </c>
      <c r="F73" s="57"/>
      <c r="G73" s="19">
        <v>40</v>
      </c>
      <c r="H73" s="20">
        <f t="shared" si="45"/>
        <v>0</v>
      </c>
      <c r="I73" s="57">
        <v>23779</v>
      </c>
      <c r="J73" s="22">
        <v>50</v>
      </c>
      <c r="K73" s="20">
        <f t="shared" si="46"/>
        <v>1188950</v>
      </c>
      <c r="L73" s="23"/>
      <c r="M73" s="24">
        <v>60</v>
      </c>
      <c r="N73" s="20">
        <f t="shared" si="47"/>
        <v>0</v>
      </c>
      <c r="O73" s="57">
        <v>3488</v>
      </c>
      <c r="P73" s="25">
        <v>12</v>
      </c>
      <c r="Q73" s="20">
        <f t="shared" si="48"/>
        <v>41856</v>
      </c>
      <c r="R73" s="57">
        <v>0</v>
      </c>
      <c r="S73" s="26">
        <v>12</v>
      </c>
      <c r="T73" s="20">
        <f t="shared" si="49"/>
        <v>0</v>
      </c>
      <c r="U73" s="57">
        <v>882</v>
      </c>
      <c r="V73" s="25">
        <v>8</v>
      </c>
      <c r="W73" s="20">
        <f t="shared" si="50"/>
        <v>7056</v>
      </c>
      <c r="X73" s="57"/>
      <c r="Y73" s="25">
        <v>12</v>
      </c>
      <c r="Z73" s="20">
        <f t="shared" si="51"/>
        <v>0</v>
      </c>
      <c r="AA73" s="57">
        <v>1021</v>
      </c>
      <c r="AB73" s="25">
        <v>10</v>
      </c>
      <c r="AC73" s="20">
        <f t="shared" si="52"/>
        <v>10210</v>
      </c>
      <c r="AD73" s="57"/>
      <c r="AE73" s="25">
        <v>25</v>
      </c>
      <c r="AF73" s="20">
        <f t="shared" si="53"/>
        <v>0</v>
      </c>
      <c r="AG73" s="23"/>
      <c r="AH73" s="25">
        <v>7.5</v>
      </c>
      <c r="AI73" s="20">
        <f t="shared" si="54"/>
        <v>0</v>
      </c>
      <c r="AJ73" s="57"/>
      <c r="AK73" s="22">
        <v>15</v>
      </c>
      <c r="AL73" s="20">
        <f t="shared" si="55"/>
        <v>0</v>
      </c>
      <c r="AM73" s="57"/>
      <c r="AN73" s="25">
        <v>12</v>
      </c>
      <c r="AO73" s="20">
        <f t="shared" si="56"/>
        <v>0</v>
      </c>
      <c r="AP73" s="23">
        <f t="shared" si="57"/>
        <v>1903</v>
      </c>
      <c r="AQ73" s="57">
        <v>0</v>
      </c>
      <c r="AR73" s="27">
        <v>4</v>
      </c>
      <c r="AS73" s="23">
        <f t="shared" si="58"/>
        <v>0</v>
      </c>
      <c r="AT73" s="57">
        <v>52</v>
      </c>
      <c r="AU73" s="28">
        <v>6</v>
      </c>
      <c r="AV73" s="23">
        <f t="shared" si="59"/>
        <v>312</v>
      </c>
      <c r="AW73" s="57">
        <v>1262</v>
      </c>
      <c r="AX73" s="29">
        <f t="shared" si="60"/>
        <v>1574</v>
      </c>
      <c r="AY73" s="57">
        <v>27845</v>
      </c>
      <c r="AZ73" s="30">
        <f t="shared" si="61"/>
        <v>0.14668404895075488</v>
      </c>
      <c r="BA73" s="30">
        <f t="shared" si="62"/>
        <v>8.0028596660919299E-2</v>
      </c>
      <c r="BB73" s="30">
        <f t="shared" si="63"/>
        <v>0.45126146788990823</v>
      </c>
      <c r="BC73" s="20">
        <f t="shared" si="64"/>
        <v>1206216</v>
      </c>
      <c r="BD73" s="20">
        <f t="shared" si="65"/>
        <v>1188950</v>
      </c>
      <c r="BE73" s="20">
        <f t="shared" si="66"/>
        <v>1206216</v>
      </c>
      <c r="BF73" s="20">
        <f t="shared" si="67"/>
        <v>1206216</v>
      </c>
      <c r="BG73" s="241">
        <v>1275917</v>
      </c>
      <c r="BH73" s="241">
        <v>878999.18</v>
      </c>
      <c r="BI73" s="237">
        <f t="shared" si="68"/>
        <v>68.891564263192677</v>
      </c>
      <c r="BJ73" s="238">
        <f t="shared" si="69"/>
        <v>94573</v>
      </c>
      <c r="BK73" s="239">
        <f t="shared" si="70"/>
        <v>7.4121592548731616</v>
      </c>
      <c r="BL73" s="27">
        <f t="shared" si="71"/>
        <v>55100</v>
      </c>
      <c r="BM73" s="239">
        <f t="shared" si="72"/>
        <v>4.3184627213212146</v>
      </c>
      <c r="BN73" s="240">
        <f t="shared" si="73"/>
        <v>15734.72</v>
      </c>
      <c r="BO73" s="239">
        <f t="shared" si="74"/>
        <v>1.2332087432019481</v>
      </c>
      <c r="BP73" s="27">
        <f t="shared" si="75"/>
        <v>15000</v>
      </c>
      <c r="BQ73" s="239">
        <f t="shared" si="76"/>
        <v>1.1756250602507843</v>
      </c>
      <c r="BR73" s="36">
        <f t="shared" si="77"/>
        <v>82020.76999999999</v>
      </c>
      <c r="BS73" s="239">
        <f t="shared" si="78"/>
        <v>6.4283781782043805</v>
      </c>
      <c r="BT73" s="248">
        <f t="shared" ref="BT73:BT136" si="87">(BG73-BH73)/BG73</f>
        <v>0.31108435736807327</v>
      </c>
      <c r="BU73" s="241">
        <v>262428.49</v>
      </c>
      <c r="BV73" s="47">
        <f t="shared" si="79"/>
        <v>20.567833957851491</v>
      </c>
      <c r="BW73" s="54">
        <f t="shared" si="80"/>
        <v>134489.32999999996</v>
      </c>
      <c r="BX73" s="237">
        <f t="shared" si="81"/>
        <v>10.540601778955837</v>
      </c>
      <c r="BY73" s="58">
        <v>33692</v>
      </c>
      <c r="BZ73" s="58">
        <v>27261</v>
      </c>
      <c r="CA73" s="58">
        <v>25319</v>
      </c>
      <c r="CB73" s="58">
        <v>8301</v>
      </c>
      <c r="CC73" s="59">
        <v>55100</v>
      </c>
      <c r="CD73" s="59">
        <v>15734.72</v>
      </c>
      <c r="CE73" s="59">
        <v>15000</v>
      </c>
      <c r="CF73" s="42">
        <f t="shared" si="82"/>
        <v>2.7931979015367064E-2</v>
      </c>
      <c r="CG73" s="42">
        <f t="shared" si="83"/>
        <v>2.2928634509441104E-2</v>
      </c>
      <c r="CH73" s="42">
        <f t="shared" si="84"/>
        <v>2.0990436207113817E-2</v>
      </c>
      <c r="CI73" s="42">
        <f t="shared" si="85"/>
        <v>6.8818520066057818E-3</v>
      </c>
      <c r="CJ73" s="42">
        <f t="shared" si="86"/>
        <v>4.3184627213212146E-2</v>
      </c>
      <c r="CK73" s="54">
        <f t="shared" si="44"/>
        <v>26897.865999999995</v>
      </c>
    </row>
    <row r="74" spans="1:89" ht="20" customHeight="1" x14ac:dyDescent="0.6">
      <c r="A74" s="47">
        <v>67</v>
      </c>
      <c r="B74" s="47">
        <v>6</v>
      </c>
      <c r="C74" s="48" t="s">
        <v>208</v>
      </c>
      <c r="D74" s="48" t="s">
        <v>209</v>
      </c>
      <c r="E74" s="48" t="s">
        <v>210</v>
      </c>
      <c r="F74" s="57"/>
      <c r="G74" s="19">
        <v>40</v>
      </c>
      <c r="H74" s="20">
        <f t="shared" si="45"/>
        <v>0</v>
      </c>
      <c r="I74" s="57">
        <v>20380</v>
      </c>
      <c r="J74" s="22">
        <v>50</v>
      </c>
      <c r="K74" s="20">
        <f t="shared" si="46"/>
        <v>1019000</v>
      </c>
      <c r="L74" s="23"/>
      <c r="M74" s="24">
        <v>60</v>
      </c>
      <c r="N74" s="20">
        <f t="shared" si="47"/>
        <v>0</v>
      </c>
      <c r="O74" s="57">
        <v>8877</v>
      </c>
      <c r="P74" s="25">
        <v>12</v>
      </c>
      <c r="Q74" s="20">
        <f t="shared" si="48"/>
        <v>106524</v>
      </c>
      <c r="R74" s="57">
        <v>540</v>
      </c>
      <c r="S74" s="26">
        <v>12</v>
      </c>
      <c r="T74" s="20">
        <f t="shared" si="49"/>
        <v>6480</v>
      </c>
      <c r="U74" s="23">
        <v>1140</v>
      </c>
      <c r="V74" s="25">
        <v>8</v>
      </c>
      <c r="W74" s="20">
        <f t="shared" si="50"/>
        <v>9120</v>
      </c>
      <c r="X74" s="57">
        <v>790</v>
      </c>
      <c r="Y74" s="25">
        <v>12</v>
      </c>
      <c r="Z74" s="20">
        <f t="shared" si="51"/>
        <v>9480</v>
      </c>
      <c r="AA74" s="57">
        <v>860</v>
      </c>
      <c r="AB74" s="25">
        <v>10</v>
      </c>
      <c r="AC74" s="20">
        <f t="shared" si="52"/>
        <v>8600</v>
      </c>
      <c r="AD74" s="57">
        <v>330</v>
      </c>
      <c r="AE74" s="25">
        <v>25</v>
      </c>
      <c r="AF74" s="20">
        <f t="shared" si="53"/>
        <v>8250</v>
      </c>
      <c r="AG74" s="57">
        <v>1066</v>
      </c>
      <c r="AH74" s="25">
        <v>7.5</v>
      </c>
      <c r="AI74" s="20">
        <f t="shared" si="54"/>
        <v>7995</v>
      </c>
      <c r="AJ74" s="57"/>
      <c r="AK74" s="22">
        <v>15</v>
      </c>
      <c r="AL74" s="20">
        <f t="shared" si="55"/>
        <v>0</v>
      </c>
      <c r="AM74" s="57"/>
      <c r="AN74" s="25">
        <v>12</v>
      </c>
      <c r="AO74" s="20">
        <f t="shared" si="56"/>
        <v>0</v>
      </c>
      <c r="AP74" s="23">
        <f t="shared" si="57"/>
        <v>4726</v>
      </c>
      <c r="AQ74" s="57"/>
      <c r="AR74" s="27">
        <v>4</v>
      </c>
      <c r="AS74" s="23">
        <f t="shared" si="58"/>
        <v>0</v>
      </c>
      <c r="AT74" s="57"/>
      <c r="AU74" s="28">
        <v>6</v>
      </c>
      <c r="AV74" s="23">
        <f t="shared" si="59"/>
        <v>0</v>
      </c>
      <c r="AW74" s="57">
        <v>4037</v>
      </c>
      <c r="AX74" s="29">
        <f t="shared" si="60"/>
        <v>4037</v>
      </c>
      <c r="AY74" s="57">
        <v>79779</v>
      </c>
      <c r="AZ74" s="30">
        <f t="shared" si="61"/>
        <v>0.43557409224730126</v>
      </c>
      <c r="BA74" s="30">
        <f t="shared" si="62"/>
        <v>0.23189401373895976</v>
      </c>
      <c r="BB74" s="30">
        <f t="shared" si="63"/>
        <v>0.45477075588599752</v>
      </c>
      <c r="BC74" s="20">
        <f t="shared" si="64"/>
        <v>1060930</v>
      </c>
      <c r="BD74" s="20">
        <f t="shared" si="65"/>
        <v>1033730</v>
      </c>
      <c r="BE74" s="20">
        <f t="shared" si="66"/>
        <v>1060930</v>
      </c>
      <c r="BF74" s="20">
        <f t="shared" si="67"/>
        <v>1068925</v>
      </c>
      <c r="BG74" s="241">
        <v>1255228</v>
      </c>
      <c r="BH74" s="241">
        <v>832612.83</v>
      </c>
      <c r="BI74" s="237">
        <f t="shared" si="68"/>
        <v>66.331601111511205</v>
      </c>
      <c r="BJ74" s="238">
        <f t="shared" si="69"/>
        <v>80876</v>
      </c>
      <c r="BK74" s="239">
        <f t="shared" si="70"/>
        <v>6.443132243703932</v>
      </c>
      <c r="BL74" s="27">
        <f t="shared" si="71"/>
        <v>72537.52</v>
      </c>
      <c r="BM74" s="239">
        <f t="shared" si="72"/>
        <v>5.7788322121558791</v>
      </c>
      <c r="BN74" s="240">
        <f t="shared" si="73"/>
        <v>0</v>
      </c>
      <c r="BO74" s="239">
        <f t="shared" si="74"/>
        <v>0</v>
      </c>
      <c r="BP74" s="27">
        <f t="shared" si="75"/>
        <v>33000</v>
      </c>
      <c r="BQ74" s="239">
        <f t="shared" si="76"/>
        <v>2.6290044517808715</v>
      </c>
      <c r="BR74" s="36">
        <f t="shared" si="77"/>
        <v>61884.25</v>
      </c>
      <c r="BS74" s="239">
        <f t="shared" si="78"/>
        <v>4.9301202650036489</v>
      </c>
      <c r="BT74" s="248">
        <f t="shared" si="87"/>
        <v>0.33668398888488787</v>
      </c>
      <c r="BU74" s="241">
        <v>248297.77</v>
      </c>
      <c r="BV74" s="47">
        <f t="shared" si="79"/>
        <v>19.781089172644329</v>
      </c>
      <c r="BW74" s="54">
        <f t="shared" si="80"/>
        <v>174317.40000000005</v>
      </c>
      <c r="BX74" s="237">
        <f t="shared" si="81"/>
        <v>13.887309715844456</v>
      </c>
      <c r="BY74" s="58">
        <v>26516</v>
      </c>
      <c r="BZ74" s="58">
        <v>22920</v>
      </c>
      <c r="CA74" s="58">
        <v>26640</v>
      </c>
      <c r="CB74" s="58">
        <v>4800</v>
      </c>
      <c r="CC74" s="59">
        <v>72537.52</v>
      </c>
      <c r="CD74" s="59"/>
      <c r="CE74" s="59">
        <v>33000</v>
      </c>
      <c r="CF74" s="42">
        <f t="shared" si="82"/>
        <v>2.499316637289925E-2</v>
      </c>
      <c r="CG74" s="42">
        <f t="shared" si="83"/>
        <v>2.2172133922784481E-2</v>
      </c>
      <c r="CH74" s="42">
        <f t="shared" si="84"/>
        <v>2.5110044960553475E-2</v>
      </c>
      <c r="CI74" s="42">
        <f t="shared" si="85"/>
        <v>4.4904927848071659E-3</v>
      </c>
      <c r="CJ74" s="42">
        <f t="shared" si="86"/>
        <v>5.7788322121558794E-2</v>
      </c>
      <c r="CK74" s="54">
        <f t="shared" si="44"/>
        <v>34863.48000000001</v>
      </c>
    </row>
    <row r="75" spans="1:89" ht="20" customHeight="1" x14ac:dyDescent="0.6">
      <c r="A75" s="47">
        <v>68</v>
      </c>
      <c r="B75" s="47">
        <v>4</v>
      </c>
      <c r="C75" s="48" t="s">
        <v>211</v>
      </c>
      <c r="D75" s="48" t="s">
        <v>212</v>
      </c>
      <c r="E75" s="71" t="s">
        <v>213</v>
      </c>
      <c r="F75" s="23"/>
      <c r="G75" s="19">
        <v>40</v>
      </c>
      <c r="H75" s="20">
        <f t="shared" si="45"/>
        <v>0</v>
      </c>
      <c r="I75" s="23">
        <v>23020</v>
      </c>
      <c r="J75" s="22">
        <v>50</v>
      </c>
      <c r="K75" s="20">
        <f t="shared" si="46"/>
        <v>1151000</v>
      </c>
      <c r="L75" s="23"/>
      <c r="M75" s="24">
        <v>60</v>
      </c>
      <c r="N75" s="20">
        <f t="shared" si="47"/>
        <v>0</v>
      </c>
      <c r="O75" s="23">
        <v>3741</v>
      </c>
      <c r="P75" s="25">
        <v>12</v>
      </c>
      <c r="Q75" s="20">
        <f t="shared" si="48"/>
        <v>44892</v>
      </c>
      <c r="R75" s="23">
        <v>720</v>
      </c>
      <c r="S75" s="26">
        <v>12</v>
      </c>
      <c r="T75" s="20">
        <f t="shared" si="49"/>
        <v>8640</v>
      </c>
      <c r="U75" s="23">
        <v>1110</v>
      </c>
      <c r="V75" s="25">
        <v>8</v>
      </c>
      <c r="W75" s="20">
        <f t="shared" si="50"/>
        <v>8880</v>
      </c>
      <c r="X75" s="23">
        <v>140</v>
      </c>
      <c r="Y75" s="25">
        <v>12</v>
      </c>
      <c r="Z75" s="20">
        <f t="shared" si="51"/>
        <v>1680</v>
      </c>
      <c r="AA75" s="23">
        <v>800</v>
      </c>
      <c r="AB75" s="25">
        <v>10</v>
      </c>
      <c r="AC75" s="20">
        <f t="shared" si="52"/>
        <v>8000</v>
      </c>
      <c r="AD75" s="23"/>
      <c r="AE75" s="25">
        <v>25</v>
      </c>
      <c r="AF75" s="20">
        <f t="shared" si="53"/>
        <v>0</v>
      </c>
      <c r="AG75" s="23"/>
      <c r="AH75" s="25">
        <v>7.5</v>
      </c>
      <c r="AI75" s="20">
        <f t="shared" si="54"/>
        <v>0</v>
      </c>
      <c r="AJ75" s="23">
        <v>121</v>
      </c>
      <c r="AK75" s="22">
        <v>15</v>
      </c>
      <c r="AL75" s="20">
        <f t="shared" si="55"/>
        <v>1815</v>
      </c>
      <c r="AM75" s="23"/>
      <c r="AN75" s="25">
        <v>12</v>
      </c>
      <c r="AO75" s="20">
        <f t="shared" si="56"/>
        <v>0</v>
      </c>
      <c r="AP75" s="23">
        <f t="shared" si="57"/>
        <v>2891</v>
      </c>
      <c r="AQ75" s="23"/>
      <c r="AR75" s="27">
        <v>4</v>
      </c>
      <c r="AS75" s="23">
        <f t="shared" si="58"/>
        <v>0</v>
      </c>
      <c r="AT75" s="23"/>
      <c r="AU75" s="28">
        <v>6</v>
      </c>
      <c r="AV75" s="23">
        <f t="shared" si="59"/>
        <v>0</v>
      </c>
      <c r="AW75" s="23">
        <v>1899</v>
      </c>
      <c r="AX75" s="29">
        <f t="shared" si="60"/>
        <v>1899</v>
      </c>
      <c r="AY75" s="23">
        <v>29000</v>
      </c>
      <c r="AZ75" s="30">
        <f t="shared" si="61"/>
        <v>0.16251086012163335</v>
      </c>
      <c r="BA75" s="30">
        <f t="shared" si="62"/>
        <v>0.12558644656820156</v>
      </c>
      <c r="BB75" s="30">
        <f t="shared" si="63"/>
        <v>0.50761828388131514</v>
      </c>
      <c r="BC75" s="20">
        <f t="shared" si="64"/>
        <v>1178200</v>
      </c>
      <c r="BD75" s="20">
        <f t="shared" si="65"/>
        <v>1159640</v>
      </c>
      <c r="BE75" s="20">
        <f t="shared" si="66"/>
        <v>1178200</v>
      </c>
      <c r="BF75" s="20">
        <f t="shared" si="67"/>
        <v>1178200</v>
      </c>
      <c r="BG75" s="36">
        <v>1253907</v>
      </c>
      <c r="BH75" s="36">
        <v>854189.96516563604</v>
      </c>
      <c r="BI75" s="237">
        <f t="shared" si="68"/>
        <v>68.122274232908509</v>
      </c>
      <c r="BJ75" s="238">
        <f t="shared" si="69"/>
        <v>75040.259999999995</v>
      </c>
      <c r="BK75" s="239">
        <f t="shared" si="70"/>
        <v>5.9845155980467446</v>
      </c>
      <c r="BL75" s="27">
        <f t="shared" si="71"/>
        <v>48635</v>
      </c>
      <c r="BM75" s="239">
        <f t="shared" si="72"/>
        <v>3.8786768077696352</v>
      </c>
      <c r="BN75" s="240">
        <f t="shared" si="73"/>
        <v>5056.88</v>
      </c>
      <c r="BO75" s="239">
        <f t="shared" si="74"/>
        <v>0.40328987715994891</v>
      </c>
      <c r="BP75" s="27">
        <f t="shared" si="75"/>
        <v>25000</v>
      </c>
      <c r="BQ75" s="239">
        <f t="shared" si="76"/>
        <v>1.9937682778706873</v>
      </c>
      <c r="BR75" s="36">
        <f t="shared" si="77"/>
        <v>56427.979999999996</v>
      </c>
      <c r="BS75" s="239">
        <f t="shared" si="78"/>
        <v>4.5001726603328631</v>
      </c>
      <c r="BT75" s="248">
        <f t="shared" si="87"/>
        <v>0.31877725767091497</v>
      </c>
      <c r="BU75" s="36">
        <v>210160.12</v>
      </c>
      <c r="BV75" s="47">
        <f t="shared" si="79"/>
        <v>16.760423221179881</v>
      </c>
      <c r="BW75" s="54">
        <f t="shared" si="80"/>
        <v>189556.91483436397</v>
      </c>
      <c r="BX75" s="237">
        <f t="shared" si="81"/>
        <v>15.117302545911617</v>
      </c>
      <c r="BY75" s="53">
        <v>25272.26</v>
      </c>
      <c r="BZ75" s="53">
        <v>20124</v>
      </c>
      <c r="CA75" s="53">
        <v>19404</v>
      </c>
      <c r="CB75" s="53">
        <v>10240</v>
      </c>
      <c r="CC75" s="54">
        <v>48635</v>
      </c>
      <c r="CD75" s="54">
        <v>5056.88</v>
      </c>
      <c r="CE75" s="54">
        <v>25000</v>
      </c>
      <c r="CF75" s="42">
        <f t="shared" si="82"/>
        <v>2.1449889662196568E-2</v>
      </c>
      <c r="CG75" s="42">
        <f t="shared" si="83"/>
        <v>1.7353661481149321E-2</v>
      </c>
      <c r="CH75" s="42">
        <f t="shared" si="84"/>
        <v>1.6469190290273297E-2</v>
      </c>
      <c r="CI75" s="42">
        <f t="shared" si="85"/>
        <v>8.6912239008657272E-3</v>
      </c>
      <c r="CJ75" s="42">
        <f t="shared" si="86"/>
        <v>3.8786768077696356E-2</v>
      </c>
      <c r="CK75" s="54">
        <f t="shared" si="44"/>
        <v>37911.382966872792</v>
      </c>
    </row>
    <row r="76" spans="1:89" ht="20" customHeight="1" x14ac:dyDescent="0.6">
      <c r="A76" s="47">
        <v>69</v>
      </c>
      <c r="B76" s="47">
        <v>7</v>
      </c>
      <c r="C76" s="60" t="s">
        <v>214</v>
      </c>
      <c r="D76" s="47" t="s">
        <v>215</v>
      </c>
      <c r="E76" s="47" t="s">
        <v>216</v>
      </c>
      <c r="F76" s="57"/>
      <c r="G76" s="19">
        <v>40</v>
      </c>
      <c r="H76" s="20">
        <f t="shared" si="45"/>
        <v>0</v>
      </c>
      <c r="I76" s="57">
        <v>21075</v>
      </c>
      <c r="J76" s="22">
        <v>50</v>
      </c>
      <c r="K76" s="20">
        <f t="shared" si="46"/>
        <v>1053750</v>
      </c>
      <c r="L76" s="23"/>
      <c r="M76" s="24">
        <v>60</v>
      </c>
      <c r="N76" s="20">
        <f t="shared" si="47"/>
        <v>0</v>
      </c>
      <c r="O76" s="23">
        <v>7480</v>
      </c>
      <c r="P76" s="25">
        <v>12</v>
      </c>
      <c r="Q76" s="20">
        <f t="shared" si="48"/>
        <v>89760</v>
      </c>
      <c r="R76" s="23"/>
      <c r="S76" s="26">
        <v>12</v>
      </c>
      <c r="T76" s="20">
        <f t="shared" si="49"/>
        <v>0</v>
      </c>
      <c r="U76" s="23">
        <v>2378</v>
      </c>
      <c r="V76" s="25">
        <v>8</v>
      </c>
      <c r="W76" s="20">
        <f t="shared" si="50"/>
        <v>19024</v>
      </c>
      <c r="X76" s="23"/>
      <c r="Y76" s="25">
        <v>12</v>
      </c>
      <c r="Z76" s="20">
        <f t="shared" si="51"/>
        <v>0</v>
      </c>
      <c r="AA76" s="23">
        <v>2556</v>
      </c>
      <c r="AB76" s="25">
        <v>10</v>
      </c>
      <c r="AC76" s="20">
        <f t="shared" si="52"/>
        <v>25560</v>
      </c>
      <c r="AD76" s="23">
        <v>300</v>
      </c>
      <c r="AE76" s="25">
        <v>25</v>
      </c>
      <c r="AF76" s="20">
        <f t="shared" si="53"/>
        <v>7500</v>
      </c>
      <c r="AG76" s="23">
        <v>352</v>
      </c>
      <c r="AH76" s="25">
        <v>7.5</v>
      </c>
      <c r="AI76" s="20">
        <f t="shared" si="54"/>
        <v>2640</v>
      </c>
      <c r="AJ76" s="23"/>
      <c r="AK76" s="22">
        <v>15</v>
      </c>
      <c r="AL76" s="20">
        <f t="shared" si="55"/>
        <v>0</v>
      </c>
      <c r="AM76" s="23"/>
      <c r="AN76" s="25">
        <v>12</v>
      </c>
      <c r="AO76" s="20">
        <f t="shared" si="56"/>
        <v>0</v>
      </c>
      <c r="AP76" s="23">
        <f t="shared" si="57"/>
        <v>5586</v>
      </c>
      <c r="AQ76" s="23"/>
      <c r="AR76" s="27">
        <v>4</v>
      </c>
      <c r="AS76" s="23">
        <f t="shared" si="58"/>
        <v>0</v>
      </c>
      <c r="AT76" s="23"/>
      <c r="AU76" s="28">
        <v>6</v>
      </c>
      <c r="AV76" s="23">
        <f t="shared" si="59"/>
        <v>0</v>
      </c>
      <c r="AW76" s="23">
        <v>2387</v>
      </c>
      <c r="AX76" s="29">
        <f t="shared" si="60"/>
        <v>2387</v>
      </c>
      <c r="AY76" s="23">
        <v>44325</v>
      </c>
      <c r="AZ76" s="30">
        <f t="shared" si="61"/>
        <v>0.35492289442467378</v>
      </c>
      <c r="BA76" s="30">
        <f t="shared" si="62"/>
        <v>0.26505338078291812</v>
      </c>
      <c r="BB76" s="30">
        <f t="shared" si="63"/>
        <v>0.31911764705882351</v>
      </c>
      <c r="BC76" s="20">
        <f t="shared" si="64"/>
        <v>1105834</v>
      </c>
      <c r="BD76" s="20">
        <f t="shared" si="65"/>
        <v>1061250</v>
      </c>
      <c r="BE76" s="20">
        <f t="shared" si="66"/>
        <v>1105834</v>
      </c>
      <c r="BF76" s="20">
        <f t="shared" si="67"/>
        <v>1108474</v>
      </c>
      <c r="BG76" s="36">
        <v>1250489</v>
      </c>
      <c r="BH76" s="36">
        <v>834587.62878787902</v>
      </c>
      <c r="BI76" s="237">
        <f t="shared" si="68"/>
        <v>66.740901262456447</v>
      </c>
      <c r="BJ76" s="238">
        <f t="shared" si="69"/>
        <v>81562</v>
      </c>
      <c r="BK76" s="239">
        <f t="shared" si="70"/>
        <v>6.52240843382069</v>
      </c>
      <c r="BL76" s="27">
        <f t="shared" si="71"/>
        <v>78100</v>
      </c>
      <c r="BM76" s="239">
        <f t="shared" si="72"/>
        <v>6.2455567382040149</v>
      </c>
      <c r="BN76" s="240">
        <f t="shared" si="73"/>
        <v>2500</v>
      </c>
      <c r="BO76" s="239">
        <f t="shared" si="74"/>
        <v>0.19992179059551904</v>
      </c>
      <c r="BP76" s="27">
        <f t="shared" si="75"/>
        <v>7000</v>
      </c>
      <c r="BQ76" s="239">
        <f t="shared" si="76"/>
        <v>0.55978101366745336</v>
      </c>
      <c r="BR76" s="36">
        <f t="shared" si="77"/>
        <v>54583.899999999994</v>
      </c>
      <c r="BS76" s="239">
        <f t="shared" si="78"/>
        <v>4.3650044102747003</v>
      </c>
      <c r="BT76" s="248">
        <f t="shared" si="87"/>
        <v>0.33259098737543552</v>
      </c>
      <c r="BU76" s="36">
        <v>223745.9</v>
      </c>
      <c r="BV76" s="47">
        <f t="shared" si="79"/>
        <v>17.892672386562378</v>
      </c>
      <c r="BW76" s="54">
        <f t="shared" si="80"/>
        <v>192155.47121212099</v>
      </c>
      <c r="BX76" s="237">
        <f t="shared" si="81"/>
        <v>15.366426350981175</v>
      </c>
      <c r="BY76" s="53">
        <v>32767</v>
      </c>
      <c r="BZ76" s="53">
        <v>19200</v>
      </c>
      <c r="CA76" s="53">
        <v>20390</v>
      </c>
      <c r="CB76" s="53">
        <v>9205</v>
      </c>
      <c r="CC76" s="54">
        <v>78100</v>
      </c>
      <c r="CD76" s="54">
        <v>2500</v>
      </c>
      <c r="CE76" s="54">
        <v>7000</v>
      </c>
      <c r="CF76" s="42">
        <f t="shared" si="82"/>
        <v>2.9631029612039419E-2</v>
      </c>
      <c r="CG76" s="42">
        <f t="shared" si="83"/>
        <v>1.8091872791519435E-2</v>
      </c>
      <c r="CH76" s="42">
        <f t="shared" si="84"/>
        <v>1.8438572154591014E-2</v>
      </c>
      <c r="CI76" s="42">
        <f t="shared" si="85"/>
        <v>8.3042092101393451E-3</v>
      </c>
      <c r="CJ76" s="42">
        <f t="shared" si="86"/>
        <v>6.2455567382040146E-2</v>
      </c>
      <c r="CK76" s="54">
        <f t="shared" si="44"/>
        <v>38431.094242424202</v>
      </c>
    </row>
    <row r="77" spans="1:89" ht="20" customHeight="1" x14ac:dyDescent="0.6">
      <c r="A77" s="47">
        <v>70</v>
      </c>
      <c r="B77" s="47">
        <v>6</v>
      </c>
      <c r="C77" s="48" t="s">
        <v>217</v>
      </c>
      <c r="D77" s="48" t="s">
        <v>179</v>
      </c>
      <c r="E77" s="48" t="s">
        <v>180</v>
      </c>
      <c r="F77" s="57"/>
      <c r="G77" s="19">
        <v>40</v>
      </c>
      <c r="H77" s="20">
        <f t="shared" si="45"/>
        <v>0</v>
      </c>
      <c r="I77" s="57">
        <v>21305</v>
      </c>
      <c r="J77" s="22">
        <v>50</v>
      </c>
      <c r="K77" s="20">
        <f t="shared" si="46"/>
        <v>1065250</v>
      </c>
      <c r="L77" s="23"/>
      <c r="M77" s="24">
        <v>60</v>
      </c>
      <c r="N77" s="20">
        <f t="shared" si="47"/>
        <v>0</v>
      </c>
      <c r="O77" s="57">
        <v>6658</v>
      </c>
      <c r="P77" s="25">
        <v>12</v>
      </c>
      <c r="Q77" s="20">
        <f t="shared" si="48"/>
        <v>79896</v>
      </c>
      <c r="R77" s="57">
        <v>80</v>
      </c>
      <c r="S77" s="26">
        <v>12</v>
      </c>
      <c r="T77" s="20">
        <f t="shared" si="49"/>
        <v>960</v>
      </c>
      <c r="U77" s="23">
        <v>950</v>
      </c>
      <c r="V77" s="25">
        <v>8</v>
      </c>
      <c r="W77" s="20">
        <f t="shared" si="50"/>
        <v>7600</v>
      </c>
      <c r="X77" s="57">
        <v>280</v>
      </c>
      <c r="Y77" s="25">
        <v>12</v>
      </c>
      <c r="Z77" s="20">
        <f t="shared" si="51"/>
        <v>3360</v>
      </c>
      <c r="AA77" s="57">
        <v>760</v>
      </c>
      <c r="AB77" s="25">
        <v>10</v>
      </c>
      <c r="AC77" s="20">
        <f t="shared" si="52"/>
        <v>7600</v>
      </c>
      <c r="AD77" s="57">
        <v>400</v>
      </c>
      <c r="AE77" s="25">
        <v>25</v>
      </c>
      <c r="AF77" s="20">
        <f t="shared" si="53"/>
        <v>10000</v>
      </c>
      <c r="AG77" s="57">
        <v>308</v>
      </c>
      <c r="AH77" s="25">
        <v>7.5</v>
      </c>
      <c r="AI77" s="20">
        <f t="shared" si="54"/>
        <v>2310</v>
      </c>
      <c r="AJ77" s="57">
        <v>283</v>
      </c>
      <c r="AK77" s="22">
        <v>15</v>
      </c>
      <c r="AL77" s="20">
        <f t="shared" si="55"/>
        <v>4245</v>
      </c>
      <c r="AM77" s="57"/>
      <c r="AN77" s="25">
        <v>12</v>
      </c>
      <c r="AO77" s="20">
        <f t="shared" si="56"/>
        <v>0</v>
      </c>
      <c r="AP77" s="23">
        <f t="shared" si="57"/>
        <v>3061</v>
      </c>
      <c r="AQ77" s="57">
        <v>176</v>
      </c>
      <c r="AR77" s="27">
        <v>4</v>
      </c>
      <c r="AS77" s="23">
        <f t="shared" si="58"/>
        <v>704</v>
      </c>
      <c r="AT77" s="57">
        <v>40</v>
      </c>
      <c r="AU77" s="28">
        <v>6</v>
      </c>
      <c r="AV77" s="23">
        <f t="shared" si="59"/>
        <v>240</v>
      </c>
      <c r="AW77" s="57">
        <v>2406</v>
      </c>
      <c r="AX77" s="29">
        <f t="shared" si="60"/>
        <v>3350</v>
      </c>
      <c r="AY77" s="57">
        <v>60495</v>
      </c>
      <c r="AZ77" s="30">
        <f t="shared" si="61"/>
        <v>0.31250880075099741</v>
      </c>
      <c r="BA77" s="30">
        <f t="shared" si="62"/>
        <v>0.14367519361652195</v>
      </c>
      <c r="BB77" s="30">
        <f t="shared" si="63"/>
        <v>0.50315410033042951</v>
      </c>
      <c r="BC77" s="20">
        <f t="shared" si="64"/>
        <v>1094770</v>
      </c>
      <c r="BD77" s="20">
        <f t="shared" si="65"/>
        <v>1076210</v>
      </c>
      <c r="BE77" s="20">
        <f t="shared" si="66"/>
        <v>1094770</v>
      </c>
      <c r="BF77" s="20">
        <f t="shared" si="67"/>
        <v>1097080</v>
      </c>
      <c r="BG77" s="241">
        <v>1244966</v>
      </c>
      <c r="BH77" s="241">
        <v>841671.64458600001</v>
      </c>
      <c r="BI77" s="237">
        <f t="shared" si="68"/>
        <v>67.60599442763899</v>
      </c>
      <c r="BJ77" s="238">
        <f t="shared" si="69"/>
        <v>106546</v>
      </c>
      <c r="BK77" s="239">
        <f t="shared" si="70"/>
        <v>8.558145363005897</v>
      </c>
      <c r="BL77" s="27">
        <f t="shared" si="71"/>
        <v>58908</v>
      </c>
      <c r="BM77" s="239">
        <f t="shared" si="72"/>
        <v>4.7316954840533798</v>
      </c>
      <c r="BN77" s="240">
        <f t="shared" si="73"/>
        <v>2900</v>
      </c>
      <c r="BO77" s="239">
        <f t="shared" si="74"/>
        <v>0.23293808826907722</v>
      </c>
      <c r="BP77" s="27">
        <f t="shared" si="75"/>
        <v>15000</v>
      </c>
      <c r="BQ77" s="239">
        <f t="shared" si="76"/>
        <v>1.2048521807021235</v>
      </c>
      <c r="BR77" s="36">
        <f t="shared" si="77"/>
        <v>56846.559999999998</v>
      </c>
      <c r="BS77" s="239">
        <f t="shared" si="78"/>
        <v>4.5661134520942737</v>
      </c>
      <c r="BT77" s="248">
        <f t="shared" si="87"/>
        <v>0.32394005572361012</v>
      </c>
      <c r="BU77" s="241">
        <v>240200.56</v>
      </c>
      <c r="BV77" s="47">
        <f t="shared" si="79"/>
        <v>19.293744568124751</v>
      </c>
      <c r="BW77" s="54">
        <f t="shared" si="80"/>
        <v>163093.79541399999</v>
      </c>
      <c r="BX77" s="237">
        <f t="shared" si="81"/>
        <v>13.100261004236259</v>
      </c>
      <c r="BY77" s="58">
        <v>26476</v>
      </c>
      <c r="BZ77" s="58">
        <v>43160</v>
      </c>
      <c r="CA77" s="58">
        <v>30030</v>
      </c>
      <c r="CB77" s="58">
        <v>6880</v>
      </c>
      <c r="CC77" s="59">
        <v>58908</v>
      </c>
      <c r="CD77" s="59">
        <v>2900</v>
      </c>
      <c r="CE77" s="59">
        <v>15000</v>
      </c>
      <c r="CF77" s="42">
        <f t="shared" si="82"/>
        <v>2.4184075193876338E-2</v>
      </c>
      <c r="CG77" s="42">
        <f t="shared" si="83"/>
        <v>4.0103697233811242E-2</v>
      </c>
      <c r="CH77" s="42">
        <f t="shared" si="84"/>
        <v>2.7430419174803839E-2</v>
      </c>
      <c r="CI77" s="42">
        <f t="shared" si="85"/>
        <v>6.2711926204105442E-3</v>
      </c>
      <c r="CJ77" s="42">
        <f t="shared" si="86"/>
        <v>4.7316954840533797E-2</v>
      </c>
      <c r="CK77" s="54">
        <f t="shared" si="44"/>
        <v>32618.759082799999</v>
      </c>
    </row>
    <row r="78" spans="1:89" ht="20" customHeight="1" x14ac:dyDescent="0.6">
      <c r="A78" s="47">
        <v>71</v>
      </c>
      <c r="B78" s="47">
        <v>6</v>
      </c>
      <c r="C78" s="48" t="s">
        <v>218</v>
      </c>
      <c r="D78" s="60" t="s">
        <v>219</v>
      </c>
      <c r="E78" s="48" t="s">
        <v>144</v>
      </c>
      <c r="F78" s="57"/>
      <c r="G78" s="19">
        <v>40</v>
      </c>
      <c r="H78" s="20">
        <f t="shared" si="45"/>
        <v>0</v>
      </c>
      <c r="I78" s="57">
        <v>21811</v>
      </c>
      <c r="J78" s="22">
        <v>50</v>
      </c>
      <c r="K78" s="20">
        <f t="shared" si="46"/>
        <v>1090550</v>
      </c>
      <c r="L78" s="23"/>
      <c r="M78" s="24">
        <v>60</v>
      </c>
      <c r="N78" s="20">
        <f t="shared" si="47"/>
        <v>0</v>
      </c>
      <c r="O78" s="57">
        <v>6187</v>
      </c>
      <c r="P78" s="25">
        <v>12</v>
      </c>
      <c r="Q78" s="20">
        <f t="shared" si="48"/>
        <v>74244</v>
      </c>
      <c r="R78" s="57">
        <v>320</v>
      </c>
      <c r="S78" s="26">
        <v>12</v>
      </c>
      <c r="T78" s="20">
        <f t="shared" si="49"/>
        <v>3840</v>
      </c>
      <c r="U78" s="23">
        <v>920</v>
      </c>
      <c r="V78" s="25">
        <v>8</v>
      </c>
      <c r="W78" s="20">
        <f t="shared" si="50"/>
        <v>7360</v>
      </c>
      <c r="X78" s="57">
        <v>740</v>
      </c>
      <c r="Y78" s="25">
        <v>12</v>
      </c>
      <c r="Z78" s="20">
        <f t="shared" si="51"/>
        <v>8880</v>
      </c>
      <c r="AA78" s="57">
        <v>710</v>
      </c>
      <c r="AB78" s="25">
        <v>10</v>
      </c>
      <c r="AC78" s="20">
        <f t="shared" si="52"/>
        <v>7100</v>
      </c>
      <c r="AD78" s="57"/>
      <c r="AE78" s="25">
        <v>25</v>
      </c>
      <c r="AF78" s="20">
        <f t="shared" si="53"/>
        <v>0</v>
      </c>
      <c r="AG78" s="57"/>
      <c r="AH78" s="25">
        <v>7.5</v>
      </c>
      <c r="AI78" s="20">
        <f t="shared" si="54"/>
        <v>0</v>
      </c>
      <c r="AJ78" s="57"/>
      <c r="AK78" s="22">
        <v>15</v>
      </c>
      <c r="AL78" s="20">
        <f t="shared" si="55"/>
        <v>0</v>
      </c>
      <c r="AM78" s="57"/>
      <c r="AN78" s="25">
        <v>12</v>
      </c>
      <c r="AO78" s="20">
        <f t="shared" si="56"/>
        <v>0</v>
      </c>
      <c r="AP78" s="23">
        <f t="shared" si="57"/>
        <v>2690</v>
      </c>
      <c r="AQ78" s="57">
        <v>145</v>
      </c>
      <c r="AR78" s="27">
        <v>4</v>
      </c>
      <c r="AS78" s="23">
        <f t="shared" si="58"/>
        <v>580</v>
      </c>
      <c r="AT78" s="57"/>
      <c r="AU78" s="28">
        <v>6</v>
      </c>
      <c r="AV78" s="23">
        <f t="shared" si="59"/>
        <v>0</v>
      </c>
      <c r="AW78" s="57">
        <f>171+724+408+510+78</f>
        <v>1891</v>
      </c>
      <c r="AX78" s="29">
        <f t="shared" si="60"/>
        <v>2471</v>
      </c>
      <c r="AY78" s="57">
        <f>3888+14480+7344+12750+1975+6525</f>
        <v>46962</v>
      </c>
      <c r="AZ78" s="30">
        <f t="shared" si="61"/>
        <v>0.28366420613451926</v>
      </c>
      <c r="BA78" s="30">
        <f t="shared" si="62"/>
        <v>0.12333226353674752</v>
      </c>
      <c r="BB78" s="30">
        <f t="shared" si="63"/>
        <v>0.3993858089542589</v>
      </c>
      <c r="BC78" s="20">
        <f t="shared" si="64"/>
        <v>1117730</v>
      </c>
      <c r="BD78" s="20">
        <f t="shared" si="65"/>
        <v>1094390</v>
      </c>
      <c r="BE78" s="20">
        <f t="shared" si="66"/>
        <v>1117730</v>
      </c>
      <c r="BF78" s="20">
        <f t="shared" si="67"/>
        <v>1117730</v>
      </c>
      <c r="BG78" s="241">
        <v>1238936</v>
      </c>
      <c r="BH78" s="241">
        <v>834846.82</v>
      </c>
      <c r="BI78" s="237">
        <f t="shared" si="68"/>
        <v>67.384176422349498</v>
      </c>
      <c r="BJ78" s="238">
        <f t="shared" si="69"/>
        <v>72411</v>
      </c>
      <c r="BK78" s="239">
        <f t="shared" si="70"/>
        <v>5.8446118282138864</v>
      </c>
      <c r="BL78" s="27">
        <f t="shared" si="71"/>
        <v>59235</v>
      </c>
      <c r="BM78" s="239">
        <f t="shared" si="72"/>
        <v>4.7811186372823133</v>
      </c>
      <c r="BN78" s="240">
        <f t="shared" si="73"/>
        <v>11979.39</v>
      </c>
      <c r="BO78" s="239">
        <f t="shared" si="74"/>
        <v>0.96690950945004417</v>
      </c>
      <c r="BP78" s="27">
        <f t="shared" si="75"/>
        <v>12500</v>
      </c>
      <c r="BQ78" s="239">
        <f t="shared" si="76"/>
        <v>1.0089302433701175</v>
      </c>
      <c r="BR78" s="36">
        <f t="shared" si="77"/>
        <v>91532.799999999988</v>
      </c>
      <c r="BS78" s="239">
        <f t="shared" si="78"/>
        <v>7.3880168144278624</v>
      </c>
      <c r="BT78" s="248">
        <f t="shared" si="87"/>
        <v>0.32615823577650505</v>
      </c>
      <c r="BU78" s="241">
        <v>247658.19</v>
      </c>
      <c r="BV78" s="47">
        <f t="shared" si="79"/>
        <v>19.989587032744225</v>
      </c>
      <c r="BW78" s="54">
        <f t="shared" si="80"/>
        <v>156430.99000000005</v>
      </c>
      <c r="BX78" s="237">
        <f t="shared" si="81"/>
        <v>12.626236544906277</v>
      </c>
      <c r="BY78" s="58">
        <v>19311</v>
      </c>
      <c r="BZ78" s="58">
        <v>22920</v>
      </c>
      <c r="CA78" s="58">
        <v>23680</v>
      </c>
      <c r="CB78" s="58">
        <v>6500</v>
      </c>
      <c r="CC78" s="59">
        <v>59235</v>
      </c>
      <c r="CD78" s="59">
        <v>11979.39</v>
      </c>
      <c r="CE78" s="59">
        <v>12500</v>
      </c>
      <c r="CF78" s="42">
        <f t="shared" si="82"/>
        <v>1.7276981024039795E-2</v>
      </c>
      <c r="CG78" s="42">
        <f t="shared" si="83"/>
        <v>2.0943173822860223E-2</v>
      </c>
      <c r="CH78" s="42">
        <f t="shared" si="84"/>
        <v>2.1185796211965324E-2</v>
      </c>
      <c r="CI78" s="42">
        <f t="shared" si="85"/>
        <v>5.8153579129127785E-3</v>
      </c>
      <c r="CJ78" s="42">
        <f t="shared" si="86"/>
        <v>4.7811186372823132E-2</v>
      </c>
      <c r="CK78" s="54">
        <f t="shared" si="44"/>
        <v>31286.198000000011</v>
      </c>
    </row>
    <row r="79" spans="1:89" ht="20" customHeight="1" x14ac:dyDescent="0.6">
      <c r="A79" s="47">
        <v>72</v>
      </c>
      <c r="B79" s="62">
        <v>4</v>
      </c>
      <c r="C79" s="48" t="s">
        <v>220</v>
      </c>
      <c r="D79" s="48" t="s">
        <v>212</v>
      </c>
      <c r="E79" s="48" t="s">
        <v>213</v>
      </c>
      <c r="F79" s="23"/>
      <c r="G79" s="19">
        <v>40</v>
      </c>
      <c r="H79" s="20">
        <f t="shared" si="45"/>
        <v>0</v>
      </c>
      <c r="I79" s="23">
        <v>22840</v>
      </c>
      <c r="J79" s="22">
        <v>50</v>
      </c>
      <c r="K79" s="20">
        <f t="shared" si="46"/>
        <v>1142000</v>
      </c>
      <c r="L79" s="23"/>
      <c r="M79" s="24">
        <v>60</v>
      </c>
      <c r="N79" s="20">
        <f t="shared" si="47"/>
        <v>0</v>
      </c>
      <c r="O79" s="23">
        <v>3581</v>
      </c>
      <c r="P79" s="25">
        <v>12</v>
      </c>
      <c r="Q79" s="20">
        <f t="shared" si="48"/>
        <v>42972</v>
      </c>
      <c r="R79" s="23">
        <v>700</v>
      </c>
      <c r="S79" s="26">
        <v>12</v>
      </c>
      <c r="T79" s="20">
        <f t="shared" si="49"/>
        <v>8400</v>
      </c>
      <c r="U79" s="23">
        <v>720</v>
      </c>
      <c r="V79" s="25">
        <v>8</v>
      </c>
      <c r="W79" s="20">
        <f t="shared" si="50"/>
        <v>5760</v>
      </c>
      <c r="X79" s="23"/>
      <c r="Y79" s="25">
        <v>12</v>
      </c>
      <c r="Z79" s="20">
        <f t="shared" si="51"/>
        <v>0</v>
      </c>
      <c r="AA79" s="23">
        <v>560</v>
      </c>
      <c r="AB79" s="25">
        <v>10</v>
      </c>
      <c r="AC79" s="20">
        <f t="shared" si="52"/>
        <v>5600</v>
      </c>
      <c r="AD79" s="23"/>
      <c r="AE79" s="25">
        <v>25</v>
      </c>
      <c r="AF79" s="20">
        <f t="shared" si="53"/>
        <v>0</v>
      </c>
      <c r="AG79" s="23"/>
      <c r="AH79" s="25">
        <v>7.5</v>
      </c>
      <c r="AI79" s="20">
        <f t="shared" si="54"/>
        <v>0</v>
      </c>
      <c r="AJ79" s="23">
        <v>105</v>
      </c>
      <c r="AK79" s="22">
        <v>15</v>
      </c>
      <c r="AL79" s="20">
        <f t="shared" si="55"/>
        <v>1575</v>
      </c>
      <c r="AM79" s="23"/>
      <c r="AN79" s="25">
        <v>12</v>
      </c>
      <c r="AO79" s="20">
        <f t="shared" si="56"/>
        <v>0</v>
      </c>
      <c r="AP79" s="23">
        <f t="shared" si="57"/>
        <v>2085</v>
      </c>
      <c r="AQ79" s="23"/>
      <c r="AR79" s="27">
        <v>4</v>
      </c>
      <c r="AS79" s="23">
        <f t="shared" si="58"/>
        <v>0</v>
      </c>
      <c r="AT79" s="23"/>
      <c r="AU79" s="28">
        <v>6</v>
      </c>
      <c r="AV79" s="23">
        <f t="shared" si="59"/>
        <v>0</v>
      </c>
      <c r="AW79" s="23">
        <v>1701</v>
      </c>
      <c r="AX79" s="29">
        <f t="shared" si="60"/>
        <v>1701</v>
      </c>
      <c r="AY79" s="23">
        <v>26290</v>
      </c>
      <c r="AZ79" s="30">
        <f t="shared" si="61"/>
        <v>0.15678633975481612</v>
      </c>
      <c r="BA79" s="30">
        <f t="shared" si="62"/>
        <v>9.1287215411558667E-2</v>
      </c>
      <c r="BB79" s="30">
        <f t="shared" si="63"/>
        <v>0.4750069812901424</v>
      </c>
      <c r="BC79" s="20">
        <f t="shared" si="64"/>
        <v>1161760</v>
      </c>
      <c r="BD79" s="20">
        <f t="shared" si="65"/>
        <v>1150400</v>
      </c>
      <c r="BE79" s="20">
        <f t="shared" si="66"/>
        <v>1161760</v>
      </c>
      <c r="BF79" s="20">
        <f t="shared" si="67"/>
        <v>1161760</v>
      </c>
      <c r="BG79" s="36">
        <v>1235477</v>
      </c>
      <c r="BH79" s="36">
        <v>842415.68744066695</v>
      </c>
      <c r="BI79" s="237">
        <f t="shared" si="68"/>
        <v>68.185460954810722</v>
      </c>
      <c r="BJ79" s="238">
        <f t="shared" si="69"/>
        <v>75663.520000000004</v>
      </c>
      <c r="BK79" s="239">
        <f t="shared" si="70"/>
        <v>6.1242354167661563</v>
      </c>
      <c r="BL79" s="27">
        <f t="shared" si="71"/>
        <v>46600</v>
      </c>
      <c r="BM79" s="239">
        <f t="shared" si="72"/>
        <v>3.771822543033986</v>
      </c>
      <c r="BN79" s="240">
        <f t="shared" si="73"/>
        <v>6111.75</v>
      </c>
      <c r="BO79" s="239">
        <f t="shared" si="74"/>
        <v>0.49468747698257431</v>
      </c>
      <c r="BP79" s="27">
        <f t="shared" si="75"/>
        <v>35000</v>
      </c>
      <c r="BQ79" s="239">
        <f t="shared" si="76"/>
        <v>2.8329139271714485</v>
      </c>
      <c r="BR79" s="36">
        <f t="shared" si="77"/>
        <v>54718.069999999992</v>
      </c>
      <c r="BS79" s="239">
        <f t="shared" si="78"/>
        <v>4.4289023591697774</v>
      </c>
      <c r="BT79" s="248">
        <f t="shared" si="87"/>
        <v>0.31814539045189272</v>
      </c>
      <c r="BU79" s="36">
        <v>218093.34</v>
      </c>
      <c r="BV79" s="47">
        <f t="shared" si="79"/>
        <v>17.652561723123942</v>
      </c>
      <c r="BW79" s="54">
        <f t="shared" si="80"/>
        <v>174967.97255933305</v>
      </c>
      <c r="BX79" s="237">
        <f t="shared" si="81"/>
        <v>14.161977322065328</v>
      </c>
      <c r="BY79" s="53">
        <v>28093.52</v>
      </c>
      <c r="BZ79" s="53">
        <v>16770</v>
      </c>
      <c r="CA79" s="53">
        <v>21270</v>
      </c>
      <c r="CB79" s="53">
        <v>9530</v>
      </c>
      <c r="CC79" s="54">
        <v>46600</v>
      </c>
      <c r="CD79" s="54">
        <v>6111.75</v>
      </c>
      <c r="CE79" s="54">
        <v>35000</v>
      </c>
      <c r="CF79" s="42">
        <f t="shared" si="82"/>
        <v>2.4181862002478998E-2</v>
      </c>
      <c r="CG79" s="42">
        <f t="shared" si="83"/>
        <v>1.4577538247566064E-2</v>
      </c>
      <c r="CH79" s="42">
        <f t="shared" si="84"/>
        <v>1.8308428591103154E-2</v>
      </c>
      <c r="CI79" s="42">
        <f t="shared" si="85"/>
        <v>8.203071202313731E-3</v>
      </c>
      <c r="CJ79" s="42">
        <f t="shared" si="86"/>
        <v>3.7718225430339862E-2</v>
      </c>
      <c r="CK79" s="54">
        <f t="shared" si="44"/>
        <v>34993.594511866613</v>
      </c>
    </row>
    <row r="80" spans="1:89" ht="20" customHeight="1" x14ac:dyDescent="0.6">
      <c r="A80" s="47">
        <v>73</v>
      </c>
      <c r="B80" s="47">
        <v>6</v>
      </c>
      <c r="C80" s="48" t="s">
        <v>221</v>
      </c>
      <c r="D80" s="48" t="s">
        <v>222</v>
      </c>
      <c r="E80" s="48" t="s">
        <v>223</v>
      </c>
      <c r="F80" s="57"/>
      <c r="G80" s="19">
        <v>40</v>
      </c>
      <c r="H80" s="20">
        <f t="shared" si="45"/>
        <v>0</v>
      </c>
      <c r="I80" s="23">
        <v>19830</v>
      </c>
      <c r="J80" s="22">
        <v>50</v>
      </c>
      <c r="K80" s="20">
        <f t="shared" si="46"/>
        <v>991500</v>
      </c>
      <c r="L80" s="23"/>
      <c r="M80" s="24">
        <v>60</v>
      </c>
      <c r="N80" s="20">
        <f t="shared" si="47"/>
        <v>0</v>
      </c>
      <c r="O80" s="23">
        <v>10340</v>
      </c>
      <c r="P80" s="25">
        <v>12</v>
      </c>
      <c r="Q80" s="20">
        <f t="shared" si="48"/>
        <v>124080</v>
      </c>
      <c r="R80" s="23">
        <v>240</v>
      </c>
      <c r="S80" s="26">
        <v>12</v>
      </c>
      <c r="T80" s="20">
        <f t="shared" si="49"/>
        <v>2880</v>
      </c>
      <c r="U80" s="23">
        <v>792</v>
      </c>
      <c r="V80" s="25">
        <v>8</v>
      </c>
      <c r="W80" s="20">
        <f t="shared" si="50"/>
        <v>6336</v>
      </c>
      <c r="X80" s="23">
        <v>560</v>
      </c>
      <c r="Y80" s="25">
        <v>12</v>
      </c>
      <c r="Z80" s="20">
        <f t="shared" si="51"/>
        <v>6720</v>
      </c>
      <c r="AA80" s="23">
        <v>1160</v>
      </c>
      <c r="AB80" s="25">
        <v>10</v>
      </c>
      <c r="AC80" s="20">
        <f t="shared" si="52"/>
        <v>11600</v>
      </c>
      <c r="AD80" s="23"/>
      <c r="AE80" s="25">
        <v>25</v>
      </c>
      <c r="AF80" s="20">
        <f t="shared" si="53"/>
        <v>0</v>
      </c>
      <c r="AG80" s="23"/>
      <c r="AH80" s="25">
        <v>7.5</v>
      </c>
      <c r="AI80" s="20">
        <f t="shared" si="54"/>
        <v>0</v>
      </c>
      <c r="AJ80" s="23">
        <v>106</v>
      </c>
      <c r="AK80" s="22">
        <v>15</v>
      </c>
      <c r="AL80" s="20">
        <f t="shared" si="55"/>
        <v>1590</v>
      </c>
      <c r="AM80" s="23"/>
      <c r="AN80" s="25">
        <v>12</v>
      </c>
      <c r="AO80" s="20">
        <f t="shared" si="56"/>
        <v>0</v>
      </c>
      <c r="AP80" s="23">
        <f t="shared" si="57"/>
        <v>2858</v>
      </c>
      <c r="AQ80" s="23">
        <v>336</v>
      </c>
      <c r="AR80" s="27">
        <v>4</v>
      </c>
      <c r="AS80" s="23">
        <f t="shared" si="58"/>
        <v>1344</v>
      </c>
      <c r="AT80" s="23"/>
      <c r="AU80" s="28">
        <v>6</v>
      </c>
      <c r="AV80" s="23">
        <f t="shared" si="59"/>
        <v>0</v>
      </c>
      <c r="AW80" s="23">
        <v>4128</v>
      </c>
      <c r="AX80" s="29">
        <f t="shared" si="60"/>
        <v>5472</v>
      </c>
      <c r="AY80" s="23">
        <v>86300</v>
      </c>
      <c r="AZ80" s="30">
        <f t="shared" si="61"/>
        <v>0.52143217347453352</v>
      </c>
      <c r="BA80" s="30">
        <f t="shared" si="62"/>
        <v>0.14412506303580433</v>
      </c>
      <c r="BB80" s="30">
        <f t="shared" si="63"/>
        <v>0.52920696324951644</v>
      </c>
      <c r="BC80" s="20">
        <f t="shared" si="64"/>
        <v>1019036</v>
      </c>
      <c r="BD80" s="20">
        <f t="shared" si="65"/>
        <v>994380</v>
      </c>
      <c r="BE80" s="20">
        <f t="shared" si="66"/>
        <v>1019036</v>
      </c>
      <c r="BF80" s="20">
        <f t="shared" si="67"/>
        <v>1019036</v>
      </c>
      <c r="BG80" s="36">
        <v>1231006</v>
      </c>
      <c r="BH80" s="36">
        <v>810516.09745401295</v>
      </c>
      <c r="BI80" s="237">
        <f t="shared" si="68"/>
        <v>65.841766608287287</v>
      </c>
      <c r="BJ80" s="238">
        <f t="shared" si="69"/>
        <v>100146.5</v>
      </c>
      <c r="BK80" s="239">
        <f t="shared" si="70"/>
        <v>8.1353380893350646</v>
      </c>
      <c r="BL80" s="27">
        <f t="shared" si="71"/>
        <v>62690.559999999998</v>
      </c>
      <c r="BM80" s="239">
        <f t="shared" si="72"/>
        <v>5.0926283056297041</v>
      </c>
      <c r="BN80" s="240">
        <f t="shared" si="73"/>
        <v>0</v>
      </c>
      <c r="BO80" s="239">
        <f t="shared" si="74"/>
        <v>0</v>
      </c>
      <c r="BP80" s="27">
        <f t="shared" si="75"/>
        <v>12000</v>
      </c>
      <c r="BQ80" s="239">
        <f t="shared" si="76"/>
        <v>0.97481247045099706</v>
      </c>
      <c r="BR80" s="36">
        <f t="shared" si="77"/>
        <v>51841.950000000012</v>
      </c>
      <c r="BS80" s="239">
        <f t="shared" si="78"/>
        <v>4.2113482793747563</v>
      </c>
      <c r="BT80" s="248">
        <f t="shared" si="87"/>
        <v>0.34158233391712717</v>
      </c>
      <c r="BU80" s="36">
        <v>226679.01</v>
      </c>
      <c r="BV80" s="47">
        <f t="shared" si="79"/>
        <v>18.414127144790523</v>
      </c>
      <c r="BW80" s="54">
        <f t="shared" si="80"/>
        <v>193810.89254598704</v>
      </c>
      <c r="BX80" s="237">
        <f t="shared" si="81"/>
        <v>15.744106246922195</v>
      </c>
      <c r="BY80" s="53">
        <v>26110</v>
      </c>
      <c r="BZ80" s="53">
        <v>34500</v>
      </c>
      <c r="CA80" s="53">
        <v>25000</v>
      </c>
      <c r="CB80" s="53">
        <v>14536.5</v>
      </c>
      <c r="CC80" s="54">
        <v>62690.559999999998</v>
      </c>
      <c r="CD80" s="54"/>
      <c r="CE80" s="54">
        <v>12000</v>
      </c>
      <c r="CF80" s="42">
        <f t="shared" si="82"/>
        <v>2.5622254758418742E-2</v>
      </c>
      <c r="CG80" s="42">
        <f t="shared" si="83"/>
        <v>3.4694985820310144E-2</v>
      </c>
      <c r="CH80" s="42">
        <f t="shared" si="84"/>
        <v>2.4532990002315916E-2</v>
      </c>
      <c r="CI80" s="42">
        <f t="shared" si="85"/>
        <v>1.4264952366746611E-2</v>
      </c>
      <c r="CJ80" s="42">
        <f t="shared" si="86"/>
        <v>5.0926283056297046E-2</v>
      </c>
      <c r="CK80" s="54">
        <f t="shared" si="44"/>
        <v>38762.178509197409</v>
      </c>
    </row>
    <row r="81" spans="1:89" ht="20" customHeight="1" x14ac:dyDescent="0.6">
      <c r="A81" s="47">
        <v>74</v>
      </c>
      <c r="B81" s="62">
        <v>6</v>
      </c>
      <c r="C81" s="48" t="s">
        <v>224</v>
      </c>
      <c r="D81" s="48" t="s">
        <v>225</v>
      </c>
      <c r="E81" s="48" t="s">
        <v>107</v>
      </c>
      <c r="F81" s="55"/>
      <c r="G81" s="19">
        <v>40</v>
      </c>
      <c r="H81" s="20">
        <f t="shared" si="45"/>
        <v>0</v>
      </c>
      <c r="I81" s="23">
        <v>20401</v>
      </c>
      <c r="J81" s="22">
        <v>50</v>
      </c>
      <c r="K81" s="20">
        <f t="shared" si="46"/>
        <v>1020050</v>
      </c>
      <c r="L81" s="23"/>
      <c r="M81" s="24">
        <v>60</v>
      </c>
      <c r="N81" s="20">
        <f t="shared" si="47"/>
        <v>0</v>
      </c>
      <c r="O81" s="23">
        <v>9675</v>
      </c>
      <c r="P81" s="25">
        <v>12</v>
      </c>
      <c r="Q81" s="20">
        <f t="shared" si="48"/>
        <v>116100</v>
      </c>
      <c r="R81" s="23"/>
      <c r="S81" s="26">
        <v>12</v>
      </c>
      <c r="T81" s="20">
        <f t="shared" si="49"/>
        <v>0</v>
      </c>
      <c r="U81" s="23">
        <v>907</v>
      </c>
      <c r="V81" s="25">
        <v>8</v>
      </c>
      <c r="W81" s="20">
        <f t="shared" si="50"/>
        <v>7256</v>
      </c>
      <c r="X81" s="23">
        <v>425</v>
      </c>
      <c r="Y81" s="25">
        <v>12</v>
      </c>
      <c r="Z81" s="20">
        <f t="shared" si="51"/>
        <v>5100</v>
      </c>
      <c r="AA81" s="23">
        <v>1141</v>
      </c>
      <c r="AB81" s="25">
        <v>10</v>
      </c>
      <c r="AC81" s="20">
        <f t="shared" si="52"/>
        <v>11410</v>
      </c>
      <c r="AD81" s="23">
        <v>250</v>
      </c>
      <c r="AE81" s="25">
        <v>25</v>
      </c>
      <c r="AF81" s="20">
        <f t="shared" si="53"/>
        <v>6250</v>
      </c>
      <c r="AG81" s="23"/>
      <c r="AH81" s="25">
        <v>7.5</v>
      </c>
      <c r="AI81" s="20">
        <f t="shared" si="54"/>
        <v>0</v>
      </c>
      <c r="AJ81" s="23"/>
      <c r="AK81" s="22">
        <v>15</v>
      </c>
      <c r="AL81" s="20">
        <f t="shared" si="55"/>
        <v>0</v>
      </c>
      <c r="AM81" s="23">
        <v>318</v>
      </c>
      <c r="AN81" s="25">
        <v>12</v>
      </c>
      <c r="AO81" s="20">
        <f t="shared" si="56"/>
        <v>3816</v>
      </c>
      <c r="AP81" s="23">
        <f t="shared" si="57"/>
        <v>3041</v>
      </c>
      <c r="AQ81" s="23"/>
      <c r="AR81" s="27">
        <v>4</v>
      </c>
      <c r="AS81" s="23">
        <f t="shared" si="58"/>
        <v>0</v>
      </c>
      <c r="AT81" s="23"/>
      <c r="AU81" s="28">
        <v>6</v>
      </c>
      <c r="AV81" s="23">
        <f t="shared" si="59"/>
        <v>0</v>
      </c>
      <c r="AW81" s="23">
        <v>3129</v>
      </c>
      <c r="AX81" s="29">
        <f t="shared" si="60"/>
        <v>3129</v>
      </c>
      <c r="AY81" s="23">
        <v>59003</v>
      </c>
      <c r="AZ81" s="30">
        <f t="shared" si="61"/>
        <v>0.47424145875202195</v>
      </c>
      <c r="BA81" s="30">
        <f t="shared" si="62"/>
        <v>0.14906132052350374</v>
      </c>
      <c r="BB81" s="30">
        <f t="shared" si="63"/>
        <v>0.32341085271317832</v>
      </c>
      <c r="BC81" s="20">
        <f t="shared" si="64"/>
        <v>1050066</v>
      </c>
      <c r="BD81" s="20">
        <f t="shared" si="65"/>
        <v>1026300</v>
      </c>
      <c r="BE81" s="20">
        <f t="shared" si="66"/>
        <v>1050066</v>
      </c>
      <c r="BF81" s="20">
        <f t="shared" si="67"/>
        <v>1050066</v>
      </c>
      <c r="BG81" s="36">
        <v>1228349</v>
      </c>
      <c r="BH81" s="36">
        <v>838365.41485499998</v>
      </c>
      <c r="BI81" s="237">
        <f t="shared" si="68"/>
        <v>68.251402073433525</v>
      </c>
      <c r="BJ81" s="238">
        <f t="shared" si="69"/>
        <v>51077</v>
      </c>
      <c r="BK81" s="239">
        <f t="shared" si="70"/>
        <v>4.1581830570953366</v>
      </c>
      <c r="BL81" s="27">
        <f t="shared" si="71"/>
        <v>77714.210000000006</v>
      </c>
      <c r="BM81" s="239">
        <f t="shared" si="72"/>
        <v>6.3267206632642683</v>
      </c>
      <c r="BN81" s="240">
        <f t="shared" si="73"/>
        <v>0</v>
      </c>
      <c r="BO81" s="239">
        <f t="shared" si="74"/>
        <v>0</v>
      </c>
      <c r="BP81" s="27">
        <f t="shared" si="75"/>
        <v>20000</v>
      </c>
      <c r="BQ81" s="239">
        <f t="shared" si="76"/>
        <v>1.628201756992516</v>
      </c>
      <c r="BR81" s="36">
        <f t="shared" si="77"/>
        <v>87740.38</v>
      </c>
      <c r="BS81" s="239">
        <f t="shared" si="78"/>
        <v>7.1429520437595508</v>
      </c>
      <c r="BT81" s="248">
        <f t="shared" si="87"/>
        <v>0.31748597926566474</v>
      </c>
      <c r="BU81" s="36">
        <v>236531.59</v>
      </c>
      <c r="BV81" s="47">
        <f t="shared" si="79"/>
        <v>19.256057521111671</v>
      </c>
      <c r="BW81" s="54">
        <f t="shared" si="80"/>
        <v>153451.99514500002</v>
      </c>
      <c r="BX81" s="237">
        <f t="shared" si="81"/>
        <v>12.492540405454804</v>
      </c>
      <c r="BY81" s="53">
        <v>7195</v>
      </c>
      <c r="BZ81" s="53">
        <v>17854</v>
      </c>
      <c r="CA81" s="53">
        <v>20898</v>
      </c>
      <c r="CB81" s="53">
        <v>5130</v>
      </c>
      <c r="CC81" s="54">
        <v>77714.210000000006</v>
      </c>
      <c r="CD81" s="54">
        <v>0</v>
      </c>
      <c r="CE81" s="54">
        <v>20000</v>
      </c>
      <c r="CF81" s="42">
        <f t="shared" si="82"/>
        <v>6.8519502583647123E-3</v>
      </c>
      <c r="CG81" s="42">
        <f t="shared" si="83"/>
        <v>1.7396472766247686E-2</v>
      </c>
      <c r="CH81" s="42">
        <f t="shared" si="84"/>
        <v>1.99016061847541E-2</v>
      </c>
      <c r="CI81" s="42">
        <f t="shared" si="85"/>
        <v>4.8854072029758128E-3</v>
      </c>
      <c r="CJ81" s="42">
        <f t="shared" si="86"/>
        <v>6.3267206632642681E-2</v>
      </c>
      <c r="CK81" s="54">
        <f t="shared" si="44"/>
        <v>30690.399029000007</v>
      </c>
    </row>
    <row r="82" spans="1:89" ht="20" customHeight="1" x14ac:dyDescent="0.6">
      <c r="A82" s="47">
        <v>75</v>
      </c>
      <c r="B82" s="47">
        <v>6</v>
      </c>
      <c r="C82" s="48" t="s">
        <v>226</v>
      </c>
      <c r="D82" s="48" t="s">
        <v>125</v>
      </c>
      <c r="E82" s="48" t="s">
        <v>126</v>
      </c>
      <c r="F82" s="49">
        <v>0</v>
      </c>
      <c r="G82" s="19">
        <v>40</v>
      </c>
      <c r="H82" s="20">
        <f t="shared" si="45"/>
        <v>0</v>
      </c>
      <c r="I82" s="23">
        <v>19577</v>
      </c>
      <c r="J82" s="22">
        <v>50</v>
      </c>
      <c r="K82" s="20">
        <f t="shared" si="46"/>
        <v>978850</v>
      </c>
      <c r="L82" s="23"/>
      <c r="M82" s="24">
        <v>60</v>
      </c>
      <c r="N82" s="20">
        <f t="shared" si="47"/>
        <v>0</v>
      </c>
      <c r="O82" s="23">
        <v>11423</v>
      </c>
      <c r="P82" s="25">
        <v>12</v>
      </c>
      <c r="Q82" s="20">
        <f t="shared" si="48"/>
        <v>137076</v>
      </c>
      <c r="R82" s="23">
        <v>1360</v>
      </c>
      <c r="S82" s="26">
        <v>12</v>
      </c>
      <c r="T82" s="20">
        <f t="shared" si="49"/>
        <v>16320</v>
      </c>
      <c r="U82" s="23">
        <v>390</v>
      </c>
      <c r="V82" s="25">
        <v>8</v>
      </c>
      <c r="W82" s="20">
        <f t="shared" si="50"/>
        <v>3120</v>
      </c>
      <c r="X82" s="23">
        <v>148</v>
      </c>
      <c r="Y82" s="25">
        <v>12</v>
      </c>
      <c r="Z82" s="20">
        <f t="shared" si="51"/>
        <v>1776</v>
      </c>
      <c r="AA82" s="23">
        <v>1054</v>
      </c>
      <c r="AB82" s="25">
        <v>10</v>
      </c>
      <c r="AC82" s="20">
        <f t="shared" si="52"/>
        <v>10540</v>
      </c>
      <c r="AD82" s="23">
        <v>140</v>
      </c>
      <c r="AE82" s="25">
        <v>25</v>
      </c>
      <c r="AF82" s="20">
        <f t="shared" si="53"/>
        <v>3500</v>
      </c>
      <c r="AG82" s="23">
        <v>0</v>
      </c>
      <c r="AH82" s="25">
        <v>7.5</v>
      </c>
      <c r="AI82" s="20">
        <f t="shared" si="54"/>
        <v>0</v>
      </c>
      <c r="AJ82" s="23"/>
      <c r="AK82" s="22">
        <v>15</v>
      </c>
      <c r="AL82" s="20">
        <f t="shared" si="55"/>
        <v>0</v>
      </c>
      <c r="AM82" s="23">
        <v>251</v>
      </c>
      <c r="AN82" s="25">
        <v>12</v>
      </c>
      <c r="AO82" s="20">
        <f t="shared" si="56"/>
        <v>3012</v>
      </c>
      <c r="AP82" s="23">
        <f t="shared" si="57"/>
        <v>3343</v>
      </c>
      <c r="AQ82" s="23">
        <v>271</v>
      </c>
      <c r="AR82" s="27">
        <v>4</v>
      </c>
      <c r="AS82" s="23">
        <f t="shared" si="58"/>
        <v>1084</v>
      </c>
      <c r="AT82" s="23">
        <v>0</v>
      </c>
      <c r="AU82" s="28">
        <v>6</v>
      </c>
      <c r="AV82" s="23">
        <f t="shared" si="59"/>
        <v>0</v>
      </c>
      <c r="AW82" s="23">
        <v>2101</v>
      </c>
      <c r="AX82" s="29">
        <f t="shared" si="60"/>
        <v>3185</v>
      </c>
      <c r="AY82" s="23">
        <v>67015</v>
      </c>
      <c r="AZ82" s="30">
        <f t="shared" si="61"/>
        <v>0.58349083107728461</v>
      </c>
      <c r="BA82" s="30">
        <f t="shared" si="62"/>
        <v>0.1707616080093988</v>
      </c>
      <c r="BB82" s="30">
        <f t="shared" si="63"/>
        <v>0.27882342642037994</v>
      </c>
      <c r="BC82" s="20">
        <f t="shared" si="64"/>
        <v>1014106</v>
      </c>
      <c r="BD82" s="20">
        <f t="shared" si="65"/>
        <v>998670</v>
      </c>
      <c r="BE82" s="20">
        <f t="shared" si="66"/>
        <v>1014106</v>
      </c>
      <c r="BF82" s="20">
        <f t="shared" si="67"/>
        <v>1014106</v>
      </c>
      <c r="BG82" s="36">
        <v>1221209</v>
      </c>
      <c r="BH82" s="36">
        <v>834474.125</v>
      </c>
      <c r="BI82" s="237">
        <f t="shared" si="68"/>
        <v>68.331802746294855</v>
      </c>
      <c r="BJ82" s="238">
        <f t="shared" si="69"/>
        <v>75125.009999999995</v>
      </c>
      <c r="BK82" s="239">
        <f t="shared" si="70"/>
        <v>6.1516914795092399</v>
      </c>
      <c r="BL82" s="27">
        <f t="shared" si="71"/>
        <v>56187.41</v>
      </c>
      <c r="BM82" s="239">
        <f t="shared" si="72"/>
        <v>4.6009659280270618</v>
      </c>
      <c r="BN82" s="240">
        <f t="shared" si="73"/>
        <v>3137.5</v>
      </c>
      <c r="BO82" s="239">
        <f t="shared" si="74"/>
        <v>0.25691753008698759</v>
      </c>
      <c r="BP82" s="27">
        <f t="shared" si="75"/>
        <v>19000</v>
      </c>
      <c r="BQ82" s="239">
        <f t="shared" si="76"/>
        <v>1.5558352419610402</v>
      </c>
      <c r="BR82" s="36">
        <f t="shared" si="77"/>
        <v>59631.780000000013</v>
      </c>
      <c r="BS82" s="239">
        <f t="shared" si="78"/>
        <v>4.8830118349930283</v>
      </c>
      <c r="BT82" s="248">
        <f t="shared" si="87"/>
        <v>0.31668197253705138</v>
      </c>
      <c r="BU82" s="36">
        <v>213081.7</v>
      </c>
      <c r="BV82" s="47">
        <f t="shared" si="79"/>
        <v>17.448422014577357</v>
      </c>
      <c r="BW82" s="54">
        <f t="shared" si="80"/>
        <v>173653.17499999999</v>
      </c>
      <c r="BX82" s="237">
        <f t="shared" si="81"/>
        <v>14.219775239127781</v>
      </c>
      <c r="BY82" s="53">
        <v>21558</v>
      </c>
      <c r="BZ82" s="53">
        <v>21747.01</v>
      </c>
      <c r="CA82" s="53">
        <v>23250</v>
      </c>
      <c r="CB82" s="53">
        <v>8570</v>
      </c>
      <c r="CC82" s="54">
        <v>56187.41</v>
      </c>
      <c r="CD82" s="54">
        <v>3137.5</v>
      </c>
      <c r="CE82" s="54">
        <v>19000</v>
      </c>
      <c r="CF82" s="42">
        <f t="shared" si="82"/>
        <v>2.1258132779019157E-2</v>
      </c>
      <c r="CG82" s="42">
        <f t="shared" si="83"/>
        <v>2.1775972042816946E-2</v>
      </c>
      <c r="CH82" s="42">
        <f t="shared" si="84"/>
        <v>2.2926597416838081E-2</v>
      </c>
      <c r="CI82" s="42">
        <f t="shared" si="85"/>
        <v>8.4507931123570905E-3</v>
      </c>
      <c r="CJ82" s="42">
        <f t="shared" si="86"/>
        <v>4.6009659280270621E-2</v>
      </c>
      <c r="CK82" s="54">
        <f t="shared" si="44"/>
        <v>34730.635000000002</v>
      </c>
    </row>
    <row r="83" spans="1:89" ht="20" customHeight="1" x14ac:dyDescent="0.6">
      <c r="A83" s="47">
        <v>76</v>
      </c>
      <c r="B83" s="47">
        <v>5</v>
      </c>
      <c r="C83" s="48" t="s">
        <v>227</v>
      </c>
      <c r="D83" s="47" t="s">
        <v>207</v>
      </c>
      <c r="E83" s="47" t="s">
        <v>185</v>
      </c>
      <c r="F83" s="57"/>
      <c r="G83" s="19">
        <v>40</v>
      </c>
      <c r="H83" s="20">
        <f t="shared" si="45"/>
        <v>0</v>
      </c>
      <c r="I83" s="57">
        <v>21924</v>
      </c>
      <c r="J83" s="22">
        <v>50</v>
      </c>
      <c r="K83" s="20">
        <f t="shared" si="46"/>
        <v>1096200</v>
      </c>
      <c r="L83" s="23"/>
      <c r="M83" s="24">
        <v>60</v>
      </c>
      <c r="N83" s="20">
        <f t="shared" si="47"/>
        <v>0</v>
      </c>
      <c r="O83" s="57">
        <v>6565</v>
      </c>
      <c r="P83" s="25">
        <v>12</v>
      </c>
      <c r="Q83" s="20">
        <f t="shared" si="48"/>
        <v>78780</v>
      </c>
      <c r="R83" s="57">
        <v>460</v>
      </c>
      <c r="S83" s="26">
        <v>12</v>
      </c>
      <c r="T83" s="20">
        <f t="shared" si="49"/>
        <v>5520</v>
      </c>
      <c r="U83" s="57"/>
      <c r="V83" s="25">
        <v>8</v>
      </c>
      <c r="W83" s="20">
        <f t="shared" si="50"/>
        <v>0</v>
      </c>
      <c r="X83" s="57">
        <v>75</v>
      </c>
      <c r="Y83" s="25">
        <v>12</v>
      </c>
      <c r="Z83" s="20">
        <f t="shared" si="51"/>
        <v>900</v>
      </c>
      <c r="AA83" s="57">
        <v>80</v>
      </c>
      <c r="AB83" s="25">
        <v>10</v>
      </c>
      <c r="AC83" s="20">
        <f t="shared" si="52"/>
        <v>800</v>
      </c>
      <c r="AD83" s="57"/>
      <c r="AE83" s="25">
        <v>25</v>
      </c>
      <c r="AF83" s="20">
        <f t="shared" si="53"/>
        <v>0</v>
      </c>
      <c r="AG83" s="23"/>
      <c r="AH83" s="25">
        <v>7.5</v>
      </c>
      <c r="AI83" s="20">
        <f t="shared" si="54"/>
        <v>0</v>
      </c>
      <c r="AJ83" s="57"/>
      <c r="AK83" s="22">
        <v>15</v>
      </c>
      <c r="AL83" s="20">
        <f t="shared" si="55"/>
        <v>0</v>
      </c>
      <c r="AM83" s="57"/>
      <c r="AN83" s="25">
        <v>12</v>
      </c>
      <c r="AO83" s="20">
        <f t="shared" si="56"/>
        <v>0</v>
      </c>
      <c r="AP83" s="23">
        <f t="shared" si="57"/>
        <v>615</v>
      </c>
      <c r="AQ83" s="57">
        <v>110</v>
      </c>
      <c r="AR83" s="27">
        <v>4</v>
      </c>
      <c r="AS83" s="23">
        <f t="shared" si="58"/>
        <v>440</v>
      </c>
      <c r="AT83" s="57">
        <v>104</v>
      </c>
      <c r="AU83" s="28">
        <v>6</v>
      </c>
      <c r="AV83" s="23">
        <f t="shared" si="59"/>
        <v>624</v>
      </c>
      <c r="AW83" s="57">
        <v>1381</v>
      </c>
      <c r="AX83" s="29">
        <f t="shared" si="60"/>
        <v>2445</v>
      </c>
      <c r="AY83" s="57">
        <v>35382</v>
      </c>
      <c r="AZ83" s="30">
        <f t="shared" si="61"/>
        <v>0.29944353220215292</v>
      </c>
      <c r="BA83" s="30">
        <f t="shared" si="62"/>
        <v>2.8051450465243568E-2</v>
      </c>
      <c r="BB83" s="30">
        <f t="shared" si="63"/>
        <v>0.37242955064737243</v>
      </c>
      <c r="BC83" s="20">
        <f t="shared" si="64"/>
        <v>1103420</v>
      </c>
      <c r="BD83" s="20">
        <f t="shared" si="65"/>
        <v>1101720</v>
      </c>
      <c r="BE83" s="20">
        <f t="shared" si="66"/>
        <v>1103420</v>
      </c>
      <c r="BF83" s="20">
        <f t="shared" si="67"/>
        <v>1103420</v>
      </c>
      <c r="BG83" s="241">
        <v>1217582</v>
      </c>
      <c r="BH83" s="241">
        <v>824300.56</v>
      </c>
      <c r="BI83" s="237">
        <f t="shared" si="68"/>
        <v>67.699798452999474</v>
      </c>
      <c r="BJ83" s="238">
        <f t="shared" si="69"/>
        <v>91560</v>
      </c>
      <c r="BK83" s="239">
        <f t="shared" si="70"/>
        <v>7.5198220735851882</v>
      </c>
      <c r="BL83" s="27">
        <f t="shared" si="71"/>
        <v>53105</v>
      </c>
      <c r="BM83" s="239">
        <f t="shared" si="72"/>
        <v>4.361513228677822</v>
      </c>
      <c r="BN83" s="240">
        <f t="shared" si="73"/>
        <v>11510.39</v>
      </c>
      <c r="BO83" s="239">
        <f t="shared" si="74"/>
        <v>0.94534823937936008</v>
      </c>
      <c r="BP83" s="27">
        <f t="shared" si="75"/>
        <v>16500</v>
      </c>
      <c r="BQ83" s="239">
        <f t="shared" si="76"/>
        <v>1.3551448690930057</v>
      </c>
      <c r="BR83" s="36">
        <f t="shared" si="77"/>
        <v>92394.829999999958</v>
      </c>
      <c r="BS83" s="239">
        <f t="shared" si="78"/>
        <v>7.5883866548618455</v>
      </c>
      <c r="BT83" s="248">
        <f t="shared" si="87"/>
        <v>0.32300201547000523</v>
      </c>
      <c r="BU83" s="241">
        <v>265070.21999999997</v>
      </c>
      <c r="BV83" s="47">
        <f t="shared" si="79"/>
        <v>21.770215065597224</v>
      </c>
      <c r="BW83" s="54">
        <f t="shared" si="80"/>
        <v>128211.21999999997</v>
      </c>
      <c r="BX83" s="237">
        <f t="shared" si="81"/>
        <v>10.529986481403304</v>
      </c>
      <c r="BY83" s="58">
        <v>41292</v>
      </c>
      <c r="BZ83" s="58">
        <v>26070</v>
      </c>
      <c r="CA83" s="58">
        <v>19245</v>
      </c>
      <c r="CB83" s="58">
        <v>4953</v>
      </c>
      <c r="CC83" s="59">
        <v>53105</v>
      </c>
      <c r="CD83" s="59">
        <v>11510.39</v>
      </c>
      <c r="CE83" s="59">
        <v>16500</v>
      </c>
      <c r="CF83" s="42">
        <f t="shared" si="82"/>
        <v>3.7421833934494574E-2</v>
      </c>
      <c r="CG83" s="42">
        <f t="shared" si="83"/>
        <v>2.3662999673238209E-2</v>
      </c>
      <c r="CH83" s="42">
        <f t="shared" si="84"/>
        <v>1.7441228181472149E-2</v>
      </c>
      <c r="CI83" s="42">
        <f t="shared" si="85"/>
        <v>4.4887712747639155E-3</v>
      </c>
      <c r="CJ83" s="42">
        <f t="shared" si="86"/>
        <v>4.361513228677822E-2</v>
      </c>
      <c r="CK83" s="54">
        <f t="shared" si="44"/>
        <v>25642.243999999995</v>
      </c>
    </row>
    <row r="84" spans="1:89" ht="20" customHeight="1" x14ac:dyDescent="0.6">
      <c r="A84" s="47">
        <v>77</v>
      </c>
      <c r="B84" s="47">
        <v>6</v>
      </c>
      <c r="C84" s="48" t="s">
        <v>228</v>
      </c>
      <c r="D84" s="47" t="s">
        <v>207</v>
      </c>
      <c r="E84" s="47" t="s">
        <v>185</v>
      </c>
      <c r="F84" s="57"/>
      <c r="G84" s="19">
        <v>40</v>
      </c>
      <c r="H84" s="20">
        <f t="shared" si="45"/>
        <v>0</v>
      </c>
      <c r="I84" s="57">
        <v>22170</v>
      </c>
      <c r="J84" s="22">
        <v>50</v>
      </c>
      <c r="K84" s="20">
        <f t="shared" si="46"/>
        <v>1108500</v>
      </c>
      <c r="L84" s="23"/>
      <c r="M84" s="24">
        <v>60</v>
      </c>
      <c r="N84" s="20">
        <f t="shared" si="47"/>
        <v>0</v>
      </c>
      <c r="O84" s="57">
        <v>5604</v>
      </c>
      <c r="P84" s="25">
        <v>12</v>
      </c>
      <c r="Q84" s="20">
        <f t="shared" si="48"/>
        <v>67248</v>
      </c>
      <c r="R84" s="57">
        <v>40</v>
      </c>
      <c r="S84" s="26">
        <v>12</v>
      </c>
      <c r="T84" s="20">
        <f t="shared" si="49"/>
        <v>480</v>
      </c>
      <c r="U84" s="57">
        <v>230</v>
      </c>
      <c r="V84" s="25">
        <v>8</v>
      </c>
      <c r="W84" s="20">
        <f t="shared" si="50"/>
        <v>1840</v>
      </c>
      <c r="X84" s="57"/>
      <c r="Y84" s="25">
        <v>12</v>
      </c>
      <c r="Z84" s="20">
        <f t="shared" si="51"/>
        <v>0</v>
      </c>
      <c r="AA84" s="57">
        <v>300</v>
      </c>
      <c r="AB84" s="25">
        <v>10</v>
      </c>
      <c r="AC84" s="20">
        <f t="shared" si="52"/>
        <v>3000</v>
      </c>
      <c r="AD84" s="57"/>
      <c r="AE84" s="25">
        <v>25</v>
      </c>
      <c r="AF84" s="20">
        <f t="shared" si="53"/>
        <v>0</v>
      </c>
      <c r="AG84" s="23"/>
      <c r="AH84" s="25">
        <v>7.5</v>
      </c>
      <c r="AI84" s="20">
        <f t="shared" si="54"/>
        <v>0</v>
      </c>
      <c r="AJ84" s="57"/>
      <c r="AK84" s="22">
        <v>15</v>
      </c>
      <c r="AL84" s="20">
        <f t="shared" si="55"/>
        <v>0</v>
      </c>
      <c r="AM84" s="57"/>
      <c r="AN84" s="25">
        <v>12</v>
      </c>
      <c r="AO84" s="20">
        <f t="shared" si="56"/>
        <v>0</v>
      </c>
      <c r="AP84" s="23">
        <f t="shared" si="57"/>
        <v>570</v>
      </c>
      <c r="AQ84" s="57">
        <v>0</v>
      </c>
      <c r="AR84" s="27">
        <v>4</v>
      </c>
      <c r="AS84" s="23">
        <f t="shared" si="58"/>
        <v>0</v>
      </c>
      <c r="AT84" s="57">
        <v>73</v>
      </c>
      <c r="AU84" s="28">
        <v>6</v>
      </c>
      <c r="AV84" s="23">
        <f t="shared" si="59"/>
        <v>438</v>
      </c>
      <c r="AW84" s="57">
        <v>1777</v>
      </c>
      <c r="AX84" s="29">
        <f t="shared" si="60"/>
        <v>2215</v>
      </c>
      <c r="AY84" s="57">
        <v>35920</v>
      </c>
      <c r="AZ84" s="30">
        <f t="shared" si="61"/>
        <v>0.25277401894451962</v>
      </c>
      <c r="BA84" s="30">
        <f t="shared" si="62"/>
        <v>2.571041948579161E-2</v>
      </c>
      <c r="BB84" s="30">
        <f t="shared" si="63"/>
        <v>0.39525339043540331</v>
      </c>
      <c r="BC84" s="20">
        <f t="shared" si="64"/>
        <v>1113820</v>
      </c>
      <c r="BD84" s="20">
        <f t="shared" si="65"/>
        <v>1108980</v>
      </c>
      <c r="BE84" s="20">
        <f t="shared" si="66"/>
        <v>1113820</v>
      </c>
      <c r="BF84" s="20">
        <f t="shared" si="67"/>
        <v>1113820</v>
      </c>
      <c r="BG84" s="241">
        <v>1216988</v>
      </c>
      <c r="BH84" s="241">
        <v>826339.28</v>
      </c>
      <c r="BI84" s="237">
        <f t="shared" si="68"/>
        <v>67.900363849109453</v>
      </c>
      <c r="BJ84" s="238">
        <f t="shared" si="69"/>
        <v>88570</v>
      </c>
      <c r="BK84" s="239">
        <f t="shared" si="70"/>
        <v>7.2778038896028558</v>
      </c>
      <c r="BL84" s="27">
        <f t="shared" si="71"/>
        <v>63043</v>
      </c>
      <c r="BM84" s="239">
        <f t="shared" si="72"/>
        <v>5.1802482851104532</v>
      </c>
      <c r="BN84" s="240">
        <f t="shared" si="73"/>
        <v>9153.2999999999993</v>
      </c>
      <c r="BO84" s="239">
        <f t="shared" si="74"/>
        <v>0.752127383343139</v>
      </c>
      <c r="BP84" s="27">
        <f t="shared" si="75"/>
        <v>20000</v>
      </c>
      <c r="BQ84" s="239">
        <f t="shared" si="76"/>
        <v>1.6434015783228759</v>
      </c>
      <c r="BR84" s="36">
        <f t="shared" si="77"/>
        <v>105369.75</v>
      </c>
      <c r="BS84" s="239">
        <f t="shared" si="78"/>
        <v>8.6582406728743422</v>
      </c>
      <c r="BT84" s="248">
        <f t="shared" si="87"/>
        <v>0.32099636150890559</v>
      </c>
      <c r="BU84" s="241">
        <v>286136.05</v>
      </c>
      <c r="BV84" s="47">
        <f t="shared" si="79"/>
        <v>23.511821809253668</v>
      </c>
      <c r="BW84" s="54">
        <f t="shared" si="80"/>
        <v>104512.66999999998</v>
      </c>
      <c r="BX84" s="237">
        <f t="shared" si="81"/>
        <v>8.5878143416368928</v>
      </c>
      <c r="BY84" s="58">
        <v>28211</v>
      </c>
      <c r="BZ84" s="58">
        <v>27067</v>
      </c>
      <c r="CA84" s="58">
        <v>26195</v>
      </c>
      <c r="CB84" s="58">
        <v>7097</v>
      </c>
      <c r="CC84" s="59">
        <v>63043</v>
      </c>
      <c r="CD84" s="59">
        <v>9153.2999999999993</v>
      </c>
      <c r="CE84" s="59">
        <v>20000</v>
      </c>
      <c r="CF84" s="42">
        <f t="shared" si="82"/>
        <v>2.5328149970372232E-2</v>
      </c>
      <c r="CG84" s="42">
        <f t="shared" si="83"/>
        <v>2.4407112842431786E-2</v>
      </c>
      <c r="CH84" s="42">
        <f t="shared" si="84"/>
        <v>2.3518162719290369E-2</v>
      </c>
      <c r="CI84" s="42">
        <f t="shared" si="85"/>
        <v>6.3717656353809412E-3</v>
      </c>
      <c r="CJ84" s="42">
        <f t="shared" si="86"/>
        <v>5.1802482851104531E-2</v>
      </c>
      <c r="CK84" s="54">
        <f t="shared" si="44"/>
        <v>20902.534</v>
      </c>
    </row>
    <row r="85" spans="1:89" ht="20" customHeight="1" x14ac:dyDescent="0.6">
      <c r="A85" s="47">
        <v>78</v>
      </c>
      <c r="B85" s="47">
        <v>6</v>
      </c>
      <c r="C85" s="68" t="s">
        <v>229</v>
      </c>
      <c r="D85" s="68" t="s">
        <v>84</v>
      </c>
      <c r="E85" s="68" t="s">
        <v>230</v>
      </c>
      <c r="F85" s="49">
        <v>0</v>
      </c>
      <c r="G85" s="19">
        <v>40</v>
      </c>
      <c r="H85" s="20">
        <f t="shared" si="45"/>
        <v>0</v>
      </c>
      <c r="I85" s="23">
        <v>16890</v>
      </c>
      <c r="J85" s="22">
        <v>50</v>
      </c>
      <c r="K85" s="20">
        <f t="shared" si="46"/>
        <v>844500</v>
      </c>
      <c r="L85" s="23"/>
      <c r="M85" s="24">
        <v>60</v>
      </c>
      <c r="N85" s="20">
        <f t="shared" si="47"/>
        <v>0</v>
      </c>
      <c r="O85" s="23">
        <v>16368</v>
      </c>
      <c r="P85" s="25">
        <v>12</v>
      </c>
      <c r="Q85" s="20">
        <f t="shared" si="48"/>
        <v>196416</v>
      </c>
      <c r="R85" s="23">
        <v>1020</v>
      </c>
      <c r="S85" s="26">
        <v>12</v>
      </c>
      <c r="T85" s="20">
        <f t="shared" si="49"/>
        <v>12240</v>
      </c>
      <c r="U85" s="23">
        <v>565</v>
      </c>
      <c r="V85" s="25">
        <v>8</v>
      </c>
      <c r="W85" s="20">
        <f t="shared" si="50"/>
        <v>4520</v>
      </c>
      <c r="X85" s="23">
        <v>75</v>
      </c>
      <c r="Y85" s="25">
        <v>12</v>
      </c>
      <c r="Z85" s="20">
        <f t="shared" si="51"/>
        <v>900</v>
      </c>
      <c r="AA85" s="23">
        <v>820</v>
      </c>
      <c r="AB85" s="25">
        <v>10</v>
      </c>
      <c r="AC85" s="20">
        <f t="shared" si="52"/>
        <v>8200</v>
      </c>
      <c r="AD85" s="23">
        <v>0</v>
      </c>
      <c r="AE85" s="25">
        <v>25</v>
      </c>
      <c r="AF85" s="20">
        <f t="shared" si="53"/>
        <v>0</v>
      </c>
      <c r="AG85" s="23">
        <v>1313</v>
      </c>
      <c r="AH85" s="25">
        <v>7.5</v>
      </c>
      <c r="AI85" s="20">
        <f t="shared" si="54"/>
        <v>9847.5</v>
      </c>
      <c r="AJ85" s="23"/>
      <c r="AK85" s="22">
        <v>15</v>
      </c>
      <c r="AL85" s="20">
        <f t="shared" si="55"/>
        <v>0</v>
      </c>
      <c r="AM85" s="23">
        <v>0</v>
      </c>
      <c r="AN85" s="25">
        <v>12</v>
      </c>
      <c r="AO85" s="20">
        <f t="shared" si="56"/>
        <v>0</v>
      </c>
      <c r="AP85" s="23">
        <f t="shared" si="57"/>
        <v>3793</v>
      </c>
      <c r="AQ85" s="23">
        <v>191</v>
      </c>
      <c r="AR85" s="27">
        <v>4</v>
      </c>
      <c r="AS85" s="23">
        <f t="shared" si="58"/>
        <v>764</v>
      </c>
      <c r="AT85" s="23">
        <v>0</v>
      </c>
      <c r="AU85" s="28">
        <v>6</v>
      </c>
      <c r="AV85" s="23">
        <f t="shared" si="59"/>
        <v>0</v>
      </c>
      <c r="AW85" s="23">
        <v>6476</v>
      </c>
      <c r="AX85" s="29">
        <f t="shared" si="60"/>
        <v>7240</v>
      </c>
      <c r="AY85" s="23">
        <v>118595</v>
      </c>
      <c r="AZ85" s="30">
        <f t="shared" si="61"/>
        <v>0.96909413854351689</v>
      </c>
      <c r="BA85" s="30">
        <f t="shared" si="62"/>
        <v>0.22457075192421552</v>
      </c>
      <c r="BB85" s="30">
        <f t="shared" si="63"/>
        <v>0.44232649071358748</v>
      </c>
      <c r="BC85" s="20">
        <f t="shared" si="64"/>
        <v>870360</v>
      </c>
      <c r="BD85" s="20">
        <f t="shared" si="65"/>
        <v>856740</v>
      </c>
      <c r="BE85" s="20">
        <f t="shared" si="66"/>
        <v>870360</v>
      </c>
      <c r="BF85" s="20">
        <f t="shared" si="67"/>
        <v>880207.5</v>
      </c>
      <c r="BG85" s="36">
        <v>1210798.5</v>
      </c>
      <c r="BH85" s="36">
        <v>804815.84392424196</v>
      </c>
      <c r="BI85" s="237">
        <f t="shared" si="68"/>
        <v>66.469841507421918</v>
      </c>
      <c r="BJ85" s="238">
        <f t="shared" si="69"/>
        <v>74459.5</v>
      </c>
      <c r="BK85" s="239">
        <f t="shared" si="70"/>
        <v>6.1496194453494946</v>
      </c>
      <c r="BL85" s="27">
        <f t="shared" si="71"/>
        <v>63150</v>
      </c>
      <c r="BM85" s="239">
        <f t="shared" si="72"/>
        <v>5.2155664216630591</v>
      </c>
      <c r="BN85" s="240">
        <f t="shared" si="73"/>
        <v>2936.2550000000001</v>
      </c>
      <c r="BO85" s="239">
        <f t="shared" si="74"/>
        <v>0.24250566877973503</v>
      </c>
      <c r="BP85" s="27">
        <f t="shared" si="75"/>
        <v>48400</v>
      </c>
      <c r="BQ85" s="239">
        <f t="shared" si="76"/>
        <v>3.9973620713933817</v>
      </c>
      <c r="BR85" s="36">
        <f t="shared" si="77"/>
        <v>63189.218484847981</v>
      </c>
      <c r="BS85" s="239">
        <f t="shared" si="78"/>
        <v>5.2188054812462994</v>
      </c>
      <c r="BT85" s="248">
        <f t="shared" si="87"/>
        <v>0.33530158492578083</v>
      </c>
      <c r="BU85" s="36">
        <v>252134.97348484799</v>
      </c>
      <c r="BV85" s="47">
        <f t="shared" si="79"/>
        <v>20.82385908843197</v>
      </c>
      <c r="BW85" s="54">
        <f t="shared" si="80"/>
        <v>153847.68259091006</v>
      </c>
      <c r="BX85" s="237">
        <f t="shared" si="81"/>
        <v>12.706299404146112</v>
      </c>
      <c r="BY85" s="53">
        <v>21540</v>
      </c>
      <c r="BZ85" s="53">
        <v>23667</v>
      </c>
      <c r="CA85" s="53">
        <v>20897.5</v>
      </c>
      <c r="CB85" s="53">
        <v>8355</v>
      </c>
      <c r="CC85" s="54">
        <v>63150</v>
      </c>
      <c r="CD85" s="54">
        <v>2936.2550000000001</v>
      </c>
      <c r="CE85" s="54">
        <v>48400</v>
      </c>
      <c r="CF85" s="42">
        <f t="shared" si="82"/>
        <v>2.4748379980697642E-2</v>
      </c>
      <c r="CG85" s="42">
        <f t="shared" si="83"/>
        <v>2.7624483507248408E-2</v>
      </c>
      <c r="CH85" s="42">
        <f t="shared" si="84"/>
        <v>2.4010179695758076E-2</v>
      </c>
      <c r="CI85" s="42">
        <f t="shared" si="85"/>
        <v>9.4920799925017688E-3</v>
      </c>
      <c r="CJ85" s="42">
        <f t="shared" si="86"/>
        <v>5.2155664216630593E-2</v>
      </c>
      <c r="CK85" s="54">
        <f t="shared" si="44"/>
        <v>30769.536518182013</v>
      </c>
    </row>
    <row r="86" spans="1:89" ht="20" customHeight="1" x14ac:dyDescent="0.6">
      <c r="A86" s="47">
        <v>79</v>
      </c>
      <c r="B86" s="62">
        <v>7</v>
      </c>
      <c r="C86" s="60" t="s">
        <v>231</v>
      </c>
      <c r="D86" s="47" t="s">
        <v>137</v>
      </c>
      <c r="E86" s="47" t="s">
        <v>138</v>
      </c>
      <c r="F86" s="64"/>
      <c r="G86" s="19">
        <v>40</v>
      </c>
      <c r="H86" s="20">
        <f t="shared" si="45"/>
        <v>0</v>
      </c>
      <c r="I86" s="64">
        <v>20571</v>
      </c>
      <c r="J86" s="22">
        <v>50</v>
      </c>
      <c r="K86" s="20">
        <f t="shared" si="46"/>
        <v>1028550</v>
      </c>
      <c r="L86" s="23"/>
      <c r="M86" s="24">
        <v>60</v>
      </c>
      <c r="N86" s="20">
        <f t="shared" si="47"/>
        <v>0</v>
      </c>
      <c r="O86" s="23">
        <v>6203</v>
      </c>
      <c r="P86" s="25">
        <v>12</v>
      </c>
      <c r="Q86" s="20">
        <f t="shared" si="48"/>
        <v>74436</v>
      </c>
      <c r="R86" s="23">
        <v>1280</v>
      </c>
      <c r="S86" s="26">
        <v>12</v>
      </c>
      <c r="T86" s="20">
        <f t="shared" si="49"/>
        <v>15360</v>
      </c>
      <c r="U86" s="23">
        <v>773</v>
      </c>
      <c r="V86" s="25">
        <v>8</v>
      </c>
      <c r="W86" s="20">
        <f t="shared" si="50"/>
        <v>6184</v>
      </c>
      <c r="X86" s="23">
        <v>277</v>
      </c>
      <c r="Y86" s="25">
        <v>12</v>
      </c>
      <c r="Z86" s="20">
        <f t="shared" si="51"/>
        <v>3324</v>
      </c>
      <c r="AA86" s="23">
        <v>841</v>
      </c>
      <c r="AB86" s="25">
        <v>10</v>
      </c>
      <c r="AC86" s="20">
        <f t="shared" si="52"/>
        <v>8410</v>
      </c>
      <c r="AD86" s="23">
        <v>859</v>
      </c>
      <c r="AE86" s="25">
        <v>25</v>
      </c>
      <c r="AF86" s="20">
        <f t="shared" si="53"/>
        <v>21475</v>
      </c>
      <c r="AG86" s="23">
        <v>719</v>
      </c>
      <c r="AH86" s="25">
        <v>7.5</v>
      </c>
      <c r="AI86" s="20">
        <f t="shared" si="54"/>
        <v>5392.5</v>
      </c>
      <c r="AJ86" s="23"/>
      <c r="AK86" s="22">
        <v>15</v>
      </c>
      <c r="AL86" s="20">
        <f t="shared" si="55"/>
        <v>0</v>
      </c>
      <c r="AM86" s="23"/>
      <c r="AN86" s="25">
        <v>12</v>
      </c>
      <c r="AO86" s="20">
        <f t="shared" si="56"/>
        <v>0</v>
      </c>
      <c r="AP86" s="23">
        <f t="shared" si="57"/>
        <v>4749</v>
      </c>
      <c r="AQ86" s="23"/>
      <c r="AR86" s="27">
        <v>4</v>
      </c>
      <c r="AS86" s="23">
        <f t="shared" si="58"/>
        <v>0</v>
      </c>
      <c r="AT86" s="23"/>
      <c r="AU86" s="28">
        <v>6</v>
      </c>
      <c r="AV86" s="23">
        <f t="shared" si="59"/>
        <v>0</v>
      </c>
      <c r="AW86" s="23">
        <v>1888</v>
      </c>
      <c r="AX86" s="29">
        <f t="shared" si="60"/>
        <v>1888</v>
      </c>
      <c r="AY86" s="23">
        <v>42680</v>
      </c>
      <c r="AZ86" s="30">
        <f t="shared" si="61"/>
        <v>0.30154100432647901</v>
      </c>
      <c r="BA86" s="30">
        <f t="shared" si="62"/>
        <v>0.23085897622867144</v>
      </c>
      <c r="BB86" s="30">
        <f t="shared" si="63"/>
        <v>0.30436885378042883</v>
      </c>
      <c r="BC86" s="20">
        <f t="shared" si="64"/>
        <v>1083303</v>
      </c>
      <c r="BD86" s="20">
        <f t="shared" si="65"/>
        <v>1065385</v>
      </c>
      <c r="BE86" s="20">
        <f t="shared" si="66"/>
        <v>1083303</v>
      </c>
      <c r="BF86" s="20">
        <f t="shared" si="67"/>
        <v>1088695.5</v>
      </c>
      <c r="BG86" s="36">
        <v>1208231.5</v>
      </c>
      <c r="BH86" s="36">
        <v>815495.90601538401</v>
      </c>
      <c r="BI86" s="237">
        <f t="shared" si="68"/>
        <v>67.495004559588452</v>
      </c>
      <c r="BJ86" s="238">
        <f t="shared" si="69"/>
        <v>91821</v>
      </c>
      <c r="BK86" s="239">
        <f t="shared" si="70"/>
        <v>7.5996197748527496</v>
      </c>
      <c r="BL86" s="27">
        <f t="shared" si="71"/>
        <v>86352.5</v>
      </c>
      <c r="BM86" s="239">
        <f t="shared" si="72"/>
        <v>7.1470161140476804</v>
      </c>
      <c r="BN86" s="240">
        <f t="shared" si="73"/>
        <v>8944.4699999999993</v>
      </c>
      <c r="BO86" s="239">
        <f t="shared" si="74"/>
        <v>0.7402943889478133</v>
      </c>
      <c r="BP86" s="27">
        <f t="shared" si="75"/>
        <v>13210</v>
      </c>
      <c r="BQ86" s="239">
        <f t="shared" si="76"/>
        <v>1.0933335209353505</v>
      </c>
      <c r="BR86" s="36">
        <f t="shared" si="77"/>
        <v>92383.449999999983</v>
      </c>
      <c r="BS86" s="239">
        <f t="shared" si="78"/>
        <v>7.6461712842282274</v>
      </c>
      <c r="BT86" s="248">
        <f t="shared" si="87"/>
        <v>0.32504995440411544</v>
      </c>
      <c r="BU86" s="36">
        <v>292711.42</v>
      </c>
      <c r="BV86" s="47">
        <f t="shared" si="79"/>
        <v>24.226435083011822</v>
      </c>
      <c r="BW86" s="54">
        <f t="shared" si="80"/>
        <v>100024.17398461601</v>
      </c>
      <c r="BX86" s="237">
        <f t="shared" si="81"/>
        <v>8.2785603573997211</v>
      </c>
      <c r="BY86" s="53">
        <v>27322</v>
      </c>
      <c r="BZ86" s="53">
        <v>22960</v>
      </c>
      <c r="CA86" s="53">
        <v>27140</v>
      </c>
      <c r="CB86" s="53">
        <v>14399</v>
      </c>
      <c r="CC86" s="54">
        <v>86352.5</v>
      </c>
      <c r="CD86" s="54">
        <v>8944.4699999999993</v>
      </c>
      <c r="CE86" s="54">
        <v>13210</v>
      </c>
      <c r="CF86" s="42">
        <f t="shared" si="82"/>
        <v>2.5221013880696353E-2</v>
      </c>
      <c r="CG86" s="42">
        <f t="shared" si="83"/>
        <v>2.1550894746969404E-2</v>
      </c>
      <c r="CH86" s="42">
        <f t="shared" si="84"/>
        <v>2.5053009176564636E-2</v>
      </c>
      <c r="CI86" s="42">
        <f t="shared" si="85"/>
        <v>1.3225920379022418E-2</v>
      </c>
      <c r="CJ86" s="42">
        <f t="shared" si="86"/>
        <v>7.1470161140476801E-2</v>
      </c>
      <c r="CK86" s="54">
        <f t="shared" si="44"/>
        <v>20004.834796923202</v>
      </c>
    </row>
    <row r="87" spans="1:89" ht="20" customHeight="1" x14ac:dyDescent="0.6">
      <c r="A87" s="47">
        <v>80</v>
      </c>
      <c r="B87" s="47">
        <v>6</v>
      </c>
      <c r="C87" s="48" t="s">
        <v>232</v>
      </c>
      <c r="D87" s="48" t="s">
        <v>84</v>
      </c>
      <c r="E87" s="48" t="s">
        <v>233</v>
      </c>
      <c r="F87" s="49">
        <v>0</v>
      </c>
      <c r="G87" s="19">
        <v>40</v>
      </c>
      <c r="H87" s="20">
        <f t="shared" si="45"/>
        <v>0</v>
      </c>
      <c r="I87" s="23">
        <v>19590</v>
      </c>
      <c r="J87" s="22">
        <v>50</v>
      </c>
      <c r="K87" s="20">
        <f t="shared" si="46"/>
        <v>979500</v>
      </c>
      <c r="L87" s="23"/>
      <c r="M87" s="24">
        <v>60</v>
      </c>
      <c r="N87" s="20">
        <f t="shared" si="47"/>
        <v>0</v>
      </c>
      <c r="O87" s="23">
        <v>11330</v>
      </c>
      <c r="P87" s="25">
        <v>12</v>
      </c>
      <c r="Q87" s="20">
        <f t="shared" si="48"/>
        <v>135960</v>
      </c>
      <c r="R87" s="23">
        <v>520</v>
      </c>
      <c r="S87" s="26">
        <v>12</v>
      </c>
      <c r="T87" s="20">
        <f t="shared" si="49"/>
        <v>6240</v>
      </c>
      <c r="U87" s="23">
        <v>400</v>
      </c>
      <c r="V87" s="25">
        <v>8</v>
      </c>
      <c r="W87" s="20">
        <f t="shared" si="50"/>
        <v>3200</v>
      </c>
      <c r="X87" s="23">
        <v>447</v>
      </c>
      <c r="Y87" s="25">
        <v>12</v>
      </c>
      <c r="Z87" s="20">
        <f t="shared" si="51"/>
        <v>5364</v>
      </c>
      <c r="AA87" s="23">
        <v>960</v>
      </c>
      <c r="AB87" s="25">
        <v>10</v>
      </c>
      <c r="AC87" s="20">
        <f t="shared" si="52"/>
        <v>9600</v>
      </c>
      <c r="AD87" s="23">
        <v>90</v>
      </c>
      <c r="AE87" s="25">
        <v>25</v>
      </c>
      <c r="AF87" s="20">
        <f t="shared" si="53"/>
        <v>2250</v>
      </c>
      <c r="AG87" s="23">
        <v>554</v>
      </c>
      <c r="AH87" s="25">
        <v>7.5</v>
      </c>
      <c r="AI87" s="20">
        <f t="shared" si="54"/>
        <v>4155</v>
      </c>
      <c r="AJ87" s="23"/>
      <c r="AK87" s="22">
        <v>15</v>
      </c>
      <c r="AL87" s="20">
        <f t="shared" si="55"/>
        <v>0</v>
      </c>
      <c r="AM87" s="23">
        <v>0</v>
      </c>
      <c r="AN87" s="25">
        <v>12</v>
      </c>
      <c r="AO87" s="20">
        <f t="shared" si="56"/>
        <v>0</v>
      </c>
      <c r="AP87" s="23">
        <f t="shared" si="57"/>
        <v>2971</v>
      </c>
      <c r="AQ87" s="23">
        <v>103</v>
      </c>
      <c r="AR87" s="27">
        <v>4</v>
      </c>
      <c r="AS87" s="23">
        <f t="shared" si="58"/>
        <v>412</v>
      </c>
      <c r="AT87" s="23">
        <v>0</v>
      </c>
      <c r="AU87" s="28">
        <v>6</v>
      </c>
      <c r="AV87" s="23">
        <f t="shared" si="59"/>
        <v>0</v>
      </c>
      <c r="AW87" s="23">
        <v>3259</v>
      </c>
      <c r="AX87" s="29">
        <f t="shared" si="60"/>
        <v>3671</v>
      </c>
      <c r="AY87" s="23">
        <v>33201.5</v>
      </c>
      <c r="AZ87" s="30">
        <f t="shared" si="61"/>
        <v>0.57835630423685558</v>
      </c>
      <c r="BA87" s="30">
        <f t="shared" si="62"/>
        <v>0.15165900969882593</v>
      </c>
      <c r="BB87" s="30">
        <f t="shared" si="63"/>
        <v>0.32400706090026477</v>
      </c>
      <c r="BC87" s="20">
        <f t="shared" si="64"/>
        <v>1006154</v>
      </c>
      <c r="BD87" s="20">
        <f t="shared" si="65"/>
        <v>987990</v>
      </c>
      <c r="BE87" s="20">
        <f t="shared" si="66"/>
        <v>1006154</v>
      </c>
      <c r="BF87" s="20">
        <f t="shared" si="67"/>
        <v>1010309</v>
      </c>
      <c r="BG87" s="36">
        <v>1206679</v>
      </c>
      <c r="BH87" s="36">
        <v>798109.54166666698</v>
      </c>
      <c r="BI87" s="237">
        <f t="shared" si="68"/>
        <v>66.140998696974663</v>
      </c>
      <c r="BJ87" s="238">
        <f t="shared" si="69"/>
        <v>76033</v>
      </c>
      <c r="BK87" s="239">
        <f t="shared" si="70"/>
        <v>6.3010129454477948</v>
      </c>
      <c r="BL87" s="27">
        <f t="shared" si="71"/>
        <v>58395</v>
      </c>
      <c r="BM87" s="239">
        <f t="shared" si="72"/>
        <v>4.8393151782702768</v>
      </c>
      <c r="BN87" s="240">
        <f t="shared" si="73"/>
        <v>11053.53</v>
      </c>
      <c r="BO87" s="239">
        <f t="shared" si="74"/>
        <v>0.91602903506234878</v>
      </c>
      <c r="BP87" s="27">
        <f t="shared" si="75"/>
        <v>35000</v>
      </c>
      <c r="BQ87" s="239">
        <f t="shared" si="76"/>
        <v>2.900522839959923</v>
      </c>
      <c r="BR87" s="36">
        <f t="shared" si="77"/>
        <v>61585.328484847996</v>
      </c>
      <c r="BS87" s="239">
        <f t="shared" si="78"/>
        <v>5.1037043393353159</v>
      </c>
      <c r="BT87" s="248">
        <f t="shared" si="87"/>
        <v>0.33859001303025332</v>
      </c>
      <c r="BU87" s="36">
        <v>242066.85848484799</v>
      </c>
      <c r="BV87" s="47">
        <f t="shared" si="79"/>
        <v>20.06058433807566</v>
      </c>
      <c r="BW87" s="54">
        <f t="shared" si="80"/>
        <v>166502.59984848503</v>
      </c>
      <c r="BX87" s="237">
        <f t="shared" si="81"/>
        <v>13.798416964949668</v>
      </c>
      <c r="BY87" s="53">
        <v>23109</v>
      </c>
      <c r="BZ87" s="53">
        <v>22830</v>
      </c>
      <c r="CA87" s="53">
        <v>22894</v>
      </c>
      <c r="CB87" s="53">
        <v>7200</v>
      </c>
      <c r="CC87" s="54">
        <v>58395</v>
      </c>
      <c r="CD87" s="54">
        <v>11053.53</v>
      </c>
      <c r="CE87" s="54">
        <v>35000</v>
      </c>
      <c r="CF87" s="42">
        <f t="shared" si="82"/>
        <v>2.2967657038584551E-2</v>
      </c>
      <c r="CG87" s="42">
        <f t="shared" si="83"/>
        <v>2.3107521331187562E-2</v>
      </c>
      <c r="CH87" s="42">
        <f t="shared" si="84"/>
        <v>2.2753972055967575E-2</v>
      </c>
      <c r="CI87" s="42">
        <f t="shared" si="85"/>
        <v>7.1265325756773423E-3</v>
      </c>
      <c r="CJ87" s="42">
        <f t="shared" si="86"/>
        <v>4.8393151782702773E-2</v>
      </c>
      <c r="CK87" s="54">
        <f t="shared" si="44"/>
        <v>33300.519969697008</v>
      </c>
    </row>
    <row r="88" spans="1:89" ht="20" customHeight="1" x14ac:dyDescent="0.6">
      <c r="A88" s="47">
        <v>81</v>
      </c>
      <c r="B88" s="47">
        <v>4</v>
      </c>
      <c r="C88" s="48" t="s">
        <v>234</v>
      </c>
      <c r="D88" s="48" t="s">
        <v>69</v>
      </c>
      <c r="E88" s="48" t="s">
        <v>70</v>
      </c>
      <c r="F88" s="23"/>
      <c r="G88" s="19">
        <v>40</v>
      </c>
      <c r="H88" s="20">
        <f t="shared" si="45"/>
        <v>0</v>
      </c>
      <c r="I88" s="23">
        <v>21140</v>
      </c>
      <c r="J88" s="22">
        <v>50</v>
      </c>
      <c r="K88" s="20">
        <f t="shared" si="46"/>
        <v>1057000</v>
      </c>
      <c r="L88" s="23"/>
      <c r="M88" s="24">
        <v>60</v>
      </c>
      <c r="N88" s="20">
        <f t="shared" si="47"/>
        <v>0</v>
      </c>
      <c r="O88" s="23">
        <v>6177</v>
      </c>
      <c r="P88" s="25">
        <v>12</v>
      </c>
      <c r="Q88" s="20">
        <f t="shared" si="48"/>
        <v>74124</v>
      </c>
      <c r="R88" s="23"/>
      <c r="S88" s="26">
        <v>12</v>
      </c>
      <c r="T88" s="20">
        <f t="shared" si="49"/>
        <v>0</v>
      </c>
      <c r="U88" s="23">
        <v>773</v>
      </c>
      <c r="V88" s="25">
        <v>8</v>
      </c>
      <c r="W88" s="20">
        <f t="shared" si="50"/>
        <v>6184</v>
      </c>
      <c r="X88" s="23">
        <v>285</v>
      </c>
      <c r="Y88" s="25">
        <v>12</v>
      </c>
      <c r="Z88" s="20">
        <f t="shared" si="51"/>
        <v>3420</v>
      </c>
      <c r="AA88" s="23">
        <v>1062</v>
      </c>
      <c r="AB88" s="25">
        <v>10</v>
      </c>
      <c r="AC88" s="20">
        <f t="shared" si="52"/>
        <v>10620</v>
      </c>
      <c r="AD88" s="23">
        <v>349</v>
      </c>
      <c r="AE88" s="25">
        <v>25</v>
      </c>
      <c r="AF88" s="20">
        <f t="shared" si="53"/>
        <v>8725</v>
      </c>
      <c r="AG88" s="23">
        <v>232</v>
      </c>
      <c r="AH88" s="25">
        <v>7.5</v>
      </c>
      <c r="AI88" s="20">
        <f t="shared" si="54"/>
        <v>1740</v>
      </c>
      <c r="AJ88" s="23"/>
      <c r="AK88" s="22">
        <v>15</v>
      </c>
      <c r="AL88" s="20">
        <f t="shared" si="55"/>
        <v>0</v>
      </c>
      <c r="AM88" s="23"/>
      <c r="AN88" s="25">
        <v>12</v>
      </c>
      <c r="AO88" s="20">
        <f t="shared" si="56"/>
        <v>0</v>
      </c>
      <c r="AP88" s="23">
        <f t="shared" si="57"/>
        <v>2701</v>
      </c>
      <c r="AQ88" s="23"/>
      <c r="AR88" s="27">
        <v>4</v>
      </c>
      <c r="AS88" s="23">
        <f t="shared" si="58"/>
        <v>0</v>
      </c>
      <c r="AT88" s="23"/>
      <c r="AU88" s="28">
        <v>6</v>
      </c>
      <c r="AV88" s="23">
        <f t="shared" si="59"/>
        <v>0</v>
      </c>
      <c r="AW88" s="23">
        <v>1253</v>
      </c>
      <c r="AX88" s="29">
        <f t="shared" si="60"/>
        <v>1253</v>
      </c>
      <c r="AY88" s="23">
        <v>31683</v>
      </c>
      <c r="AZ88" s="30">
        <f t="shared" si="61"/>
        <v>0.29219489120151371</v>
      </c>
      <c r="BA88" s="30">
        <f t="shared" si="62"/>
        <v>0.12776726584673603</v>
      </c>
      <c r="BB88" s="30">
        <f t="shared" si="63"/>
        <v>0.20284927958555934</v>
      </c>
      <c r="BC88" s="20">
        <f t="shared" si="64"/>
        <v>1085949</v>
      </c>
      <c r="BD88" s="20">
        <f t="shared" si="65"/>
        <v>1065725</v>
      </c>
      <c r="BE88" s="20">
        <f t="shared" si="66"/>
        <v>1085949</v>
      </c>
      <c r="BF88" s="20">
        <f t="shared" si="67"/>
        <v>1087689</v>
      </c>
      <c r="BG88" s="36">
        <v>1193496</v>
      </c>
      <c r="BH88" s="36">
        <v>805784.07452071703</v>
      </c>
      <c r="BI88" s="237">
        <f t="shared" si="68"/>
        <v>67.514602019673049</v>
      </c>
      <c r="BJ88" s="238">
        <f t="shared" si="69"/>
        <v>89285</v>
      </c>
      <c r="BK88" s="239">
        <f t="shared" si="70"/>
        <v>7.4809634887758323</v>
      </c>
      <c r="BL88" s="27">
        <f t="shared" si="71"/>
        <v>38100.43</v>
      </c>
      <c r="BM88" s="239">
        <f t="shared" si="72"/>
        <v>3.1923383069570406</v>
      </c>
      <c r="BN88" s="240">
        <f t="shared" si="73"/>
        <v>20499.38</v>
      </c>
      <c r="BO88" s="239">
        <f t="shared" si="74"/>
        <v>1.7175910099405447</v>
      </c>
      <c r="BP88" s="27">
        <f t="shared" si="75"/>
        <v>13200</v>
      </c>
      <c r="BQ88" s="239">
        <f t="shared" si="76"/>
        <v>1.1059944901365402</v>
      </c>
      <c r="BR88" s="36">
        <f t="shared" si="77"/>
        <v>55798.66</v>
      </c>
      <c r="BS88" s="239">
        <f t="shared" si="78"/>
        <v>4.6752280694698607</v>
      </c>
      <c r="BT88" s="248">
        <f t="shared" si="87"/>
        <v>0.32485397980326952</v>
      </c>
      <c r="BU88" s="36">
        <v>216883.47</v>
      </c>
      <c r="BV88" s="47">
        <f t="shared" si="79"/>
        <v>18.172115365279819</v>
      </c>
      <c r="BW88" s="54">
        <f t="shared" si="80"/>
        <v>170828.45547928297</v>
      </c>
      <c r="BX88" s="237">
        <f t="shared" si="81"/>
        <v>14.313282615047138</v>
      </c>
      <c r="BY88" s="53">
        <v>36955</v>
      </c>
      <c r="BZ88" s="53">
        <v>29250</v>
      </c>
      <c r="CA88" s="53">
        <v>21000</v>
      </c>
      <c r="CB88" s="53">
        <v>2080</v>
      </c>
      <c r="CC88" s="54">
        <v>38100.43</v>
      </c>
      <c r="CD88" s="54">
        <v>20499.38</v>
      </c>
      <c r="CE88" s="54">
        <v>13200</v>
      </c>
      <c r="CF88" s="42">
        <f t="shared" si="82"/>
        <v>3.403014322035381E-2</v>
      </c>
      <c r="CG88" s="42">
        <f t="shared" si="83"/>
        <v>2.7446104764362288E-2</v>
      </c>
      <c r="CH88" s="42">
        <f t="shared" si="84"/>
        <v>1.9337924709171426E-2</v>
      </c>
      <c r="CI88" s="42">
        <f t="shared" si="85"/>
        <v>1.9123113316398346E-3</v>
      </c>
      <c r="CJ88" s="42">
        <f t="shared" si="86"/>
        <v>3.1923383069570405E-2</v>
      </c>
      <c r="CK88" s="54">
        <f t="shared" si="44"/>
        <v>34165.691095856593</v>
      </c>
    </row>
    <row r="89" spans="1:89" ht="20" customHeight="1" x14ac:dyDescent="0.6">
      <c r="A89" s="47">
        <v>82</v>
      </c>
      <c r="B89" s="47">
        <v>5</v>
      </c>
      <c r="C89" s="48" t="s">
        <v>235</v>
      </c>
      <c r="D89" s="48" t="s">
        <v>236</v>
      </c>
      <c r="E89" s="48" t="s">
        <v>237</v>
      </c>
      <c r="F89" s="23"/>
      <c r="G89" s="19">
        <v>40</v>
      </c>
      <c r="H89" s="20">
        <f t="shared" si="45"/>
        <v>0</v>
      </c>
      <c r="I89" s="23">
        <v>21033</v>
      </c>
      <c r="J89" s="22">
        <v>50</v>
      </c>
      <c r="K89" s="20">
        <f t="shared" si="46"/>
        <v>1051650</v>
      </c>
      <c r="L89" s="23"/>
      <c r="M89" s="24">
        <v>60</v>
      </c>
      <c r="N89" s="20">
        <f t="shared" si="47"/>
        <v>0</v>
      </c>
      <c r="O89" s="23">
        <v>5038</v>
      </c>
      <c r="P89" s="25">
        <v>12</v>
      </c>
      <c r="Q89" s="20">
        <f t="shared" si="48"/>
        <v>60456</v>
      </c>
      <c r="R89" s="23">
        <v>500</v>
      </c>
      <c r="S89" s="26">
        <v>12</v>
      </c>
      <c r="T89" s="20">
        <f t="shared" si="49"/>
        <v>6000</v>
      </c>
      <c r="U89" s="23">
        <v>600</v>
      </c>
      <c r="V89" s="25">
        <v>8</v>
      </c>
      <c r="W89" s="20">
        <f t="shared" si="50"/>
        <v>4800</v>
      </c>
      <c r="X89" s="23">
        <v>194</v>
      </c>
      <c r="Y89" s="25">
        <v>12</v>
      </c>
      <c r="Z89" s="20">
        <f t="shared" si="51"/>
        <v>2328</v>
      </c>
      <c r="AA89" s="23">
        <v>475</v>
      </c>
      <c r="AB89" s="25">
        <v>10</v>
      </c>
      <c r="AC89" s="20">
        <f t="shared" si="52"/>
        <v>4750</v>
      </c>
      <c r="AD89" s="23">
        <v>380</v>
      </c>
      <c r="AE89" s="25">
        <v>25</v>
      </c>
      <c r="AF89" s="20">
        <f t="shared" si="53"/>
        <v>9500</v>
      </c>
      <c r="AG89" s="23"/>
      <c r="AH89" s="25">
        <v>7.5</v>
      </c>
      <c r="AI89" s="20">
        <f t="shared" si="54"/>
        <v>0</v>
      </c>
      <c r="AJ89" s="23">
        <v>80</v>
      </c>
      <c r="AK89" s="22">
        <v>15</v>
      </c>
      <c r="AL89" s="20">
        <f t="shared" si="55"/>
        <v>1200</v>
      </c>
      <c r="AM89" s="23"/>
      <c r="AN89" s="25">
        <v>12</v>
      </c>
      <c r="AO89" s="20">
        <f t="shared" si="56"/>
        <v>0</v>
      </c>
      <c r="AP89" s="23">
        <f t="shared" si="57"/>
        <v>2229</v>
      </c>
      <c r="AQ89" s="23">
        <v>87</v>
      </c>
      <c r="AR89" s="27">
        <v>4</v>
      </c>
      <c r="AS89" s="23">
        <f t="shared" si="58"/>
        <v>348</v>
      </c>
      <c r="AT89" s="23">
        <v>22</v>
      </c>
      <c r="AU89" s="28">
        <v>6</v>
      </c>
      <c r="AV89" s="23">
        <f t="shared" si="59"/>
        <v>132</v>
      </c>
      <c r="AW89" s="23">
        <v>2157</v>
      </c>
      <c r="AX89" s="29">
        <f t="shared" si="60"/>
        <v>2637</v>
      </c>
      <c r="AY89" s="23">
        <v>49060</v>
      </c>
      <c r="AZ89" s="30">
        <f t="shared" si="61"/>
        <v>0.23952836019588267</v>
      </c>
      <c r="BA89" s="30">
        <f t="shared" si="62"/>
        <v>0.10597632292112395</v>
      </c>
      <c r="BB89" s="30">
        <f t="shared" si="63"/>
        <v>0.52342199285430724</v>
      </c>
      <c r="BC89" s="20">
        <f t="shared" si="64"/>
        <v>1079028</v>
      </c>
      <c r="BD89" s="20">
        <f t="shared" si="65"/>
        <v>1067150</v>
      </c>
      <c r="BE89" s="20">
        <f t="shared" si="66"/>
        <v>1079028</v>
      </c>
      <c r="BF89" s="20">
        <f t="shared" si="67"/>
        <v>1079028</v>
      </c>
      <c r="BG89" s="36">
        <v>1189744</v>
      </c>
      <c r="BH89" s="36">
        <v>806757.41482236004</v>
      </c>
      <c r="BI89" s="237">
        <f t="shared" si="68"/>
        <v>67.809328294352397</v>
      </c>
      <c r="BJ89" s="238">
        <f t="shared" si="69"/>
        <v>75680</v>
      </c>
      <c r="BK89" s="239">
        <f t="shared" si="70"/>
        <v>6.3610322892992102</v>
      </c>
      <c r="BL89" s="27">
        <f t="shared" si="71"/>
        <v>65584</v>
      </c>
      <c r="BM89" s="239">
        <f t="shared" si="72"/>
        <v>5.5124463750184916</v>
      </c>
      <c r="BN89" s="240">
        <f t="shared" si="73"/>
        <v>0</v>
      </c>
      <c r="BO89" s="239">
        <f t="shared" si="74"/>
        <v>0</v>
      </c>
      <c r="BP89" s="27">
        <f t="shared" si="75"/>
        <v>10000</v>
      </c>
      <c r="BQ89" s="239">
        <f t="shared" si="76"/>
        <v>0.84051695154587869</v>
      </c>
      <c r="BR89" s="36">
        <f t="shared" si="77"/>
        <v>59130.26999999999</v>
      </c>
      <c r="BS89" s="239">
        <f t="shared" si="78"/>
        <v>4.9699994284484719</v>
      </c>
      <c r="BT89" s="248">
        <f t="shared" si="87"/>
        <v>0.321906717056476</v>
      </c>
      <c r="BU89" s="36">
        <v>210394.27</v>
      </c>
      <c r="BV89" s="47">
        <f t="shared" si="79"/>
        <v>17.683995044312052</v>
      </c>
      <c r="BW89" s="54">
        <f t="shared" si="80"/>
        <v>172592.31517763998</v>
      </c>
      <c r="BX89" s="237">
        <f t="shared" si="81"/>
        <v>14.506676661335545</v>
      </c>
      <c r="BY89" s="53">
        <v>21355</v>
      </c>
      <c r="BZ89" s="53">
        <v>24895</v>
      </c>
      <c r="CA89" s="53">
        <v>24630</v>
      </c>
      <c r="CB89" s="53">
        <v>4800</v>
      </c>
      <c r="CC89" s="54">
        <v>65584</v>
      </c>
      <c r="CD89" s="54">
        <v>0</v>
      </c>
      <c r="CE89" s="54">
        <v>10000</v>
      </c>
      <c r="CF89" s="42">
        <f t="shared" si="82"/>
        <v>1.9790960012159093E-2</v>
      </c>
      <c r="CG89" s="42">
        <f t="shared" si="83"/>
        <v>2.3328491777163472E-2</v>
      </c>
      <c r="CH89" s="42">
        <f t="shared" si="84"/>
        <v>2.2826099044695781E-2</v>
      </c>
      <c r="CI89" s="42">
        <f t="shared" si="85"/>
        <v>4.4484480476873634E-3</v>
      </c>
      <c r="CJ89" s="42">
        <f t="shared" si="86"/>
        <v>5.5124463750184913E-2</v>
      </c>
      <c r="CK89" s="54">
        <f t="shared" si="44"/>
        <v>34518.463035527995</v>
      </c>
    </row>
    <row r="90" spans="1:89" ht="20" customHeight="1" x14ac:dyDescent="0.6">
      <c r="A90" s="47">
        <v>83</v>
      </c>
      <c r="B90" s="47">
        <v>5</v>
      </c>
      <c r="C90" s="48" t="s">
        <v>238</v>
      </c>
      <c r="D90" s="48" t="s">
        <v>193</v>
      </c>
      <c r="E90" s="48" t="s">
        <v>194</v>
      </c>
      <c r="F90" s="23"/>
      <c r="G90" s="19">
        <v>40</v>
      </c>
      <c r="H90" s="20">
        <f t="shared" si="45"/>
        <v>0</v>
      </c>
      <c r="I90" s="23">
        <v>19581</v>
      </c>
      <c r="J90" s="22">
        <v>50</v>
      </c>
      <c r="K90" s="20">
        <f t="shared" si="46"/>
        <v>979050</v>
      </c>
      <c r="L90" s="23"/>
      <c r="M90" s="24">
        <v>60</v>
      </c>
      <c r="N90" s="20">
        <f t="shared" si="47"/>
        <v>0</v>
      </c>
      <c r="O90" s="23">
        <v>7557</v>
      </c>
      <c r="P90" s="25">
        <v>12</v>
      </c>
      <c r="Q90" s="20">
        <f t="shared" si="48"/>
        <v>90684</v>
      </c>
      <c r="R90" s="23">
        <v>3070</v>
      </c>
      <c r="S90" s="26">
        <v>12</v>
      </c>
      <c r="T90" s="20">
        <f t="shared" si="49"/>
        <v>36840</v>
      </c>
      <c r="U90" s="23">
        <v>1350</v>
      </c>
      <c r="V90" s="25">
        <v>8</v>
      </c>
      <c r="W90" s="20">
        <f t="shared" si="50"/>
        <v>10800</v>
      </c>
      <c r="X90" s="23">
        <v>424</v>
      </c>
      <c r="Y90" s="25">
        <v>12</v>
      </c>
      <c r="Z90" s="20">
        <f t="shared" si="51"/>
        <v>5088</v>
      </c>
      <c r="AA90" s="23">
        <v>820</v>
      </c>
      <c r="AB90" s="25">
        <v>10</v>
      </c>
      <c r="AC90" s="20">
        <f t="shared" si="52"/>
        <v>8200</v>
      </c>
      <c r="AD90" s="23">
        <v>110</v>
      </c>
      <c r="AE90" s="25">
        <v>25</v>
      </c>
      <c r="AF90" s="20">
        <f t="shared" si="53"/>
        <v>2750</v>
      </c>
      <c r="AG90" s="23">
        <v>104</v>
      </c>
      <c r="AH90" s="25">
        <v>7.5</v>
      </c>
      <c r="AI90" s="20">
        <f t="shared" si="54"/>
        <v>780</v>
      </c>
      <c r="AJ90" s="23"/>
      <c r="AK90" s="22">
        <v>15</v>
      </c>
      <c r="AL90" s="20">
        <f t="shared" si="55"/>
        <v>0</v>
      </c>
      <c r="AM90" s="23"/>
      <c r="AN90" s="25">
        <v>12</v>
      </c>
      <c r="AO90" s="20">
        <f t="shared" si="56"/>
        <v>0</v>
      </c>
      <c r="AP90" s="23">
        <f t="shared" si="57"/>
        <v>5878</v>
      </c>
      <c r="AQ90" s="23">
        <v>102</v>
      </c>
      <c r="AR90" s="27">
        <v>4</v>
      </c>
      <c r="AS90" s="23">
        <f t="shared" si="58"/>
        <v>408</v>
      </c>
      <c r="AT90" s="23"/>
      <c r="AU90" s="28">
        <v>6</v>
      </c>
      <c r="AV90" s="23">
        <f t="shared" si="59"/>
        <v>0</v>
      </c>
      <c r="AW90" s="23">
        <v>2175</v>
      </c>
      <c r="AX90" s="29">
        <f t="shared" si="60"/>
        <v>2583</v>
      </c>
      <c r="AY90" s="23">
        <v>52858</v>
      </c>
      <c r="AZ90" s="30">
        <f t="shared" si="61"/>
        <v>0.38593534548797304</v>
      </c>
      <c r="BA90" s="30">
        <f t="shared" si="62"/>
        <v>0.30018895868443901</v>
      </c>
      <c r="BB90" s="30">
        <f t="shared" si="63"/>
        <v>0.34180230250099247</v>
      </c>
      <c r="BC90" s="20">
        <f t="shared" si="64"/>
        <v>1042728</v>
      </c>
      <c r="BD90" s="20">
        <f t="shared" si="65"/>
        <v>1018640</v>
      </c>
      <c r="BE90" s="20">
        <f t="shared" si="66"/>
        <v>1042728</v>
      </c>
      <c r="BF90" s="20">
        <f t="shared" si="67"/>
        <v>1043508</v>
      </c>
      <c r="BG90" s="36">
        <v>1187050</v>
      </c>
      <c r="BH90" s="36">
        <v>834325.57</v>
      </c>
      <c r="BI90" s="237">
        <f t="shared" si="68"/>
        <v>70.285629922918147</v>
      </c>
      <c r="BJ90" s="238">
        <f t="shared" si="69"/>
        <v>87743</v>
      </c>
      <c r="BK90" s="239">
        <f t="shared" si="70"/>
        <v>7.3916852702076579</v>
      </c>
      <c r="BL90" s="27">
        <f t="shared" si="71"/>
        <v>61227</v>
      </c>
      <c r="BM90" s="239">
        <f t="shared" si="72"/>
        <v>5.1579124720946883</v>
      </c>
      <c r="BN90" s="240">
        <f t="shared" si="73"/>
        <v>2610</v>
      </c>
      <c r="BO90" s="239">
        <f t="shared" si="74"/>
        <v>0.21987279390084663</v>
      </c>
      <c r="BP90" s="27">
        <f t="shared" si="75"/>
        <v>25000</v>
      </c>
      <c r="BQ90" s="239">
        <f t="shared" si="76"/>
        <v>2.106061244260983</v>
      </c>
      <c r="BR90" s="36">
        <f t="shared" si="77"/>
        <v>61278</v>
      </c>
      <c r="BS90" s="239">
        <f t="shared" si="78"/>
        <v>5.1622088370329813</v>
      </c>
      <c r="BT90" s="248">
        <f t="shared" si="87"/>
        <v>0.29714370077081848</v>
      </c>
      <c r="BU90" s="36">
        <v>237858</v>
      </c>
      <c r="BV90" s="47">
        <f t="shared" si="79"/>
        <v>20.037740617497157</v>
      </c>
      <c r="BW90" s="54">
        <f t="shared" si="80"/>
        <v>114866.43000000005</v>
      </c>
      <c r="BX90" s="237">
        <f t="shared" si="81"/>
        <v>9.6766294595846887</v>
      </c>
      <c r="BY90" s="53">
        <v>28162</v>
      </c>
      <c r="BZ90" s="53">
        <v>21840</v>
      </c>
      <c r="CA90" s="53">
        <v>30140</v>
      </c>
      <c r="CB90" s="53">
        <v>7601</v>
      </c>
      <c r="CC90" s="54">
        <v>61227</v>
      </c>
      <c r="CD90" s="54">
        <v>2610</v>
      </c>
      <c r="CE90" s="54">
        <v>25000</v>
      </c>
      <c r="CF90" s="42">
        <f t="shared" si="82"/>
        <v>2.7008002086833766E-2</v>
      </c>
      <c r="CG90" s="42">
        <f t="shared" si="83"/>
        <v>2.1440351841671246E-2</v>
      </c>
      <c r="CH90" s="42">
        <f t="shared" si="84"/>
        <v>2.8904949325231508E-2</v>
      </c>
      <c r="CI90" s="42">
        <f t="shared" si="85"/>
        <v>7.284084070270664E-3</v>
      </c>
      <c r="CJ90" s="42">
        <f t="shared" si="86"/>
        <v>5.1579124720946883E-2</v>
      </c>
      <c r="CK90" s="54">
        <f t="shared" si="44"/>
        <v>22973.286000000011</v>
      </c>
    </row>
    <row r="91" spans="1:89" ht="20" customHeight="1" x14ac:dyDescent="0.6">
      <c r="A91" s="47">
        <v>84</v>
      </c>
      <c r="B91" s="47">
        <v>5</v>
      </c>
      <c r="C91" s="72" t="s">
        <v>239</v>
      </c>
      <c r="D91" s="47" t="s">
        <v>240</v>
      </c>
      <c r="E91" s="47" t="s">
        <v>241</v>
      </c>
      <c r="F91" s="57"/>
      <c r="G91" s="19">
        <v>40</v>
      </c>
      <c r="H91" s="20">
        <f t="shared" si="45"/>
        <v>0</v>
      </c>
      <c r="I91" s="57">
        <v>20649</v>
      </c>
      <c r="J91" s="22">
        <v>50</v>
      </c>
      <c r="K91" s="20">
        <f t="shared" si="46"/>
        <v>1032450</v>
      </c>
      <c r="L91" s="23"/>
      <c r="M91" s="24">
        <v>60</v>
      </c>
      <c r="N91" s="20">
        <f t="shared" si="47"/>
        <v>0</v>
      </c>
      <c r="O91" s="23">
        <v>6344</v>
      </c>
      <c r="P91" s="25">
        <v>12</v>
      </c>
      <c r="Q91" s="20">
        <f t="shared" si="48"/>
        <v>76128</v>
      </c>
      <c r="R91" s="23">
        <v>950</v>
      </c>
      <c r="S91" s="26">
        <v>12</v>
      </c>
      <c r="T91" s="20">
        <f t="shared" si="49"/>
        <v>11400</v>
      </c>
      <c r="U91" s="23">
        <v>883</v>
      </c>
      <c r="V91" s="25">
        <v>8</v>
      </c>
      <c r="W91" s="20">
        <f t="shared" si="50"/>
        <v>7064</v>
      </c>
      <c r="X91" s="23">
        <v>460</v>
      </c>
      <c r="Y91" s="25">
        <v>12</v>
      </c>
      <c r="Z91" s="20">
        <f t="shared" si="51"/>
        <v>5520</v>
      </c>
      <c r="AA91" s="23">
        <v>736</v>
      </c>
      <c r="AB91" s="25">
        <v>10</v>
      </c>
      <c r="AC91" s="20">
        <f t="shared" si="52"/>
        <v>7360</v>
      </c>
      <c r="AD91" s="23">
        <v>240</v>
      </c>
      <c r="AE91" s="25">
        <v>25</v>
      </c>
      <c r="AF91" s="20">
        <f t="shared" si="53"/>
        <v>6000</v>
      </c>
      <c r="AG91" s="23"/>
      <c r="AH91" s="25">
        <v>7.5</v>
      </c>
      <c r="AI91" s="20">
        <f t="shared" si="54"/>
        <v>0</v>
      </c>
      <c r="AJ91" s="23"/>
      <c r="AK91" s="22">
        <v>15</v>
      </c>
      <c r="AL91" s="20">
        <f t="shared" si="55"/>
        <v>0</v>
      </c>
      <c r="AM91" s="23"/>
      <c r="AN91" s="25">
        <v>12</v>
      </c>
      <c r="AO91" s="20">
        <f t="shared" si="56"/>
        <v>0</v>
      </c>
      <c r="AP91" s="23">
        <f t="shared" si="57"/>
        <v>3269</v>
      </c>
      <c r="AQ91" s="23"/>
      <c r="AR91" s="27">
        <v>4</v>
      </c>
      <c r="AS91" s="23">
        <f t="shared" si="58"/>
        <v>0</v>
      </c>
      <c r="AT91" s="23"/>
      <c r="AU91" s="28">
        <v>6</v>
      </c>
      <c r="AV91" s="23">
        <f t="shared" si="59"/>
        <v>0</v>
      </c>
      <c r="AW91" s="23">
        <v>1909</v>
      </c>
      <c r="AX91" s="29">
        <f t="shared" si="60"/>
        <v>1909</v>
      </c>
      <c r="AY91" s="23">
        <v>40995</v>
      </c>
      <c r="AZ91" s="30">
        <f t="shared" si="61"/>
        <v>0.30723037435226885</v>
      </c>
      <c r="BA91" s="30">
        <f t="shared" si="62"/>
        <v>0.15831275122281951</v>
      </c>
      <c r="BB91" s="30">
        <f t="shared" si="63"/>
        <v>0.30091424968474151</v>
      </c>
      <c r="BC91" s="20">
        <f t="shared" si="64"/>
        <v>1069794</v>
      </c>
      <c r="BD91" s="20">
        <f t="shared" si="65"/>
        <v>1049850</v>
      </c>
      <c r="BE91" s="20">
        <f t="shared" si="66"/>
        <v>1069794</v>
      </c>
      <c r="BF91" s="20">
        <f t="shared" si="67"/>
        <v>1069794</v>
      </c>
      <c r="BG91" s="36">
        <v>1186917</v>
      </c>
      <c r="BH91" s="36">
        <v>794630.73611111101</v>
      </c>
      <c r="BI91" s="237">
        <f t="shared" si="68"/>
        <v>66.949141019221315</v>
      </c>
      <c r="BJ91" s="238">
        <f t="shared" si="69"/>
        <v>83868</v>
      </c>
      <c r="BK91" s="239">
        <f t="shared" si="70"/>
        <v>7.0660374735554381</v>
      </c>
      <c r="BL91" s="27">
        <f t="shared" si="71"/>
        <v>48290</v>
      </c>
      <c r="BM91" s="239">
        <f t="shared" si="72"/>
        <v>4.0685237468163313</v>
      </c>
      <c r="BN91" s="240">
        <f t="shared" si="73"/>
        <v>3471.88</v>
      </c>
      <c r="BO91" s="239">
        <f t="shared" si="74"/>
        <v>0.29251245032297962</v>
      </c>
      <c r="BP91" s="27">
        <f t="shared" si="75"/>
        <v>33000</v>
      </c>
      <c r="BQ91" s="239">
        <f t="shared" si="76"/>
        <v>2.7803123554553522</v>
      </c>
      <c r="BR91" s="36">
        <f t="shared" si="77"/>
        <v>85172.858888888994</v>
      </c>
      <c r="BS91" s="239">
        <f t="shared" si="78"/>
        <v>7.1759743005525234</v>
      </c>
      <c r="BT91" s="248">
        <f t="shared" si="87"/>
        <v>0.33050858980778691</v>
      </c>
      <c r="BU91" s="36">
        <v>253802.738888889</v>
      </c>
      <c r="BV91" s="47">
        <f t="shared" si="79"/>
        <v>21.383360326702626</v>
      </c>
      <c r="BW91" s="54">
        <f t="shared" si="80"/>
        <v>138483.52499999999</v>
      </c>
      <c r="BX91" s="237">
        <f t="shared" si="81"/>
        <v>11.667498654076065</v>
      </c>
      <c r="BY91" s="53">
        <v>25428</v>
      </c>
      <c r="BZ91" s="53">
        <v>26240</v>
      </c>
      <c r="CA91" s="53">
        <v>24200</v>
      </c>
      <c r="CB91" s="53">
        <v>8000</v>
      </c>
      <c r="CC91" s="54">
        <v>48290</v>
      </c>
      <c r="CD91" s="54">
        <v>3471.88</v>
      </c>
      <c r="CE91" s="54">
        <v>33000</v>
      </c>
      <c r="CF91" s="42">
        <f t="shared" si="82"/>
        <v>2.3769062081110941E-2</v>
      </c>
      <c r="CG91" s="42">
        <f t="shared" si="83"/>
        <v>2.4994046768585989E-2</v>
      </c>
      <c r="CH91" s="42">
        <f t="shared" si="84"/>
        <v>2.2621177535114237E-2</v>
      </c>
      <c r="CI91" s="42">
        <f t="shared" si="85"/>
        <v>7.4780752182195829E-3</v>
      </c>
      <c r="CJ91" s="42">
        <f t="shared" si="86"/>
        <v>4.068523746816332E-2</v>
      </c>
      <c r="CK91" s="54">
        <f t="shared" si="44"/>
        <v>27696.705000000002</v>
      </c>
    </row>
    <row r="92" spans="1:89" ht="20" customHeight="1" x14ac:dyDescent="0.6">
      <c r="A92" s="47">
        <v>85</v>
      </c>
      <c r="B92" s="47">
        <v>4</v>
      </c>
      <c r="C92" s="60" t="s">
        <v>242</v>
      </c>
      <c r="D92" s="48" t="s">
        <v>243</v>
      </c>
      <c r="E92" s="48" t="s">
        <v>244</v>
      </c>
      <c r="F92" s="64"/>
      <c r="G92" s="19">
        <v>40</v>
      </c>
      <c r="H92" s="20">
        <f t="shared" si="45"/>
        <v>0</v>
      </c>
      <c r="I92" s="64">
        <v>20670</v>
      </c>
      <c r="J92" s="22">
        <v>50</v>
      </c>
      <c r="K92" s="20">
        <f t="shared" si="46"/>
        <v>1033500</v>
      </c>
      <c r="L92" s="23"/>
      <c r="M92" s="24">
        <v>60</v>
      </c>
      <c r="N92" s="20">
        <f t="shared" si="47"/>
        <v>0</v>
      </c>
      <c r="O92" s="64">
        <v>8366</v>
      </c>
      <c r="P92" s="25">
        <v>12</v>
      </c>
      <c r="Q92" s="20">
        <f t="shared" si="48"/>
        <v>100392</v>
      </c>
      <c r="R92" s="64"/>
      <c r="S92" s="26">
        <v>12</v>
      </c>
      <c r="T92" s="20">
        <f t="shared" si="49"/>
        <v>0</v>
      </c>
      <c r="U92" s="64">
        <v>560</v>
      </c>
      <c r="V92" s="25">
        <v>8</v>
      </c>
      <c r="W92" s="20">
        <f t="shared" si="50"/>
        <v>4480</v>
      </c>
      <c r="X92" s="64">
        <v>470</v>
      </c>
      <c r="Y92" s="25">
        <v>12</v>
      </c>
      <c r="Z92" s="20">
        <f t="shared" si="51"/>
        <v>5640</v>
      </c>
      <c r="AA92" s="64">
        <v>280</v>
      </c>
      <c r="AB92" s="25">
        <v>10</v>
      </c>
      <c r="AC92" s="20">
        <f t="shared" si="52"/>
        <v>2800</v>
      </c>
      <c r="AD92" s="64"/>
      <c r="AE92" s="25">
        <v>25</v>
      </c>
      <c r="AF92" s="20">
        <f t="shared" si="53"/>
        <v>0</v>
      </c>
      <c r="AG92" s="64"/>
      <c r="AH92" s="25">
        <v>7.5</v>
      </c>
      <c r="AI92" s="20">
        <f t="shared" si="54"/>
        <v>0</v>
      </c>
      <c r="AJ92" s="64"/>
      <c r="AK92" s="22">
        <v>15</v>
      </c>
      <c r="AL92" s="20">
        <f t="shared" si="55"/>
        <v>0</v>
      </c>
      <c r="AM92" s="64"/>
      <c r="AN92" s="25">
        <v>12</v>
      </c>
      <c r="AO92" s="20">
        <f t="shared" si="56"/>
        <v>0</v>
      </c>
      <c r="AP92" s="23">
        <f t="shared" si="57"/>
        <v>1310</v>
      </c>
      <c r="AQ92" s="64"/>
      <c r="AR92" s="27">
        <v>4</v>
      </c>
      <c r="AS92" s="23">
        <f t="shared" si="58"/>
        <v>0</v>
      </c>
      <c r="AT92" s="64">
        <v>24</v>
      </c>
      <c r="AU92" s="28">
        <v>6</v>
      </c>
      <c r="AV92" s="23">
        <f t="shared" si="59"/>
        <v>144</v>
      </c>
      <c r="AW92" s="64">
        <v>1981</v>
      </c>
      <c r="AX92" s="29">
        <f t="shared" si="60"/>
        <v>2125</v>
      </c>
      <c r="AY92" s="23">
        <v>39705</v>
      </c>
      <c r="AZ92" s="30">
        <f t="shared" si="61"/>
        <v>0.40474117077890664</v>
      </c>
      <c r="BA92" s="30">
        <f t="shared" si="62"/>
        <v>6.3376874697629412E-2</v>
      </c>
      <c r="BB92" s="30">
        <f t="shared" si="63"/>
        <v>0.25400430313172362</v>
      </c>
      <c r="BC92" s="20">
        <f t="shared" si="64"/>
        <v>1046420</v>
      </c>
      <c r="BD92" s="20">
        <f t="shared" si="65"/>
        <v>1033500</v>
      </c>
      <c r="BE92" s="20">
        <f t="shared" si="66"/>
        <v>1046420</v>
      </c>
      <c r="BF92" s="20">
        <f t="shared" si="67"/>
        <v>1046420</v>
      </c>
      <c r="BG92" s="88">
        <v>1186542</v>
      </c>
      <c r="BH92" s="88">
        <v>788926.52</v>
      </c>
      <c r="BI92" s="237">
        <f t="shared" si="68"/>
        <v>66.48955704897088</v>
      </c>
      <c r="BJ92" s="238">
        <f t="shared" si="69"/>
        <v>85109</v>
      </c>
      <c r="BK92" s="239">
        <f t="shared" si="70"/>
        <v>7.1728602948736748</v>
      </c>
      <c r="BL92" s="27">
        <f t="shared" si="71"/>
        <v>68718</v>
      </c>
      <c r="BM92" s="239">
        <f t="shared" si="72"/>
        <v>5.7914511243596936</v>
      </c>
      <c r="BN92" s="240">
        <f t="shared" si="73"/>
        <v>0</v>
      </c>
      <c r="BO92" s="239">
        <f t="shared" si="74"/>
        <v>0</v>
      </c>
      <c r="BP92" s="27">
        <f t="shared" si="75"/>
        <v>19000</v>
      </c>
      <c r="BQ92" s="239">
        <f t="shared" si="76"/>
        <v>1.6012918211070488</v>
      </c>
      <c r="BR92" s="36">
        <f t="shared" si="77"/>
        <v>108277.59999999998</v>
      </c>
      <c r="BS92" s="239">
        <f t="shared" si="78"/>
        <v>9.1254755415316087</v>
      </c>
      <c r="BT92" s="248">
        <f t="shared" si="87"/>
        <v>0.33510442951029124</v>
      </c>
      <c r="BU92" s="88">
        <v>281104.59999999998</v>
      </c>
      <c r="BV92" s="47">
        <f t="shared" si="79"/>
        <v>23.691078781872026</v>
      </c>
      <c r="BW92" s="54">
        <f t="shared" si="80"/>
        <v>116510.88</v>
      </c>
      <c r="BX92" s="237">
        <f t="shared" si="81"/>
        <v>9.8193641691570974</v>
      </c>
      <c r="BY92" s="73">
        <v>32634</v>
      </c>
      <c r="BZ92" s="73">
        <v>21280</v>
      </c>
      <c r="CA92" s="73">
        <v>21300</v>
      </c>
      <c r="CB92" s="73">
        <v>9895</v>
      </c>
      <c r="CC92" s="74">
        <v>68718</v>
      </c>
      <c r="CD92" s="74">
        <v>0</v>
      </c>
      <c r="CE92" s="74">
        <v>19000</v>
      </c>
      <c r="CF92" s="42">
        <f t="shared" si="82"/>
        <v>3.1186330536495863E-2</v>
      </c>
      <c r="CG92" s="42">
        <f t="shared" si="83"/>
        <v>2.0590227382680213E-2</v>
      </c>
      <c r="CH92" s="42">
        <f t="shared" si="84"/>
        <v>2.0355115536782552E-2</v>
      </c>
      <c r="CI92" s="42">
        <f t="shared" si="85"/>
        <v>9.4560501519466364E-3</v>
      </c>
      <c r="CJ92" s="42">
        <f t="shared" si="86"/>
        <v>5.7914511243596943E-2</v>
      </c>
      <c r="CK92" s="54">
        <f t="shared" si="44"/>
        <v>23302.176000000003</v>
      </c>
    </row>
    <row r="93" spans="1:89" ht="20" customHeight="1" x14ac:dyDescent="0.6">
      <c r="A93" s="47">
        <v>86</v>
      </c>
      <c r="B93" s="47">
        <v>5</v>
      </c>
      <c r="C93" s="48" t="s">
        <v>245</v>
      </c>
      <c r="D93" s="48" t="s">
        <v>246</v>
      </c>
      <c r="E93" s="48" t="s">
        <v>91</v>
      </c>
      <c r="F93" s="23"/>
      <c r="G93" s="19">
        <v>40</v>
      </c>
      <c r="H93" s="20">
        <f t="shared" si="45"/>
        <v>0</v>
      </c>
      <c r="I93" s="23">
        <v>20160</v>
      </c>
      <c r="J93" s="22">
        <v>50</v>
      </c>
      <c r="K93" s="20">
        <f t="shared" si="46"/>
        <v>1008000</v>
      </c>
      <c r="L93" s="23"/>
      <c r="M93" s="24">
        <v>60</v>
      </c>
      <c r="N93" s="20">
        <f t="shared" si="47"/>
        <v>0</v>
      </c>
      <c r="O93" s="23">
        <v>8877</v>
      </c>
      <c r="P93" s="25">
        <v>12</v>
      </c>
      <c r="Q93" s="20">
        <f t="shared" si="48"/>
        <v>106524</v>
      </c>
      <c r="R93" s="23"/>
      <c r="S93" s="26">
        <v>12</v>
      </c>
      <c r="T93" s="20">
        <f t="shared" si="49"/>
        <v>0</v>
      </c>
      <c r="U93" s="23">
        <v>760</v>
      </c>
      <c r="V93" s="25">
        <v>8</v>
      </c>
      <c r="W93" s="20">
        <f t="shared" si="50"/>
        <v>6080</v>
      </c>
      <c r="X93" s="23">
        <v>345</v>
      </c>
      <c r="Y93" s="25">
        <v>12</v>
      </c>
      <c r="Z93" s="20">
        <f t="shared" si="51"/>
        <v>4140</v>
      </c>
      <c r="AA93" s="23">
        <v>880</v>
      </c>
      <c r="AB93" s="25">
        <v>10</v>
      </c>
      <c r="AC93" s="20">
        <f t="shared" si="52"/>
        <v>8800</v>
      </c>
      <c r="AD93" s="23">
        <v>210</v>
      </c>
      <c r="AE93" s="25">
        <v>25</v>
      </c>
      <c r="AF93" s="20">
        <f t="shared" si="53"/>
        <v>5250</v>
      </c>
      <c r="AG93" s="23"/>
      <c r="AH93" s="25">
        <v>7.5</v>
      </c>
      <c r="AI93" s="20">
        <f t="shared" si="54"/>
        <v>0</v>
      </c>
      <c r="AJ93" s="23"/>
      <c r="AK93" s="22">
        <v>15</v>
      </c>
      <c r="AL93" s="20">
        <f t="shared" si="55"/>
        <v>0</v>
      </c>
      <c r="AM93" s="23"/>
      <c r="AN93" s="25">
        <v>12</v>
      </c>
      <c r="AO93" s="20">
        <f t="shared" si="56"/>
        <v>0</v>
      </c>
      <c r="AP93" s="23">
        <f t="shared" si="57"/>
        <v>2195</v>
      </c>
      <c r="AQ93" s="23"/>
      <c r="AR93" s="27">
        <v>4</v>
      </c>
      <c r="AS93" s="23">
        <f t="shared" si="58"/>
        <v>0</v>
      </c>
      <c r="AT93" s="23"/>
      <c r="AU93" s="28">
        <v>6</v>
      </c>
      <c r="AV93" s="23">
        <f t="shared" si="59"/>
        <v>0</v>
      </c>
      <c r="AW93" s="23">
        <v>2335</v>
      </c>
      <c r="AX93" s="29">
        <f t="shared" si="60"/>
        <v>2335</v>
      </c>
      <c r="AY93" s="23">
        <v>45955</v>
      </c>
      <c r="AZ93" s="30">
        <f t="shared" si="61"/>
        <v>0.44032738095238094</v>
      </c>
      <c r="BA93" s="30">
        <f t="shared" si="62"/>
        <v>0.10887896825396826</v>
      </c>
      <c r="BB93" s="30">
        <f t="shared" si="63"/>
        <v>0.26303931508392475</v>
      </c>
      <c r="BC93" s="20">
        <f t="shared" si="64"/>
        <v>1032270</v>
      </c>
      <c r="BD93" s="20">
        <f t="shared" si="65"/>
        <v>1013250</v>
      </c>
      <c r="BE93" s="20">
        <f t="shared" si="66"/>
        <v>1032270</v>
      </c>
      <c r="BF93" s="20">
        <f t="shared" si="67"/>
        <v>1032270</v>
      </c>
      <c r="BG93" s="36">
        <v>1184749</v>
      </c>
      <c r="BH93" s="36">
        <v>796109.73127133003</v>
      </c>
      <c r="BI93" s="237">
        <f t="shared" si="68"/>
        <v>67.196488983854806</v>
      </c>
      <c r="BJ93" s="238">
        <f t="shared" si="69"/>
        <v>67668</v>
      </c>
      <c r="BK93" s="239">
        <f t="shared" si="70"/>
        <v>5.7115895434391586</v>
      </c>
      <c r="BL93" s="27">
        <f t="shared" si="71"/>
        <v>62250</v>
      </c>
      <c r="BM93" s="239">
        <f t="shared" si="72"/>
        <v>5.2542774883118701</v>
      </c>
      <c r="BN93" s="240">
        <f t="shared" si="73"/>
        <v>13281.25</v>
      </c>
      <c r="BO93" s="239">
        <f t="shared" si="74"/>
        <v>1.1210180384199522</v>
      </c>
      <c r="BP93" s="27">
        <f t="shared" si="75"/>
        <v>35000</v>
      </c>
      <c r="BQ93" s="239">
        <f t="shared" si="76"/>
        <v>2.9542122424243447</v>
      </c>
      <c r="BR93" s="36">
        <f t="shared" si="77"/>
        <v>124179.59999999998</v>
      </c>
      <c r="BS93" s="239">
        <f t="shared" si="78"/>
        <v>10.481511273695945</v>
      </c>
      <c r="BT93" s="248">
        <f t="shared" si="87"/>
        <v>0.32803511016145187</v>
      </c>
      <c r="BU93" s="36">
        <v>302378.84999999998</v>
      </c>
      <c r="BV93" s="47">
        <f t="shared" si="79"/>
        <v>25.522608586291273</v>
      </c>
      <c r="BW93" s="54">
        <f t="shared" si="80"/>
        <v>86260.418728669989</v>
      </c>
      <c r="BX93" s="237">
        <f t="shared" si="81"/>
        <v>7.280902429853918</v>
      </c>
      <c r="BY93" s="53">
        <v>24138</v>
      </c>
      <c r="BZ93" s="53">
        <v>18000</v>
      </c>
      <c r="CA93" s="53">
        <v>18380</v>
      </c>
      <c r="CB93" s="53">
        <v>7150</v>
      </c>
      <c r="CC93" s="54">
        <v>62250</v>
      </c>
      <c r="CD93" s="54">
        <v>13281.25</v>
      </c>
      <c r="CE93" s="54">
        <v>35000</v>
      </c>
      <c r="CF93" s="42">
        <f t="shared" si="82"/>
        <v>2.3383417129239442E-2</v>
      </c>
      <c r="CG93" s="42">
        <f t="shared" si="83"/>
        <v>1.776461880088823E-2</v>
      </c>
      <c r="CH93" s="42">
        <f t="shared" si="84"/>
        <v>1.7805419124841369E-2</v>
      </c>
      <c r="CI93" s="42">
        <f t="shared" si="85"/>
        <v>6.9264824125471053E-3</v>
      </c>
      <c r="CJ93" s="42">
        <f t="shared" si="86"/>
        <v>5.2542774883118704E-2</v>
      </c>
      <c r="CK93" s="54">
        <f t="shared" si="44"/>
        <v>17252.083745733999</v>
      </c>
    </row>
    <row r="94" spans="1:89" ht="20" customHeight="1" x14ac:dyDescent="0.6">
      <c r="A94" s="47">
        <v>87</v>
      </c>
      <c r="B94" s="47">
        <v>5</v>
      </c>
      <c r="C94" s="48" t="s">
        <v>247</v>
      </c>
      <c r="D94" s="47" t="s">
        <v>184</v>
      </c>
      <c r="E94" s="75" t="s">
        <v>248</v>
      </c>
      <c r="F94" s="57"/>
      <c r="G94" s="19">
        <v>40</v>
      </c>
      <c r="H94" s="20">
        <f t="shared" si="45"/>
        <v>0</v>
      </c>
      <c r="I94" s="57">
        <v>21889</v>
      </c>
      <c r="J94" s="22">
        <v>50</v>
      </c>
      <c r="K94" s="20">
        <f t="shared" si="46"/>
        <v>1094450</v>
      </c>
      <c r="L94" s="23"/>
      <c r="M94" s="24">
        <v>60</v>
      </c>
      <c r="N94" s="20">
        <f t="shared" si="47"/>
        <v>0</v>
      </c>
      <c r="O94" s="57">
        <v>4015</v>
      </c>
      <c r="P94" s="25">
        <v>12</v>
      </c>
      <c r="Q94" s="20">
        <f t="shared" si="48"/>
        <v>48180</v>
      </c>
      <c r="R94" s="57">
        <v>820</v>
      </c>
      <c r="S94" s="26">
        <v>12</v>
      </c>
      <c r="T94" s="20">
        <f t="shared" si="49"/>
        <v>9840</v>
      </c>
      <c r="U94" s="57">
        <v>140</v>
      </c>
      <c r="V94" s="25">
        <v>8</v>
      </c>
      <c r="W94" s="20">
        <f t="shared" si="50"/>
        <v>1120</v>
      </c>
      <c r="X94" s="57">
        <v>100</v>
      </c>
      <c r="Y94" s="25">
        <v>12</v>
      </c>
      <c r="Z94" s="20">
        <f t="shared" si="51"/>
        <v>1200</v>
      </c>
      <c r="AA94" s="57">
        <v>280</v>
      </c>
      <c r="AB94" s="25">
        <v>10</v>
      </c>
      <c r="AC94" s="20">
        <f t="shared" si="52"/>
        <v>2800</v>
      </c>
      <c r="AD94" s="57"/>
      <c r="AE94" s="25">
        <v>25</v>
      </c>
      <c r="AF94" s="20">
        <f t="shared" si="53"/>
        <v>0</v>
      </c>
      <c r="AG94" s="23"/>
      <c r="AH94" s="25">
        <v>7.5</v>
      </c>
      <c r="AI94" s="20">
        <f t="shared" si="54"/>
        <v>0</v>
      </c>
      <c r="AJ94" s="57"/>
      <c r="AK94" s="22">
        <v>15</v>
      </c>
      <c r="AL94" s="20">
        <f t="shared" si="55"/>
        <v>0</v>
      </c>
      <c r="AM94" s="57"/>
      <c r="AN94" s="25">
        <v>12</v>
      </c>
      <c r="AO94" s="20">
        <f t="shared" si="56"/>
        <v>0</v>
      </c>
      <c r="AP94" s="23">
        <f t="shared" si="57"/>
        <v>1340</v>
      </c>
      <c r="AQ94" s="57">
        <v>0</v>
      </c>
      <c r="AR94" s="27">
        <v>4</v>
      </c>
      <c r="AS94" s="23">
        <f t="shared" si="58"/>
        <v>0</v>
      </c>
      <c r="AT94" s="57">
        <v>47</v>
      </c>
      <c r="AU94" s="28">
        <v>6</v>
      </c>
      <c r="AV94" s="23">
        <f t="shared" si="59"/>
        <v>282</v>
      </c>
      <c r="AW94" s="57">
        <v>1094</v>
      </c>
      <c r="AX94" s="29">
        <f t="shared" si="60"/>
        <v>1376</v>
      </c>
      <c r="AY94" s="57">
        <v>24897</v>
      </c>
      <c r="AZ94" s="30">
        <f t="shared" si="61"/>
        <v>0.18342546484535613</v>
      </c>
      <c r="BA94" s="30">
        <f t="shared" si="62"/>
        <v>6.1217963360592077E-2</v>
      </c>
      <c r="BB94" s="30">
        <f t="shared" si="63"/>
        <v>0.34271481942714821</v>
      </c>
      <c r="BC94" s="20">
        <f t="shared" si="64"/>
        <v>1109410</v>
      </c>
      <c r="BD94" s="20">
        <f t="shared" si="65"/>
        <v>1104290</v>
      </c>
      <c r="BE94" s="20">
        <f t="shared" si="66"/>
        <v>1109410</v>
      </c>
      <c r="BF94" s="20">
        <f t="shared" si="67"/>
        <v>1109410</v>
      </c>
      <c r="BG94" s="241">
        <v>1182487</v>
      </c>
      <c r="BH94" s="241">
        <v>808606.41</v>
      </c>
      <c r="BI94" s="237">
        <f t="shared" si="68"/>
        <v>68.381843521324129</v>
      </c>
      <c r="BJ94" s="238">
        <f t="shared" si="69"/>
        <v>74585.76999999999</v>
      </c>
      <c r="BK94" s="239">
        <f t="shared" si="70"/>
        <v>6.3075340363149852</v>
      </c>
      <c r="BL94" s="27">
        <f t="shared" si="71"/>
        <v>53571</v>
      </c>
      <c r="BM94" s="239">
        <f t="shared" si="72"/>
        <v>4.5303669300381308</v>
      </c>
      <c r="BN94" s="240">
        <f t="shared" si="73"/>
        <v>4319.37</v>
      </c>
      <c r="BO94" s="239">
        <f t="shared" si="74"/>
        <v>0.36527843435065244</v>
      </c>
      <c r="BP94" s="27">
        <f t="shared" si="75"/>
        <v>22000</v>
      </c>
      <c r="BQ94" s="239">
        <f t="shared" si="76"/>
        <v>1.8604855698202178</v>
      </c>
      <c r="BR94" s="36">
        <f t="shared" si="77"/>
        <v>56021.450000000004</v>
      </c>
      <c r="BS94" s="239">
        <f t="shared" si="78"/>
        <v>4.7375954238820386</v>
      </c>
      <c r="BT94" s="248">
        <f t="shared" si="87"/>
        <v>0.31618156478675874</v>
      </c>
      <c r="BU94" s="241">
        <v>210497.59</v>
      </c>
      <c r="BV94" s="47">
        <f t="shared" si="79"/>
        <v>17.801260394406025</v>
      </c>
      <c r="BW94" s="54">
        <f t="shared" si="80"/>
        <v>163382.99999999997</v>
      </c>
      <c r="BX94" s="237">
        <f t="shared" si="81"/>
        <v>13.816896084269844</v>
      </c>
      <c r="BY94" s="58">
        <v>23798</v>
      </c>
      <c r="BZ94" s="58">
        <v>24492.92</v>
      </c>
      <c r="CA94" s="58">
        <v>22292.85</v>
      </c>
      <c r="CB94" s="58">
        <v>4002</v>
      </c>
      <c r="CC94" s="59">
        <v>53571</v>
      </c>
      <c r="CD94" s="59">
        <v>4319.37</v>
      </c>
      <c r="CE94" s="59">
        <v>22000</v>
      </c>
      <c r="CF94" s="42">
        <f t="shared" si="82"/>
        <v>2.1451041544604789E-2</v>
      </c>
      <c r="CG94" s="42">
        <f t="shared" si="83"/>
        <v>2.2179789729147234E-2</v>
      </c>
      <c r="CH94" s="42">
        <f t="shared" si="84"/>
        <v>2.0094329418339475E-2</v>
      </c>
      <c r="CI94" s="42">
        <f t="shared" si="85"/>
        <v>3.6073228112239839E-3</v>
      </c>
      <c r="CJ94" s="42">
        <f t="shared" si="86"/>
        <v>4.5303669300381315E-2</v>
      </c>
      <c r="CK94" s="54">
        <f t="shared" si="44"/>
        <v>32676.599999999995</v>
      </c>
    </row>
    <row r="95" spans="1:89" ht="20" customHeight="1" x14ac:dyDescent="0.6">
      <c r="A95" s="47">
        <v>88</v>
      </c>
      <c r="B95" s="47">
        <v>6</v>
      </c>
      <c r="C95" s="60" t="s">
        <v>249</v>
      </c>
      <c r="D95" s="47" t="s">
        <v>250</v>
      </c>
      <c r="E95" s="47" t="s">
        <v>216</v>
      </c>
      <c r="F95" s="57"/>
      <c r="G95" s="19">
        <v>40</v>
      </c>
      <c r="H95" s="20">
        <f t="shared" si="45"/>
        <v>0</v>
      </c>
      <c r="I95" s="57">
        <v>19015</v>
      </c>
      <c r="J95" s="22">
        <v>50</v>
      </c>
      <c r="K95" s="20">
        <f t="shared" si="46"/>
        <v>950750</v>
      </c>
      <c r="L95" s="23"/>
      <c r="M95" s="24">
        <v>60</v>
      </c>
      <c r="N95" s="20">
        <f t="shared" si="47"/>
        <v>0</v>
      </c>
      <c r="O95" s="23">
        <v>8411</v>
      </c>
      <c r="P95" s="25">
        <v>12</v>
      </c>
      <c r="Q95" s="20">
        <f t="shared" si="48"/>
        <v>100932</v>
      </c>
      <c r="R95" s="23"/>
      <c r="S95" s="26">
        <v>12</v>
      </c>
      <c r="T95" s="20">
        <f t="shared" si="49"/>
        <v>0</v>
      </c>
      <c r="U95" s="23">
        <v>2199</v>
      </c>
      <c r="V95" s="25">
        <v>8</v>
      </c>
      <c r="W95" s="20">
        <f t="shared" si="50"/>
        <v>17592</v>
      </c>
      <c r="X95" s="23"/>
      <c r="Y95" s="25">
        <v>12</v>
      </c>
      <c r="Z95" s="20">
        <f t="shared" si="51"/>
        <v>0</v>
      </c>
      <c r="AA95" s="23">
        <v>3931</v>
      </c>
      <c r="AB95" s="25">
        <v>10</v>
      </c>
      <c r="AC95" s="20">
        <f t="shared" si="52"/>
        <v>39310</v>
      </c>
      <c r="AD95" s="23">
        <v>340</v>
      </c>
      <c r="AE95" s="25">
        <v>25</v>
      </c>
      <c r="AF95" s="20">
        <f t="shared" si="53"/>
        <v>8500</v>
      </c>
      <c r="AG95" s="23">
        <v>544</v>
      </c>
      <c r="AH95" s="25">
        <v>7.5</v>
      </c>
      <c r="AI95" s="20">
        <f t="shared" si="54"/>
        <v>4080</v>
      </c>
      <c r="AJ95" s="23"/>
      <c r="AK95" s="22">
        <v>15</v>
      </c>
      <c r="AL95" s="20">
        <f t="shared" si="55"/>
        <v>0</v>
      </c>
      <c r="AM95" s="23"/>
      <c r="AN95" s="25">
        <v>12</v>
      </c>
      <c r="AO95" s="20">
        <f t="shared" si="56"/>
        <v>0</v>
      </c>
      <c r="AP95" s="23">
        <f t="shared" si="57"/>
        <v>7014</v>
      </c>
      <c r="AQ95" s="23"/>
      <c r="AR95" s="27">
        <v>4</v>
      </c>
      <c r="AS95" s="23">
        <f t="shared" si="58"/>
        <v>0</v>
      </c>
      <c r="AT95" s="23"/>
      <c r="AU95" s="28">
        <v>6</v>
      </c>
      <c r="AV95" s="23">
        <f t="shared" si="59"/>
        <v>0</v>
      </c>
      <c r="AW95" s="23">
        <v>2400</v>
      </c>
      <c r="AX95" s="29">
        <f t="shared" si="60"/>
        <v>2400</v>
      </c>
      <c r="AY95" s="23">
        <v>48270</v>
      </c>
      <c r="AZ95" s="30">
        <f t="shared" si="61"/>
        <v>0.4423349986852485</v>
      </c>
      <c r="BA95" s="30">
        <f t="shared" si="62"/>
        <v>0.36886668419668683</v>
      </c>
      <c r="BB95" s="30">
        <f t="shared" si="63"/>
        <v>0.28534062537153726</v>
      </c>
      <c r="BC95" s="20">
        <f t="shared" si="64"/>
        <v>1016152</v>
      </c>
      <c r="BD95" s="20">
        <f t="shared" si="65"/>
        <v>959250</v>
      </c>
      <c r="BE95" s="20">
        <f t="shared" si="66"/>
        <v>1016152</v>
      </c>
      <c r="BF95" s="20">
        <f t="shared" si="67"/>
        <v>1020232</v>
      </c>
      <c r="BG95" s="36">
        <v>1175854</v>
      </c>
      <c r="BH95" s="36">
        <v>773601.91975400003</v>
      </c>
      <c r="BI95" s="237">
        <f t="shared" si="68"/>
        <v>65.790644055639561</v>
      </c>
      <c r="BJ95" s="238">
        <f t="shared" si="69"/>
        <v>89185</v>
      </c>
      <c r="BK95" s="239">
        <f t="shared" si="70"/>
        <v>7.5847001413440776</v>
      </c>
      <c r="BL95" s="27">
        <f t="shared" si="71"/>
        <v>86459.22</v>
      </c>
      <c r="BM95" s="239">
        <f t="shared" si="72"/>
        <v>7.3528873482592223</v>
      </c>
      <c r="BN95" s="240">
        <f t="shared" si="73"/>
        <v>1686.12</v>
      </c>
      <c r="BO95" s="239">
        <f t="shared" si="74"/>
        <v>0.14339535350477184</v>
      </c>
      <c r="BP95" s="27">
        <f t="shared" si="75"/>
        <v>43142.400000000001</v>
      </c>
      <c r="BQ95" s="239">
        <f t="shared" si="76"/>
        <v>3.6690269370176907</v>
      </c>
      <c r="BR95" s="36">
        <f t="shared" si="77"/>
        <v>80823.515000000014</v>
      </c>
      <c r="BS95" s="239">
        <f t="shared" si="78"/>
        <v>6.8736012294043318</v>
      </c>
      <c r="BT95" s="248">
        <f t="shared" si="87"/>
        <v>0.34209355944360437</v>
      </c>
      <c r="BU95" s="36">
        <v>301296.255</v>
      </c>
      <c r="BV95" s="47">
        <f t="shared" si="79"/>
        <v>25.623611009530094</v>
      </c>
      <c r="BW95" s="54">
        <f t="shared" si="80"/>
        <v>100955.82524599996</v>
      </c>
      <c r="BX95" s="237">
        <f t="shared" si="81"/>
        <v>8.5857449348303412</v>
      </c>
      <c r="BY95" s="53">
        <v>26586</v>
      </c>
      <c r="BZ95" s="53">
        <v>19200</v>
      </c>
      <c r="CA95" s="53">
        <v>27500</v>
      </c>
      <c r="CB95" s="53">
        <v>15899</v>
      </c>
      <c r="CC95" s="54">
        <v>86459.22</v>
      </c>
      <c r="CD95" s="54">
        <v>1686.12</v>
      </c>
      <c r="CE95" s="54">
        <v>43142.400000000001</v>
      </c>
      <c r="CF95" s="42">
        <f t="shared" si="82"/>
        <v>2.6163408623906658E-2</v>
      </c>
      <c r="CG95" s="42">
        <f t="shared" si="83"/>
        <v>2.0015637216575448E-2</v>
      </c>
      <c r="CH95" s="42">
        <f t="shared" si="84"/>
        <v>2.7062880356482102E-2</v>
      </c>
      <c r="CI95" s="42">
        <f t="shared" si="85"/>
        <v>1.5583710371758581E-2</v>
      </c>
      <c r="CJ95" s="42">
        <f t="shared" si="86"/>
        <v>7.3528873482592225E-2</v>
      </c>
      <c r="CK95" s="54">
        <f t="shared" si="44"/>
        <v>20191.165049199994</v>
      </c>
    </row>
    <row r="96" spans="1:89" ht="20" customHeight="1" x14ac:dyDescent="0.6">
      <c r="A96" s="47">
        <v>89</v>
      </c>
      <c r="B96" s="47">
        <v>5</v>
      </c>
      <c r="C96" s="48" t="s">
        <v>251</v>
      </c>
      <c r="D96" s="48" t="s">
        <v>212</v>
      </c>
      <c r="E96" s="71" t="s">
        <v>252</v>
      </c>
      <c r="F96" s="23"/>
      <c r="G96" s="19">
        <v>40</v>
      </c>
      <c r="H96" s="20">
        <f t="shared" si="45"/>
        <v>0</v>
      </c>
      <c r="I96" s="23">
        <v>20880</v>
      </c>
      <c r="J96" s="22">
        <v>50</v>
      </c>
      <c r="K96" s="20">
        <f t="shared" si="46"/>
        <v>1044000</v>
      </c>
      <c r="L96" s="23"/>
      <c r="M96" s="24">
        <v>60</v>
      </c>
      <c r="N96" s="20">
        <f t="shared" si="47"/>
        <v>0</v>
      </c>
      <c r="O96" s="23">
        <v>7505</v>
      </c>
      <c r="P96" s="25">
        <v>12</v>
      </c>
      <c r="Q96" s="20">
        <f t="shared" si="48"/>
        <v>90060</v>
      </c>
      <c r="R96" s="23">
        <v>780</v>
      </c>
      <c r="S96" s="26">
        <v>12</v>
      </c>
      <c r="T96" s="20">
        <f t="shared" si="49"/>
        <v>9360</v>
      </c>
      <c r="U96" s="23">
        <v>490</v>
      </c>
      <c r="V96" s="25">
        <v>8</v>
      </c>
      <c r="W96" s="20">
        <f t="shared" si="50"/>
        <v>3920</v>
      </c>
      <c r="X96" s="23"/>
      <c r="Y96" s="25">
        <v>12</v>
      </c>
      <c r="Z96" s="20">
        <f t="shared" si="51"/>
        <v>0</v>
      </c>
      <c r="AA96" s="23">
        <v>390</v>
      </c>
      <c r="AB96" s="25">
        <v>10</v>
      </c>
      <c r="AC96" s="20">
        <f t="shared" si="52"/>
        <v>3900</v>
      </c>
      <c r="AD96" s="23">
        <v>70</v>
      </c>
      <c r="AE96" s="25">
        <v>25</v>
      </c>
      <c r="AF96" s="20">
        <f t="shared" si="53"/>
        <v>1750</v>
      </c>
      <c r="AG96" s="23"/>
      <c r="AH96" s="25">
        <v>7.5</v>
      </c>
      <c r="AI96" s="20">
        <f t="shared" si="54"/>
        <v>0</v>
      </c>
      <c r="AJ96" s="23"/>
      <c r="AK96" s="22">
        <v>15</v>
      </c>
      <c r="AL96" s="20">
        <f t="shared" si="55"/>
        <v>0</v>
      </c>
      <c r="AM96" s="23"/>
      <c r="AN96" s="25">
        <v>12</v>
      </c>
      <c r="AO96" s="20">
        <f t="shared" si="56"/>
        <v>0</v>
      </c>
      <c r="AP96" s="23">
        <f t="shared" si="57"/>
        <v>1730</v>
      </c>
      <c r="AQ96" s="23"/>
      <c r="AR96" s="27">
        <v>4</v>
      </c>
      <c r="AS96" s="23">
        <f t="shared" si="58"/>
        <v>0</v>
      </c>
      <c r="AT96" s="23"/>
      <c r="AU96" s="28">
        <v>6</v>
      </c>
      <c r="AV96" s="23">
        <f t="shared" si="59"/>
        <v>0</v>
      </c>
      <c r="AW96" s="23">
        <v>1268</v>
      </c>
      <c r="AX96" s="29">
        <f t="shared" si="60"/>
        <v>1268</v>
      </c>
      <c r="AY96" s="23">
        <v>19020</v>
      </c>
      <c r="AZ96" s="30">
        <f t="shared" si="61"/>
        <v>0.35943486590038315</v>
      </c>
      <c r="BA96" s="30">
        <f t="shared" si="62"/>
        <v>8.2854406130268204E-2</v>
      </c>
      <c r="BB96" s="30">
        <f t="shared" si="63"/>
        <v>0.16895403064623585</v>
      </c>
      <c r="BC96" s="20">
        <f t="shared" si="64"/>
        <v>1062930</v>
      </c>
      <c r="BD96" s="20">
        <f t="shared" si="65"/>
        <v>1055110</v>
      </c>
      <c r="BE96" s="20">
        <f t="shared" si="66"/>
        <v>1062930</v>
      </c>
      <c r="BF96" s="20">
        <f t="shared" si="67"/>
        <v>1062930</v>
      </c>
      <c r="BG96" s="36">
        <v>1172010</v>
      </c>
      <c r="BH96" s="36">
        <v>805668.08333332697</v>
      </c>
      <c r="BI96" s="237">
        <f t="shared" si="68"/>
        <v>68.742423983867624</v>
      </c>
      <c r="BJ96" s="238">
        <f t="shared" si="69"/>
        <v>76623.38</v>
      </c>
      <c r="BK96" s="239">
        <f t="shared" si="70"/>
        <v>6.537775274954992</v>
      </c>
      <c r="BL96" s="27">
        <f t="shared" si="71"/>
        <v>50555</v>
      </c>
      <c r="BM96" s="239">
        <f t="shared" si="72"/>
        <v>4.3135297480396924</v>
      </c>
      <c r="BN96" s="240">
        <f t="shared" si="73"/>
        <v>6039.38</v>
      </c>
      <c r="BO96" s="239">
        <f t="shared" si="74"/>
        <v>0.5153010639840957</v>
      </c>
      <c r="BP96" s="27">
        <f t="shared" si="75"/>
        <v>31500</v>
      </c>
      <c r="BQ96" s="239">
        <f t="shared" si="76"/>
        <v>2.6876903780684462</v>
      </c>
      <c r="BR96" s="36">
        <f t="shared" si="77"/>
        <v>63331.91</v>
      </c>
      <c r="BS96" s="239">
        <f t="shared" si="78"/>
        <v>5.4037004803713282</v>
      </c>
      <c r="BT96" s="248">
        <f t="shared" si="87"/>
        <v>0.31257576016132371</v>
      </c>
      <c r="BU96" s="36">
        <v>228049.67</v>
      </c>
      <c r="BV96" s="47">
        <f t="shared" si="79"/>
        <v>19.457996945418554</v>
      </c>
      <c r="BW96" s="54">
        <f t="shared" si="80"/>
        <v>138292.24666667302</v>
      </c>
      <c r="BX96" s="237">
        <f t="shared" si="81"/>
        <v>11.799579070713818</v>
      </c>
      <c r="BY96" s="53">
        <v>29459.38</v>
      </c>
      <c r="BZ96" s="53">
        <v>16770</v>
      </c>
      <c r="CA96" s="53">
        <v>20250</v>
      </c>
      <c r="CB96" s="53">
        <v>10144</v>
      </c>
      <c r="CC96" s="54">
        <v>50555</v>
      </c>
      <c r="CD96" s="54">
        <v>6039.38</v>
      </c>
      <c r="CE96" s="54">
        <v>31500</v>
      </c>
      <c r="CF96" s="42">
        <f t="shared" si="82"/>
        <v>2.771525876586417E-2</v>
      </c>
      <c r="CG96" s="42">
        <f t="shared" si="83"/>
        <v>1.5894077394774005E-2</v>
      </c>
      <c r="CH96" s="42">
        <f t="shared" si="84"/>
        <v>1.9051113431740565E-2</v>
      </c>
      <c r="CI96" s="42">
        <f t="shared" si="85"/>
        <v>9.5434318346457429E-3</v>
      </c>
      <c r="CJ96" s="42">
        <f t="shared" si="86"/>
        <v>4.3135297480396927E-2</v>
      </c>
      <c r="CK96" s="54">
        <f t="shared" si="44"/>
        <v>27658.449333334604</v>
      </c>
    </row>
    <row r="97" spans="1:89" ht="20" customHeight="1" x14ac:dyDescent="0.6">
      <c r="A97" s="47">
        <v>90</v>
      </c>
      <c r="B97" s="47">
        <v>5</v>
      </c>
      <c r="C97" s="72" t="s">
        <v>253</v>
      </c>
      <c r="D97" s="69" t="s">
        <v>254</v>
      </c>
      <c r="E97" s="47" t="s">
        <v>255</v>
      </c>
      <c r="F97" s="57"/>
      <c r="G97" s="19">
        <v>40</v>
      </c>
      <c r="H97" s="20">
        <f t="shared" si="45"/>
        <v>0</v>
      </c>
      <c r="I97" s="57">
        <v>19621</v>
      </c>
      <c r="J97" s="22">
        <v>50</v>
      </c>
      <c r="K97" s="20">
        <f t="shared" si="46"/>
        <v>981050</v>
      </c>
      <c r="L97" s="23"/>
      <c r="M97" s="24">
        <v>60</v>
      </c>
      <c r="N97" s="20">
        <f t="shared" si="47"/>
        <v>0</v>
      </c>
      <c r="O97" s="23">
        <v>7062</v>
      </c>
      <c r="P97" s="25">
        <v>12</v>
      </c>
      <c r="Q97" s="20">
        <f t="shared" si="48"/>
        <v>84744</v>
      </c>
      <c r="R97" s="23">
        <v>1100</v>
      </c>
      <c r="S97" s="26">
        <v>12</v>
      </c>
      <c r="T97" s="20">
        <f t="shared" si="49"/>
        <v>13200</v>
      </c>
      <c r="U97" s="23">
        <v>680</v>
      </c>
      <c r="V97" s="25">
        <v>8</v>
      </c>
      <c r="W97" s="20">
        <f t="shared" si="50"/>
        <v>5440</v>
      </c>
      <c r="X97" s="23">
        <v>247</v>
      </c>
      <c r="Y97" s="25">
        <v>12</v>
      </c>
      <c r="Z97" s="20">
        <f t="shared" si="51"/>
        <v>2964</v>
      </c>
      <c r="AA97" s="23">
        <v>671</v>
      </c>
      <c r="AB97" s="25">
        <v>10</v>
      </c>
      <c r="AC97" s="20">
        <f t="shared" si="52"/>
        <v>6710</v>
      </c>
      <c r="AD97" s="23">
        <v>670</v>
      </c>
      <c r="AE97" s="25">
        <v>25</v>
      </c>
      <c r="AF97" s="20">
        <f t="shared" si="53"/>
        <v>16750</v>
      </c>
      <c r="AG97" s="23">
        <v>0</v>
      </c>
      <c r="AH97" s="25">
        <v>7.5</v>
      </c>
      <c r="AI97" s="20">
        <f t="shared" si="54"/>
        <v>0</v>
      </c>
      <c r="AJ97" s="23"/>
      <c r="AK97" s="22">
        <v>15</v>
      </c>
      <c r="AL97" s="20">
        <f t="shared" si="55"/>
        <v>0</v>
      </c>
      <c r="AM97" s="23"/>
      <c r="AN97" s="25">
        <v>12</v>
      </c>
      <c r="AO97" s="20">
        <f t="shared" si="56"/>
        <v>0</v>
      </c>
      <c r="AP97" s="23">
        <f t="shared" si="57"/>
        <v>3368</v>
      </c>
      <c r="AQ97" s="23"/>
      <c r="AR97" s="27">
        <v>4</v>
      </c>
      <c r="AS97" s="23">
        <f t="shared" si="58"/>
        <v>0</v>
      </c>
      <c r="AT97" s="23"/>
      <c r="AU97" s="28">
        <v>6</v>
      </c>
      <c r="AV97" s="23">
        <f t="shared" si="59"/>
        <v>0</v>
      </c>
      <c r="AW97" s="23">
        <v>3006</v>
      </c>
      <c r="AX97" s="29">
        <f t="shared" si="60"/>
        <v>3006</v>
      </c>
      <c r="AY97" s="23">
        <v>57960</v>
      </c>
      <c r="AZ97" s="30">
        <f t="shared" si="61"/>
        <v>0.35992049334896287</v>
      </c>
      <c r="BA97" s="30">
        <f t="shared" si="62"/>
        <v>0.17165282095713777</v>
      </c>
      <c r="BB97" s="30">
        <f t="shared" si="63"/>
        <v>0.42565845369583688</v>
      </c>
      <c r="BC97" s="20">
        <f t="shared" si="64"/>
        <v>1026114</v>
      </c>
      <c r="BD97" s="20">
        <f t="shared" si="65"/>
        <v>1011000</v>
      </c>
      <c r="BE97" s="20">
        <f t="shared" si="66"/>
        <v>1026114</v>
      </c>
      <c r="BF97" s="20">
        <f t="shared" si="67"/>
        <v>1026114</v>
      </c>
      <c r="BG97" s="36">
        <v>1168818</v>
      </c>
      <c r="BH97" s="36">
        <v>778999.58027203102</v>
      </c>
      <c r="BI97" s="237">
        <f t="shared" si="68"/>
        <v>66.648492774070135</v>
      </c>
      <c r="BJ97" s="238">
        <f t="shared" si="69"/>
        <v>69640</v>
      </c>
      <c r="BK97" s="239">
        <f t="shared" si="70"/>
        <v>5.9581560174466857</v>
      </c>
      <c r="BL97" s="27">
        <f t="shared" si="71"/>
        <v>81130</v>
      </c>
      <c r="BM97" s="239">
        <f t="shared" si="72"/>
        <v>6.9412004264136931</v>
      </c>
      <c r="BN97" s="240">
        <f t="shared" si="73"/>
        <v>0</v>
      </c>
      <c r="BO97" s="239">
        <f t="shared" si="74"/>
        <v>0</v>
      </c>
      <c r="BP97" s="27">
        <f t="shared" si="75"/>
        <v>14241.7</v>
      </c>
      <c r="BQ97" s="239">
        <f t="shared" si="76"/>
        <v>1.2184702836540848</v>
      </c>
      <c r="BR97" s="36">
        <f t="shared" si="77"/>
        <v>45789.7</v>
      </c>
      <c r="BS97" s="239">
        <f t="shared" si="78"/>
        <v>3.9176073605984847</v>
      </c>
      <c r="BT97" s="248">
        <f t="shared" si="87"/>
        <v>0.33351507225929872</v>
      </c>
      <c r="BU97" s="36">
        <v>210801.4</v>
      </c>
      <c r="BV97" s="47">
        <f t="shared" si="79"/>
        <v>18.035434088112947</v>
      </c>
      <c r="BW97" s="54">
        <f t="shared" si="80"/>
        <v>179017.01972796899</v>
      </c>
      <c r="BX97" s="237">
        <f t="shared" si="81"/>
        <v>15.316073137816922</v>
      </c>
      <c r="BY97" s="53">
        <v>26190</v>
      </c>
      <c r="BZ97" s="53">
        <v>18040</v>
      </c>
      <c r="CA97" s="53">
        <v>19970</v>
      </c>
      <c r="CB97" s="53">
        <v>5440</v>
      </c>
      <c r="CC97" s="54">
        <v>81130</v>
      </c>
      <c r="CD97" s="54">
        <v>0</v>
      </c>
      <c r="CE97" s="54">
        <v>14241.7</v>
      </c>
      <c r="CF97" s="42">
        <f t="shared" si="82"/>
        <v>2.5523479847268431E-2</v>
      </c>
      <c r="CG97" s="42">
        <f t="shared" si="83"/>
        <v>1.7843719090009893E-2</v>
      </c>
      <c r="CH97" s="42">
        <f t="shared" si="84"/>
        <v>1.9461775202365431E-2</v>
      </c>
      <c r="CI97" s="42">
        <f t="shared" si="85"/>
        <v>5.3015551878251342E-3</v>
      </c>
      <c r="CJ97" s="42">
        <f t="shared" si="86"/>
        <v>6.9412004264136934E-2</v>
      </c>
      <c r="CK97" s="54">
        <f t="shared" si="44"/>
        <v>35803.403945593796</v>
      </c>
    </row>
    <row r="98" spans="1:89" ht="20" customHeight="1" x14ac:dyDescent="0.6">
      <c r="A98" s="47">
        <v>91</v>
      </c>
      <c r="B98" s="47">
        <v>7</v>
      </c>
      <c r="C98" s="48" t="s">
        <v>256</v>
      </c>
      <c r="D98" s="47" t="s">
        <v>257</v>
      </c>
      <c r="E98" s="47" t="s">
        <v>258</v>
      </c>
      <c r="F98" s="57"/>
      <c r="G98" s="19">
        <v>40</v>
      </c>
      <c r="H98" s="20">
        <f t="shared" si="45"/>
        <v>0</v>
      </c>
      <c r="I98" s="57">
        <v>21450</v>
      </c>
      <c r="J98" s="22">
        <v>50</v>
      </c>
      <c r="K98" s="20">
        <f t="shared" si="46"/>
        <v>1072500</v>
      </c>
      <c r="L98" s="23"/>
      <c r="M98" s="24">
        <v>60</v>
      </c>
      <c r="N98" s="20">
        <f t="shared" si="47"/>
        <v>0</v>
      </c>
      <c r="O98" s="57">
        <v>3596</v>
      </c>
      <c r="P98" s="25">
        <v>12</v>
      </c>
      <c r="Q98" s="20">
        <f t="shared" si="48"/>
        <v>43152</v>
      </c>
      <c r="R98" s="57">
        <v>720</v>
      </c>
      <c r="S98" s="26">
        <v>12</v>
      </c>
      <c r="T98" s="20">
        <f t="shared" si="49"/>
        <v>8640</v>
      </c>
      <c r="U98" s="57">
        <v>570</v>
      </c>
      <c r="V98" s="25">
        <v>8</v>
      </c>
      <c r="W98" s="20">
        <f t="shared" si="50"/>
        <v>4560</v>
      </c>
      <c r="X98" s="57"/>
      <c r="Y98" s="25">
        <v>12</v>
      </c>
      <c r="Z98" s="20">
        <f t="shared" si="51"/>
        <v>0</v>
      </c>
      <c r="AA98" s="57">
        <v>85</v>
      </c>
      <c r="AB98" s="25">
        <v>10</v>
      </c>
      <c r="AC98" s="20">
        <f t="shared" si="52"/>
        <v>850</v>
      </c>
      <c r="AD98" s="57">
        <v>50</v>
      </c>
      <c r="AE98" s="25">
        <v>25</v>
      </c>
      <c r="AF98" s="20">
        <f t="shared" si="53"/>
        <v>1250</v>
      </c>
      <c r="AG98" s="23"/>
      <c r="AH98" s="25">
        <v>7.5</v>
      </c>
      <c r="AI98" s="20">
        <f t="shared" si="54"/>
        <v>0</v>
      </c>
      <c r="AJ98" s="57"/>
      <c r="AK98" s="22">
        <v>15</v>
      </c>
      <c r="AL98" s="20">
        <f t="shared" si="55"/>
        <v>0</v>
      </c>
      <c r="AM98" s="57"/>
      <c r="AN98" s="25">
        <v>12</v>
      </c>
      <c r="AO98" s="20">
        <f t="shared" si="56"/>
        <v>0</v>
      </c>
      <c r="AP98" s="23">
        <f t="shared" si="57"/>
        <v>1425</v>
      </c>
      <c r="AQ98" s="57"/>
      <c r="AR98" s="27">
        <v>4</v>
      </c>
      <c r="AS98" s="23">
        <f t="shared" si="58"/>
        <v>0</v>
      </c>
      <c r="AT98" s="57"/>
      <c r="AU98" s="28">
        <v>6</v>
      </c>
      <c r="AV98" s="23">
        <f t="shared" si="59"/>
        <v>0</v>
      </c>
      <c r="AW98" s="57">
        <v>1959</v>
      </c>
      <c r="AX98" s="29">
        <f t="shared" si="60"/>
        <v>1959</v>
      </c>
      <c r="AY98" s="57">
        <v>36045</v>
      </c>
      <c r="AZ98" s="30">
        <f t="shared" si="61"/>
        <v>0.16764568764568766</v>
      </c>
      <c r="BA98" s="30">
        <f t="shared" si="62"/>
        <v>6.6433566433566432E-2</v>
      </c>
      <c r="BB98" s="30">
        <f t="shared" si="63"/>
        <v>0.54477196885428258</v>
      </c>
      <c r="BC98" s="20">
        <f t="shared" si="64"/>
        <v>1087800</v>
      </c>
      <c r="BD98" s="20">
        <f t="shared" si="65"/>
        <v>1082390</v>
      </c>
      <c r="BE98" s="20">
        <f t="shared" si="66"/>
        <v>1087800</v>
      </c>
      <c r="BF98" s="20">
        <f t="shared" si="67"/>
        <v>1087800</v>
      </c>
      <c r="BG98" s="241">
        <v>1166997</v>
      </c>
      <c r="BH98" s="241">
        <v>797424.03</v>
      </c>
      <c r="BI98" s="237">
        <f t="shared" si="68"/>
        <v>68.331283627978479</v>
      </c>
      <c r="BJ98" s="238">
        <f t="shared" si="69"/>
        <v>97085.5</v>
      </c>
      <c r="BK98" s="239">
        <f t="shared" si="70"/>
        <v>8.3192587470233441</v>
      </c>
      <c r="BL98" s="27">
        <f t="shared" si="71"/>
        <v>67560</v>
      </c>
      <c r="BM98" s="239">
        <f t="shared" si="72"/>
        <v>5.7892179671413038</v>
      </c>
      <c r="BN98" s="240">
        <f t="shared" si="73"/>
        <v>8971.41</v>
      </c>
      <c r="BO98" s="239">
        <f t="shared" si="74"/>
        <v>0.76876033100342167</v>
      </c>
      <c r="BP98" s="27">
        <f t="shared" si="75"/>
        <v>35000</v>
      </c>
      <c r="BQ98" s="239">
        <f t="shared" si="76"/>
        <v>2.9991508118701251</v>
      </c>
      <c r="BR98" s="36">
        <f t="shared" si="77"/>
        <v>59874.449999999983</v>
      </c>
      <c r="BS98" s="239">
        <f t="shared" si="78"/>
        <v>5.1306430093650617</v>
      </c>
      <c r="BT98" s="248">
        <f t="shared" si="87"/>
        <v>0.31668716372021521</v>
      </c>
      <c r="BU98" s="241">
        <v>268491.36</v>
      </c>
      <c r="BV98" s="47">
        <f t="shared" si="79"/>
        <v>23.007030866403255</v>
      </c>
      <c r="BW98" s="54">
        <f t="shared" si="80"/>
        <v>101081.60999999999</v>
      </c>
      <c r="BX98" s="237">
        <f t="shared" si="81"/>
        <v>8.6616855056182658</v>
      </c>
      <c r="BY98" s="58">
        <v>26040.5</v>
      </c>
      <c r="BZ98" s="58">
        <v>30525</v>
      </c>
      <c r="CA98" s="58">
        <v>30600</v>
      </c>
      <c r="CB98" s="58">
        <v>9920</v>
      </c>
      <c r="CC98" s="59">
        <v>67560</v>
      </c>
      <c r="CD98" s="59">
        <v>8971.41</v>
      </c>
      <c r="CE98" s="59">
        <v>35000</v>
      </c>
      <c r="CF98" s="42">
        <f t="shared" si="82"/>
        <v>2.3938683581540724E-2</v>
      </c>
      <c r="CG98" s="42">
        <f t="shared" si="83"/>
        <v>2.8201480058019753E-2</v>
      </c>
      <c r="CH98" s="42">
        <f t="shared" si="84"/>
        <v>2.8130170987313845E-2</v>
      </c>
      <c r="CI98" s="42">
        <f t="shared" si="85"/>
        <v>9.1193234050376912E-3</v>
      </c>
      <c r="CJ98" s="42">
        <f t="shared" si="86"/>
        <v>5.7892179671413038E-2</v>
      </c>
      <c r="CK98" s="54">
        <f t="shared" si="44"/>
        <v>20216.322</v>
      </c>
    </row>
    <row r="99" spans="1:89" ht="20" customHeight="1" x14ac:dyDescent="0.6">
      <c r="A99" s="47">
        <v>92</v>
      </c>
      <c r="B99" s="62">
        <v>6</v>
      </c>
      <c r="C99" s="48" t="s">
        <v>259</v>
      </c>
      <c r="D99" s="47" t="s">
        <v>103</v>
      </c>
      <c r="E99" s="47" t="s">
        <v>97</v>
      </c>
      <c r="F99" s="57"/>
      <c r="G99" s="19">
        <v>40</v>
      </c>
      <c r="H99" s="20">
        <f t="shared" si="45"/>
        <v>0</v>
      </c>
      <c r="I99" s="57">
        <v>22045</v>
      </c>
      <c r="J99" s="22">
        <v>50</v>
      </c>
      <c r="K99" s="20">
        <f t="shared" si="46"/>
        <v>1102250</v>
      </c>
      <c r="L99" s="23"/>
      <c r="M99" s="24">
        <v>60</v>
      </c>
      <c r="N99" s="20">
        <f t="shared" si="47"/>
        <v>0</v>
      </c>
      <c r="O99" s="57">
        <v>3455</v>
      </c>
      <c r="P99" s="25">
        <v>12</v>
      </c>
      <c r="Q99" s="20">
        <f t="shared" si="48"/>
        <v>41460</v>
      </c>
      <c r="R99" s="57"/>
      <c r="S99" s="26">
        <v>12</v>
      </c>
      <c r="T99" s="20">
        <f t="shared" si="49"/>
        <v>0</v>
      </c>
      <c r="U99" s="57">
        <v>170</v>
      </c>
      <c r="V99" s="25">
        <v>8</v>
      </c>
      <c r="W99" s="20">
        <f t="shared" si="50"/>
        <v>1360</v>
      </c>
      <c r="X99" s="57">
        <v>100</v>
      </c>
      <c r="Y99" s="25">
        <v>12</v>
      </c>
      <c r="Z99" s="20">
        <f t="shared" si="51"/>
        <v>1200</v>
      </c>
      <c r="AA99" s="57">
        <v>100</v>
      </c>
      <c r="AB99" s="25">
        <v>10</v>
      </c>
      <c r="AC99" s="20">
        <f t="shared" si="52"/>
        <v>1000</v>
      </c>
      <c r="AD99" s="57"/>
      <c r="AE99" s="25">
        <v>25</v>
      </c>
      <c r="AF99" s="20">
        <f t="shared" si="53"/>
        <v>0</v>
      </c>
      <c r="AG99" s="23"/>
      <c r="AH99" s="25">
        <v>7.5</v>
      </c>
      <c r="AI99" s="20">
        <f t="shared" si="54"/>
        <v>0</v>
      </c>
      <c r="AJ99" s="57"/>
      <c r="AK99" s="22">
        <v>15</v>
      </c>
      <c r="AL99" s="20">
        <f t="shared" si="55"/>
        <v>0</v>
      </c>
      <c r="AM99" s="57"/>
      <c r="AN99" s="25">
        <v>12</v>
      </c>
      <c r="AO99" s="20">
        <f t="shared" si="56"/>
        <v>0</v>
      </c>
      <c r="AP99" s="23">
        <f t="shared" si="57"/>
        <v>370</v>
      </c>
      <c r="AQ99" s="57"/>
      <c r="AR99" s="27">
        <v>4</v>
      </c>
      <c r="AS99" s="23">
        <f t="shared" si="58"/>
        <v>0</v>
      </c>
      <c r="AT99" s="57"/>
      <c r="AU99" s="28">
        <v>6</v>
      </c>
      <c r="AV99" s="23">
        <f t="shared" si="59"/>
        <v>0</v>
      </c>
      <c r="AW99" s="57">
        <v>1106</v>
      </c>
      <c r="AX99" s="29">
        <f t="shared" si="60"/>
        <v>1106</v>
      </c>
      <c r="AY99" s="57">
        <v>19035</v>
      </c>
      <c r="AZ99" s="30">
        <f t="shared" si="61"/>
        <v>0.15672488092537989</v>
      </c>
      <c r="BA99" s="30">
        <f t="shared" si="62"/>
        <v>1.6783851213427081E-2</v>
      </c>
      <c r="BB99" s="30">
        <f t="shared" si="63"/>
        <v>0.32011577424023152</v>
      </c>
      <c r="BC99" s="20">
        <f t="shared" si="64"/>
        <v>1105810</v>
      </c>
      <c r="BD99" s="20">
        <f t="shared" si="65"/>
        <v>1102250</v>
      </c>
      <c r="BE99" s="20">
        <f t="shared" si="66"/>
        <v>1105810</v>
      </c>
      <c r="BF99" s="20">
        <f t="shared" si="67"/>
        <v>1105810</v>
      </c>
      <c r="BG99" s="241">
        <v>1166305</v>
      </c>
      <c r="BH99" s="241">
        <v>797558.92772923899</v>
      </c>
      <c r="BI99" s="237">
        <f t="shared" si="68"/>
        <v>68.383392657087043</v>
      </c>
      <c r="BJ99" s="238">
        <f t="shared" si="69"/>
        <v>85893.843980720005</v>
      </c>
      <c r="BK99" s="239">
        <f t="shared" si="70"/>
        <v>7.3646125139410366</v>
      </c>
      <c r="BL99" s="27">
        <f t="shared" si="71"/>
        <v>78300</v>
      </c>
      <c r="BM99" s="239">
        <f t="shared" si="72"/>
        <v>6.713509759454003</v>
      </c>
      <c r="BN99" s="240">
        <f t="shared" si="73"/>
        <v>0</v>
      </c>
      <c r="BO99" s="239">
        <f t="shared" si="74"/>
        <v>0</v>
      </c>
      <c r="BP99" s="27">
        <f t="shared" si="75"/>
        <v>26000</v>
      </c>
      <c r="BQ99" s="239">
        <f t="shared" si="76"/>
        <v>2.2292624999464121</v>
      </c>
      <c r="BR99" s="36">
        <f t="shared" si="77"/>
        <v>67579</v>
      </c>
      <c r="BS99" s="239">
        <f t="shared" si="78"/>
        <v>5.7942819416876379</v>
      </c>
      <c r="BT99" s="248">
        <f t="shared" si="87"/>
        <v>0.31616607342912961</v>
      </c>
      <c r="BU99" s="241">
        <v>257772.84398072</v>
      </c>
      <c r="BV99" s="47">
        <f t="shared" si="79"/>
        <v>22.10166671502909</v>
      </c>
      <c r="BW99" s="54">
        <f t="shared" si="80"/>
        <v>110973.22829004101</v>
      </c>
      <c r="BX99" s="237">
        <f t="shared" si="81"/>
        <v>9.514940627883874</v>
      </c>
      <c r="BY99" s="58">
        <v>24434.183996100001</v>
      </c>
      <c r="BZ99" s="58">
        <v>29709</v>
      </c>
      <c r="CA99" s="58">
        <v>22246.659984620001</v>
      </c>
      <c r="CB99" s="58">
        <v>9504</v>
      </c>
      <c r="CC99" s="59">
        <v>78300</v>
      </c>
      <c r="CD99" s="59">
        <v>0</v>
      </c>
      <c r="CE99" s="59">
        <v>26000</v>
      </c>
      <c r="CF99" s="42">
        <f t="shared" si="82"/>
        <v>2.2096186502292437E-2</v>
      </c>
      <c r="CG99" s="42">
        <f t="shared" si="83"/>
        <v>2.6953050578362441E-2</v>
      </c>
      <c r="CH99" s="42">
        <f t="shared" si="84"/>
        <v>2.0117976853727133E-2</v>
      </c>
      <c r="CI99" s="42">
        <f t="shared" si="85"/>
        <v>8.5946048597860397E-3</v>
      </c>
      <c r="CJ99" s="42">
        <f t="shared" si="86"/>
        <v>6.7135097594540019E-2</v>
      </c>
      <c r="CK99" s="54">
        <f t="shared" si="44"/>
        <v>22194.645658008201</v>
      </c>
    </row>
    <row r="100" spans="1:89" ht="20" customHeight="1" x14ac:dyDescent="0.6">
      <c r="A100" s="47">
        <v>93</v>
      </c>
      <c r="B100" s="47">
        <v>4</v>
      </c>
      <c r="C100" s="48" t="s">
        <v>260</v>
      </c>
      <c r="D100" s="48" t="s">
        <v>261</v>
      </c>
      <c r="E100" s="48" t="s">
        <v>262</v>
      </c>
      <c r="F100" s="23"/>
      <c r="G100" s="19">
        <v>40</v>
      </c>
      <c r="H100" s="20">
        <f t="shared" si="45"/>
        <v>0</v>
      </c>
      <c r="I100" s="23">
        <v>19381</v>
      </c>
      <c r="J100" s="22">
        <v>50</v>
      </c>
      <c r="K100" s="20">
        <f t="shared" si="46"/>
        <v>969050</v>
      </c>
      <c r="L100" s="23"/>
      <c r="M100" s="24">
        <v>60</v>
      </c>
      <c r="N100" s="20">
        <f t="shared" si="47"/>
        <v>0</v>
      </c>
      <c r="O100" s="23">
        <v>6710</v>
      </c>
      <c r="P100" s="25">
        <v>12</v>
      </c>
      <c r="Q100" s="20">
        <f t="shared" si="48"/>
        <v>80520</v>
      </c>
      <c r="R100" s="23">
        <v>970</v>
      </c>
      <c r="S100" s="26">
        <v>12</v>
      </c>
      <c r="T100" s="20">
        <f t="shared" si="49"/>
        <v>11640</v>
      </c>
      <c r="U100" s="23">
        <v>908</v>
      </c>
      <c r="V100" s="25">
        <v>8</v>
      </c>
      <c r="W100" s="20">
        <f t="shared" si="50"/>
        <v>7264</v>
      </c>
      <c r="X100" s="23">
        <v>242</v>
      </c>
      <c r="Y100" s="25">
        <v>12</v>
      </c>
      <c r="Z100" s="20">
        <f t="shared" si="51"/>
        <v>2904</v>
      </c>
      <c r="AA100" s="23">
        <v>1021</v>
      </c>
      <c r="AB100" s="25">
        <v>10</v>
      </c>
      <c r="AC100" s="20">
        <f t="shared" si="52"/>
        <v>10210</v>
      </c>
      <c r="AD100" s="23">
        <v>22</v>
      </c>
      <c r="AE100" s="25">
        <v>25</v>
      </c>
      <c r="AF100" s="20">
        <f t="shared" si="53"/>
        <v>550</v>
      </c>
      <c r="AG100" s="23">
        <v>12</v>
      </c>
      <c r="AH100" s="25">
        <v>7.5</v>
      </c>
      <c r="AI100" s="20">
        <f t="shared" si="54"/>
        <v>90</v>
      </c>
      <c r="AJ100" s="23"/>
      <c r="AK100" s="22">
        <v>15</v>
      </c>
      <c r="AL100" s="20">
        <f t="shared" si="55"/>
        <v>0</v>
      </c>
      <c r="AM100" s="23">
        <v>4</v>
      </c>
      <c r="AN100" s="25">
        <v>12</v>
      </c>
      <c r="AO100" s="20">
        <f t="shared" si="56"/>
        <v>48</v>
      </c>
      <c r="AP100" s="23">
        <f t="shared" si="57"/>
        <v>3179</v>
      </c>
      <c r="AQ100" s="23">
        <v>82</v>
      </c>
      <c r="AR100" s="27">
        <v>4</v>
      </c>
      <c r="AS100" s="23">
        <f t="shared" si="58"/>
        <v>328</v>
      </c>
      <c r="AT100" s="23"/>
      <c r="AU100" s="28">
        <v>6</v>
      </c>
      <c r="AV100" s="23">
        <f t="shared" si="59"/>
        <v>0</v>
      </c>
      <c r="AW100" s="23">
        <v>3741</v>
      </c>
      <c r="AX100" s="29">
        <f t="shared" si="60"/>
        <v>4069</v>
      </c>
      <c r="AY100" s="23">
        <v>83914</v>
      </c>
      <c r="AZ100" s="30">
        <f t="shared" si="61"/>
        <v>0.3462153655642124</v>
      </c>
      <c r="BA100" s="30">
        <f t="shared" si="62"/>
        <v>0.1640266240132088</v>
      </c>
      <c r="BB100" s="30">
        <f t="shared" si="63"/>
        <v>0.60640834575260805</v>
      </c>
      <c r="BC100" s="20">
        <f t="shared" si="64"/>
        <v>1001618</v>
      </c>
      <c r="BD100" s="20">
        <f t="shared" si="65"/>
        <v>981240</v>
      </c>
      <c r="BE100" s="20">
        <f t="shared" si="66"/>
        <v>1001618</v>
      </c>
      <c r="BF100" s="20">
        <f t="shared" si="67"/>
        <v>1001708</v>
      </c>
      <c r="BG100" s="36">
        <v>1166190</v>
      </c>
      <c r="BH100" s="36">
        <v>781143.39689570398</v>
      </c>
      <c r="BI100" s="237">
        <f t="shared" si="68"/>
        <v>66.982515447371696</v>
      </c>
      <c r="BJ100" s="238">
        <f t="shared" si="69"/>
        <v>70093.22</v>
      </c>
      <c r="BK100" s="239">
        <f t="shared" si="70"/>
        <v>6.0104459822155913</v>
      </c>
      <c r="BL100" s="27">
        <f t="shared" si="71"/>
        <v>43935</v>
      </c>
      <c r="BM100" s="239">
        <f t="shared" si="72"/>
        <v>3.7673963933835823</v>
      </c>
      <c r="BN100" s="240">
        <f t="shared" si="73"/>
        <v>23812.235000000001</v>
      </c>
      <c r="BO100" s="239">
        <f t="shared" si="74"/>
        <v>2.0418829693274683</v>
      </c>
      <c r="BP100" s="27">
        <f t="shared" si="75"/>
        <v>14000</v>
      </c>
      <c r="BQ100" s="239">
        <f t="shared" si="76"/>
        <v>1.2004904861128975</v>
      </c>
      <c r="BR100" s="36">
        <f t="shared" si="77"/>
        <v>63930.44999999999</v>
      </c>
      <c r="BS100" s="239">
        <f t="shared" si="78"/>
        <v>5.4819926427083061</v>
      </c>
      <c r="BT100" s="248">
        <f t="shared" si="87"/>
        <v>0.33017484552628307</v>
      </c>
      <c r="BU100" s="36">
        <v>215770.905</v>
      </c>
      <c r="BV100" s="47">
        <f t="shared" si="79"/>
        <v>18.502208473747846</v>
      </c>
      <c r="BW100" s="54">
        <f t="shared" si="80"/>
        <v>169275.69810429603</v>
      </c>
      <c r="BX100" s="237">
        <f t="shared" si="81"/>
        <v>14.51527607888046</v>
      </c>
      <c r="BY100" s="53">
        <v>19922.5</v>
      </c>
      <c r="BZ100" s="53">
        <v>20154.12</v>
      </c>
      <c r="CA100" s="53">
        <v>25480</v>
      </c>
      <c r="CB100" s="53">
        <v>4536.6000000000004</v>
      </c>
      <c r="CC100" s="54">
        <v>43935</v>
      </c>
      <c r="CD100" s="54">
        <v>23812.235000000001</v>
      </c>
      <c r="CE100" s="54">
        <v>14000</v>
      </c>
      <c r="CF100" s="42">
        <f t="shared" si="82"/>
        <v>1.9890317466339461E-2</v>
      </c>
      <c r="CG100" s="42">
        <f t="shared" si="83"/>
        <v>2.0539439892381068E-2</v>
      </c>
      <c r="CH100" s="42">
        <f t="shared" si="84"/>
        <v>2.5438839956949656E-2</v>
      </c>
      <c r="CI100" s="42">
        <f t="shared" si="85"/>
        <v>4.5288646990939482E-3</v>
      </c>
      <c r="CJ100" s="42">
        <f t="shared" si="86"/>
        <v>3.7673963933835826E-2</v>
      </c>
      <c r="CK100" s="54">
        <f t="shared" si="44"/>
        <v>33855.139620859205</v>
      </c>
    </row>
    <row r="101" spans="1:89" ht="20" customHeight="1" x14ac:dyDescent="0.6">
      <c r="A101" s="47">
        <v>94</v>
      </c>
      <c r="B101" s="62">
        <v>7</v>
      </c>
      <c r="C101" s="48" t="s">
        <v>263</v>
      </c>
      <c r="D101" s="47" t="s">
        <v>264</v>
      </c>
      <c r="E101" s="47" t="s">
        <v>265</v>
      </c>
      <c r="F101" s="57"/>
      <c r="G101" s="19">
        <v>40</v>
      </c>
      <c r="H101" s="20">
        <f t="shared" si="45"/>
        <v>0</v>
      </c>
      <c r="I101" s="57">
        <v>19995</v>
      </c>
      <c r="J101" s="22">
        <v>50</v>
      </c>
      <c r="K101" s="20">
        <f t="shared" si="46"/>
        <v>999750</v>
      </c>
      <c r="L101" s="23"/>
      <c r="M101" s="24">
        <v>60</v>
      </c>
      <c r="N101" s="20">
        <f t="shared" si="47"/>
        <v>0</v>
      </c>
      <c r="O101" s="57">
        <v>8701</v>
      </c>
      <c r="P101" s="25">
        <v>12</v>
      </c>
      <c r="Q101" s="20">
        <f t="shared" si="48"/>
        <v>104412</v>
      </c>
      <c r="R101" s="57">
        <v>360</v>
      </c>
      <c r="S101" s="26">
        <v>12</v>
      </c>
      <c r="T101" s="20">
        <f t="shared" si="49"/>
        <v>4320</v>
      </c>
      <c r="U101" s="57">
        <v>550</v>
      </c>
      <c r="V101" s="25">
        <v>8</v>
      </c>
      <c r="W101" s="20">
        <f t="shared" si="50"/>
        <v>4400</v>
      </c>
      <c r="X101" s="57">
        <v>120</v>
      </c>
      <c r="Y101" s="25">
        <v>12</v>
      </c>
      <c r="Z101" s="20">
        <f t="shared" si="51"/>
        <v>1440</v>
      </c>
      <c r="AA101" s="57">
        <v>93</v>
      </c>
      <c r="AB101" s="25">
        <v>10</v>
      </c>
      <c r="AC101" s="20">
        <f t="shared" si="52"/>
        <v>930</v>
      </c>
      <c r="AD101" s="57"/>
      <c r="AE101" s="25">
        <v>25</v>
      </c>
      <c r="AF101" s="20">
        <f t="shared" si="53"/>
        <v>0</v>
      </c>
      <c r="AG101" s="23"/>
      <c r="AH101" s="25">
        <v>7.5</v>
      </c>
      <c r="AI101" s="20">
        <f t="shared" si="54"/>
        <v>0</v>
      </c>
      <c r="AJ101" s="57"/>
      <c r="AK101" s="22">
        <v>15</v>
      </c>
      <c r="AL101" s="20">
        <f t="shared" si="55"/>
        <v>0</v>
      </c>
      <c r="AM101" s="57"/>
      <c r="AN101" s="25">
        <v>12</v>
      </c>
      <c r="AO101" s="20">
        <f t="shared" si="56"/>
        <v>0</v>
      </c>
      <c r="AP101" s="23">
        <f t="shared" si="57"/>
        <v>1123</v>
      </c>
      <c r="AQ101" s="57"/>
      <c r="AR101" s="27">
        <v>4</v>
      </c>
      <c r="AS101" s="23">
        <f t="shared" si="58"/>
        <v>0</v>
      </c>
      <c r="AT101" s="57"/>
      <c r="AU101" s="28">
        <v>6</v>
      </c>
      <c r="AV101" s="23">
        <f t="shared" si="59"/>
        <v>0</v>
      </c>
      <c r="AW101" s="57">
        <v>2639</v>
      </c>
      <c r="AX101" s="29">
        <f t="shared" si="60"/>
        <v>2639</v>
      </c>
      <c r="AY101" s="57">
        <v>50925</v>
      </c>
      <c r="AZ101" s="30">
        <f t="shared" si="61"/>
        <v>0.43515878969742433</v>
      </c>
      <c r="BA101" s="30">
        <f t="shared" si="62"/>
        <v>5.6164041010252561E-2</v>
      </c>
      <c r="BB101" s="30">
        <f t="shared" si="63"/>
        <v>0.30329847144006439</v>
      </c>
      <c r="BC101" s="20">
        <f t="shared" si="64"/>
        <v>1010840</v>
      </c>
      <c r="BD101" s="20">
        <f t="shared" si="65"/>
        <v>1004070</v>
      </c>
      <c r="BE101" s="20">
        <f t="shared" si="66"/>
        <v>1010840</v>
      </c>
      <c r="BF101" s="20">
        <f t="shared" si="67"/>
        <v>1010840</v>
      </c>
      <c r="BG101" s="241">
        <v>1166177</v>
      </c>
      <c r="BH101" s="241">
        <v>768182.16</v>
      </c>
      <c r="BI101" s="237">
        <f t="shared" si="68"/>
        <v>65.8718324919802</v>
      </c>
      <c r="BJ101" s="238">
        <f t="shared" si="69"/>
        <v>81674</v>
      </c>
      <c r="BK101" s="239">
        <f t="shared" si="70"/>
        <v>7.0035680689981019</v>
      </c>
      <c r="BL101" s="27">
        <f t="shared" si="71"/>
        <v>58725</v>
      </c>
      <c r="BM101" s="239">
        <f t="shared" si="72"/>
        <v>5.0356849774948396</v>
      </c>
      <c r="BN101" s="240">
        <f t="shared" si="73"/>
        <v>19452</v>
      </c>
      <c r="BO101" s="239">
        <f t="shared" si="74"/>
        <v>1.6680143751763239</v>
      </c>
      <c r="BP101" s="27">
        <f t="shared" si="75"/>
        <v>20000</v>
      </c>
      <c r="BQ101" s="239">
        <f t="shared" si="76"/>
        <v>1.7150055266053095</v>
      </c>
      <c r="BR101" s="36">
        <f t="shared" si="77"/>
        <v>139221.74</v>
      </c>
      <c r="BS101" s="239">
        <f t="shared" si="78"/>
        <v>11.938302676180372</v>
      </c>
      <c r="BT101" s="248">
        <f t="shared" si="87"/>
        <v>0.34128167508019791</v>
      </c>
      <c r="BU101" s="241">
        <v>319072.74</v>
      </c>
      <c r="BV101" s="47">
        <f t="shared" si="79"/>
        <v>27.360575624454949</v>
      </c>
      <c r="BW101" s="54">
        <f t="shared" si="80"/>
        <v>78922.099999999977</v>
      </c>
      <c r="BX101" s="237">
        <f t="shared" si="81"/>
        <v>6.767591883564843</v>
      </c>
      <c r="BY101" s="58">
        <v>26299</v>
      </c>
      <c r="BZ101" s="58">
        <v>26000</v>
      </c>
      <c r="CA101" s="58">
        <v>17350</v>
      </c>
      <c r="CB101" s="58">
        <v>12025</v>
      </c>
      <c r="CC101" s="59">
        <v>58725</v>
      </c>
      <c r="CD101" s="59">
        <v>19452</v>
      </c>
      <c r="CE101" s="59">
        <v>20000</v>
      </c>
      <c r="CF101" s="42">
        <f t="shared" si="82"/>
        <v>2.601697598037276E-2</v>
      </c>
      <c r="CG101" s="42">
        <f t="shared" si="83"/>
        <v>2.5894608941607656E-2</v>
      </c>
      <c r="CH101" s="42">
        <f t="shared" si="84"/>
        <v>1.716394285940406E-2</v>
      </c>
      <c r="CI101" s="42">
        <f t="shared" si="85"/>
        <v>1.1896046852122987E-2</v>
      </c>
      <c r="CJ101" s="42">
        <f t="shared" si="86"/>
        <v>5.0356849774948399E-2</v>
      </c>
      <c r="CK101" s="54">
        <f t="shared" si="44"/>
        <v>15784.419999999996</v>
      </c>
    </row>
    <row r="102" spans="1:89" ht="20" customHeight="1" x14ac:dyDescent="0.6">
      <c r="A102" s="47">
        <v>95</v>
      </c>
      <c r="B102" s="62">
        <v>5</v>
      </c>
      <c r="C102" s="48" t="s">
        <v>266</v>
      </c>
      <c r="D102" s="48" t="s">
        <v>190</v>
      </c>
      <c r="E102" s="48" t="s">
        <v>191</v>
      </c>
      <c r="F102" s="23"/>
      <c r="G102" s="19">
        <v>40</v>
      </c>
      <c r="H102" s="20">
        <f t="shared" si="45"/>
        <v>0</v>
      </c>
      <c r="I102" s="23">
        <v>18990</v>
      </c>
      <c r="J102" s="22">
        <v>50</v>
      </c>
      <c r="K102" s="20">
        <f t="shared" si="46"/>
        <v>949500</v>
      </c>
      <c r="L102" s="23"/>
      <c r="M102" s="24">
        <v>60</v>
      </c>
      <c r="N102" s="20">
        <f t="shared" si="47"/>
        <v>0</v>
      </c>
      <c r="O102" s="23">
        <v>11192</v>
      </c>
      <c r="P102" s="25">
        <v>12</v>
      </c>
      <c r="Q102" s="20">
        <f t="shared" si="48"/>
        <v>134304</v>
      </c>
      <c r="R102" s="23">
        <v>860</v>
      </c>
      <c r="S102" s="26">
        <v>12</v>
      </c>
      <c r="T102" s="20">
        <f t="shared" si="49"/>
        <v>10320</v>
      </c>
      <c r="U102" s="23">
        <v>794</v>
      </c>
      <c r="V102" s="25">
        <v>8</v>
      </c>
      <c r="W102" s="20">
        <f t="shared" si="50"/>
        <v>6352</v>
      </c>
      <c r="X102" s="23">
        <v>421</v>
      </c>
      <c r="Y102" s="25">
        <v>12</v>
      </c>
      <c r="Z102" s="20">
        <f t="shared" si="51"/>
        <v>5052</v>
      </c>
      <c r="AA102" s="23">
        <v>723</v>
      </c>
      <c r="AB102" s="25">
        <v>10</v>
      </c>
      <c r="AC102" s="20">
        <f t="shared" si="52"/>
        <v>7230</v>
      </c>
      <c r="AD102" s="23">
        <v>550</v>
      </c>
      <c r="AE102" s="25">
        <v>25</v>
      </c>
      <c r="AF102" s="20">
        <f t="shared" si="53"/>
        <v>13750</v>
      </c>
      <c r="AG102" s="23"/>
      <c r="AH102" s="25">
        <v>7.5</v>
      </c>
      <c r="AI102" s="20">
        <f t="shared" si="54"/>
        <v>0</v>
      </c>
      <c r="AJ102" s="23">
        <v>200</v>
      </c>
      <c r="AK102" s="22">
        <v>15</v>
      </c>
      <c r="AL102" s="20">
        <f t="shared" si="55"/>
        <v>3000</v>
      </c>
      <c r="AM102" s="23"/>
      <c r="AN102" s="25">
        <v>12</v>
      </c>
      <c r="AO102" s="20">
        <f t="shared" si="56"/>
        <v>0</v>
      </c>
      <c r="AP102" s="23">
        <f t="shared" si="57"/>
        <v>3548</v>
      </c>
      <c r="AQ102" s="23">
        <v>69</v>
      </c>
      <c r="AR102" s="27">
        <v>4</v>
      </c>
      <c r="AS102" s="23">
        <f t="shared" si="58"/>
        <v>276</v>
      </c>
      <c r="AT102" s="23">
        <v>9</v>
      </c>
      <c r="AU102" s="28">
        <v>6</v>
      </c>
      <c r="AV102" s="23">
        <f t="shared" si="59"/>
        <v>54</v>
      </c>
      <c r="AW102" s="23">
        <v>1505</v>
      </c>
      <c r="AX102" s="29">
        <f t="shared" si="60"/>
        <v>1835</v>
      </c>
      <c r="AY102" s="23">
        <v>34321</v>
      </c>
      <c r="AZ102" s="30">
        <f t="shared" si="61"/>
        <v>0.58936282253817796</v>
      </c>
      <c r="BA102" s="30">
        <f t="shared" si="62"/>
        <v>0.18683517640863612</v>
      </c>
      <c r="BB102" s="30">
        <f t="shared" si="63"/>
        <v>0.16395639742673337</v>
      </c>
      <c r="BC102" s="20">
        <f t="shared" si="64"/>
        <v>992204</v>
      </c>
      <c r="BD102" s="20">
        <f t="shared" si="65"/>
        <v>973570</v>
      </c>
      <c r="BE102" s="20">
        <f t="shared" si="66"/>
        <v>992204</v>
      </c>
      <c r="BF102" s="20">
        <f t="shared" si="67"/>
        <v>992204</v>
      </c>
      <c r="BG102" s="36">
        <v>1163829</v>
      </c>
      <c r="BH102" s="36">
        <v>792778.45993030001</v>
      </c>
      <c r="BI102" s="237">
        <f t="shared" si="68"/>
        <v>68.118122158006031</v>
      </c>
      <c r="BJ102" s="238">
        <f t="shared" si="69"/>
        <v>77878</v>
      </c>
      <c r="BK102" s="239">
        <f t="shared" si="70"/>
        <v>6.6915328626456283</v>
      </c>
      <c r="BL102" s="27">
        <f t="shared" si="71"/>
        <v>47143.125</v>
      </c>
      <c r="BM102" s="239">
        <f t="shared" si="72"/>
        <v>4.0506917253307826</v>
      </c>
      <c r="BN102" s="240">
        <f t="shared" si="73"/>
        <v>6633.75</v>
      </c>
      <c r="BO102" s="239">
        <f t="shared" si="74"/>
        <v>0.56999352997734198</v>
      </c>
      <c r="BP102" s="27">
        <f t="shared" si="75"/>
        <v>27000</v>
      </c>
      <c r="BQ102" s="239">
        <f t="shared" si="76"/>
        <v>2.3199284430960216</v>
      </c>
      <c r="BR102" s="36">
        <f t="shared" si="77"/>
        <v>52308.959999999992</v>
      </c>
      <c r="BS102" s="239">
        <f t="shared" si="78"/>
        <v>4.4945571901026691</v>
      </c>
      <c r="BT102" s="248">
        <f t="shared" si="87"/>
        <v>0.31881877841993966</v>
      </c>
      <c r="BU102" s="36">
        <v>210963.83499999999</v>
      </c>
      <c r="BV102" s="47">
        <f t="shared" si="79"/>
        <v>18.126703751152444</v>
      </c>
      <c r="BW102" s="54">
        <f t="shared" si="80"/>
        <v>160086.70506969999</v>
      </c>
      <c r="BX102" s="237">
        <f t="shared" si="81"/>
        <v>13.755174090841523</v>
      </c>
      <c r="BY102" s="53">
        <v>23063</v>
      </c>
      <c r="BZ102" s="53">
        <v>24895</v>
      </c>
      <c r="CA102" s="53">
        <v>22780</v>
      </c>
      <c r="CB102" s="53">
        <v>7140</v>
      </c>
      <c r="CC102" s="54">
        <v>47143.125</v>
      </c>
      <c r="CD102" s="54">
        <v>6633.75</v>
      </c>
      <c r="CE102" s="54">
        <v>27000</v>
      </c>
      <c r="CF102" s="42">
        <f t="shared" si="82"/>
        <v>2.324421187578361E-2</v>
      </c>
      <c r="CG102" s="42">
        <f t="shared" si="83"/>
        <v>2.5570837227934302E-2</v>
      </c>
      <c r="CH102" s="42">
        <f t="shared" si="84"/>
        <v>2.2958988272572978E-2</v>
      </c>
      <c r="CI102" s="42">
        <f t="shared" si="85"/>
        <v>7.1961008018512325E-3</v>
      </c>
      <c r="CJ102" s="42">
        <f t="shared" si="86"/>
        <v>4.0506917253307829E-2</v>
      </c>
      <c r="CK102" s="54">
        <f t="shared" si="44"/>
        <v>32017.34101394</v>
      </c>
    </row>
    <row r="103" spans="1:89" ht="20" customHeight="1" x14ac:dyDescent="0.6">
      <c r="A103" s="47">
        <v>96</v>
      </c>
      <c r="B103" s="47">
        <v>6</v>
      </c>
      <c r="C103" s="48" t="s">
        <v>267</v>
      </c>
      <c r="D103" s="48" t="s">
        <v>93</v>
      </c>
      <c r="E103" s="48" t="s">
        <v>268</v>
      </c>
      <c r="F103" s="57"/>
      <c r="G103" s="19">
        <v>40</v>
      </c>
      <c r="H103" s="20">
        <f t="shared" si="45"/>
        <v>0</v>
      </c>
      <c r="I103" s="23">
        <v>19239</v>
      </c>
      <c r="J103" s="22">
        <v>50</v>
      </c>
      <c r="K103" s="20">
        <f t="shared" si="46"/>
        <v>961950</v>
      </c>
      <c r="L103" s="23"/>
      <c r="M103" s="24">
        <v>60</v>
      </c>
      <c r="N103" s="20">
        <f t="shared" si="47"/>
        <v>0</v>
      </c>
      <c r="O103" s="23">
        <v>6933</v>
      </c>
      <c r="P103" s="25">
        <v>12</v>
      </c>
      <c r="Q103" s="20">
        <f t="shared" si="48"/>
        <v>83196</v>
      </c>
      <c r="R103" s="23">
        <v>581</v>
      </c>
      <c r="S103" s="26">
        <v>12</v>
      </c>
      <c r="T103" s="20">
        <f t="shared" si="49"/>
        <v>6972</v>
      </c>
      <c r="U103" s="23">
        <v>1307</v>
      </c>
      <c r="V103" s="25">
        <v>8</v>
      </c>
      <c r="W103" s="20">
        <f t="shared" si="50"/>
        <v>10456</v>
      </c>
      <c r="X103" s="23">
        <v>1233</v>
      </c>
      <c r="Y103" s="25">
        <v>12</v>
      </c>
      <c r="Z103" s="20">
        <f t="shared" si="51"/>
        <v>14796</v>
      </c>
      <c r="AA103" s="23">
        <v>1840</v>
      </c>
      <c r="AB103" s="25">
        <v>10</v>
      </c>
      <c r="AC103" s="20">
        <f t="shared" si="52"/>
        <v>18400</v>
      </c>
      <c r="AD103" s="23">
        <v>361</v>
      </c>
      <c r="AE103" s="25">
        <v>25</v>
      </c>
      <c r="AF103" s="20">
        <f t="shared" si="53"/>
        <v>9025</v>
      </c>
      <c r="AG103" s="23"/>
      <c r="AH103" s="25">
        <v>7.5</v>
      </c>
      <c r="AI103" s="20">
        <f t="shared" si="54"/>
        <v>0</v>
      </c>
      <c r="AJ103" s="23"/>
      <c r="AK103" s="22">
        <v>15</v>
      </c>
      <c r="AL103" s="20">
        <f t="shared" si="55"/>
        <v>0</v>
      </c>
      <c r="AM103" s="23"/>
      <c r="AN103" s="25">
        <v>12</v>
      </c>
      <c r="AO103" s="20">
        <f t="shared" si="56"/>
        <v>0</v>
      </c>
      <c r="AP103" s="23">
        <f t="shared" si="57"/>
        <v>5322</v>
      </c>
      <c r="AQ103" s="23">
        <v>212</v>
      </c>
      <c r="AR103" s="27">
        <v>4</v>
      </c>
      <c r="AS103" s="23">
        <f t="shared" si="58"/>
        <v>848</v>
      </c>
      <c r="AT103" s="23"/>
      <c r="AU103" s="28">
        <v>6</v>
      </c>
      <c r="AV103" s="23">
        <f t="shared" si="59"/>
        <v>0</v>
      </c>
      <c r="AW103" s="23">
        <v>2379</v>
      </c>
      <c r="AX103" s="29">
        <f t="shared" si="60"/>
        <v>3227</v>
      </c>
      <c r="AY103" s="23">
        <v>53910</v>
      </c>
      <c r="AZ103" s="30">
        <f t="shared" si="61"/>
        <v>0.36036176516450957</v>
      </c>
      <c r="BA103" s="30">
        <f t="shared" si="62"/>
        <v>0.27662560424138471</v>
      </c>
      <c r="BB103" s="30">
        <f t="shared" si="63"/>
        <v>0.46545506995528629</v>
      </c>
      <c r="BC103" s="20">
        <f t="shared" si="64"/>
        <v>1021599</v>
      </c>
      <c r="BD103" s="20">
        <f t="shared" si="65"/>
        <v>977947</v>
      </c>
      <c r="BE103" s="20">
        <f t="shared" si="66"/>
        <v>1021599</v>
      </c>
      <c r="BF103" s="20">
        <f t="shared" si="67"/>
        <v>1021599</v>
      </c>
      <c r="BG103" s="36">
        <v>1158705</v>
      </c>
      <c r="BH103" s="36">
        <v>766532.88682651299</v>
      </c>
      <c r="BI103" s="237">
        <f t="shared" si="68"/>
        <v>66.154274541536722</v>
      </c>
      <c r="BJ103" s="238">
        <f t="shared" si="69"/>
        <v>82394</v>
      </c>
      <c r="BK103" s="239">
        <f t="shared" si="70"/>
        <v>7.1108694620287309</v>
      </c>
      <c r="BL103" s="27">
        <f t="shared" si="71"/>
        <v>46571.22</v>
      </c>
      <c r="BM103" s="239">
        <f t="shared" si="72"/>
        <v>4.0192473494116276</v>
      </c>
      <c r="BN103" s="240">
        <f t="shared" si="73"/>
        <v>4213.4799999999996</v>
      </c>
      <c r="BO103" s="239">
        <f t="shared" si="74"/>
        <v>0.36363699129631788</v>
      </c>
      <c r="BP103" s="27">
        <f t="shared" si="75"/>
        <v>27000</v>
      </c>
      <c r="BQ103" s="239">
        <f t="shared" si="76"/>
        <v>2.3301875801001981</v>
      </c>
      <c r="BR103" s="36">
        <f t="shared" si="77"/>
        <v>68259.156999999977</v>
      </c>
      <c r="BS103" s="239">
        <f t="shared" si="78"/>
        <v>5.8909866618336837</v>
      </c>
      <c r="BT103" s="248">
        <f t="shared" si="87"/>
        <v>0.33845725458463288</v>
      </c>
      <c r="BU103" s="36">
        <v>228437.85699999999</v>
      </c>
      <c r="BV103" s="47">
        <f t="shared" si="79"/>
        <v>19.714928044670557</v>
      </c>
      <c r="BW103" s="54">
        <f t="shared" si="80"/>
        <v>163734.25617348703</v>
      </c>
      <c r="BX103" s="237">
        <f t="shared" si="81"/>
        <v>14.130797413792729</v>
      </c>
      <c r="BY103" s="53">
        <v>21654</v>
      </c>
      <c r="BZ103" s="53">
        <v>18390</v>
      </c>
      <c r="CA103" s="53">
        <v>34070</v>
      </c>
      <c r="CB103" s="53">
        <v>8280</v>
      </c>
      <c r="CC103" s="54">
        <v>46571.22</v>
      </c>
      <c r="CD103" s="54">
        <v>4213.4799999999996</v>
      </c>
      <c r="CE103" s="54">
        <v>27000</v>
      </c>
      <c r="CF103" s="42">
        <f t="shared" si="82"/>
        <v>2.1196183629780374E-2</v>
      </c>
      <c r="CG103" s="42">
        <f t="shared" si="83"/>
        <v>1.8804700050207221E-2</v>
      </c>
      <c r="CH103" s="42">
        <f t="shared" si="84"/>
        <v>3.3349680256147471E-2</v>
      </c>
      <c r="CI103" s="42">
        <f t="shared" si="85"/>
        <v>8.1049413713208413E-3</v>
      </c>
      <c r="CJ103" s="42">
        <f t="shared" si="86"/>
        <v>4.0192473494116275E-2</v>
      </c>
      <c r="CK103" s="54">
        <f t="shared" si="44"/>
        <v>32746.851234697406</v>
      </c>
    </row>
    <row r="104" spans="1:89" ht="20" customHeight="1" x14ac:dyDescent="0.6">
      <c r="A104" s="47">
        <v>97</v>
      </c>
      <c r="B104" s="47">
        <v>6</v>
      </c>
      <c r="C104" s="48" t="s">
        <v>269</v>
      </c>
      <c r="D104" s="47" t="s">
        <v>103</v>
      </c>
      <c r="E104" s="47" t="s">
        <v>97</v>
      </c>
      <c r="F104" s="57"/>
      <c r="G104" s="19">
        <v>40</v>
      </c>
      <c r="H104" s="20">
        <f t="shared" si="45"/>
        <v>0</v>
      </c>
      <c r="I104" s="57">
        <v>22087</v>
      </c>
      <c r="J104" s="22">
        <v>50</v>
      </c>
      <c r="K104" s="20">
        <f t="shared" si="46"/>
        <v>1104350</v>
      </c>
      <c r="L104" s="23"/>
      <c r="M104" s="24">
        <v>60</v>
      </c>
      <c r="N104" s="20">
        <f t="shared" si="47"/>
        <v>0</v>
      </c>
      <c r="O104" s="57">
        <v>2717</v>
      </c>
      <c r="P104" s="25">
        <v>12</v>
      </c>
      <c r="Q104" s="20">
        <f t="shared" si="48"/>
        <v>32604</v>
      </c>
      <c r="R104" s="57"/>
      <c r="S104" s="26">
        <v>12</v>
      </c>
      <c r="T104" s="20">
        <f t="shared" si="49"/>
        <v>0</v>
      </c>
      <c r="U104" s="57">
        <v>230</v>
      </c>
      <c r="V104" s="25">
        <v>8</v>
      </c>
      <c r="W104" s="20">
        <f t="shared" si="50"/>
        <v>1840</v>
      </c>
      <c r="X104" s="57">
        <v>110</v>
      </c>
      <c r="Y104" s="25">
        <v>12</v>
      </c>
      <c r="Z104" s="20">
        <f t="shared" si="51"/>
        <v>1320</v>
      </c>
      <c r="AA104" s="57">
        <v>120</v>
      </c>
      <c r="AB104" s="25">
        <v>10</v>
      </c>
      <c r="AC104" s="20">
        <f t="shared" si="52"/>
        <v>1200</v>
      </c>
      <c r="AD104" s="57"/>
      <c r="AE104" s="25">
        <v>25</v>
      </c>
      <c r="AF104" s="20">
        <f t="shared" si="53"/>
        <v>0</v>
      </c>
      <c r="AG104" s="23"/>
      <c r="AH104" s="25">
        <v>7.5</v>
      </c>
      <c r="AI104" s="20">
        <f t="shared" si="54"/>
        <v>0</v>
      </c>
      <c r="AJ104" s="57"/>
      <c r="AK104" s="22">
        <v>15</v>
      </c>
      <c r="AL104" s="20">
        <f t="shared" si="55"/>
        <v>0</v>
      </c>
      <c r="AM104" s="57"/>
      <c r="AN104" s="25">
        <v>12</v>
      </c>
      <c r="AO104" s="20">
        <f t="shared" si="56"/>
        <v>0</v>
      </c>
      <c r="AP104" s="23">
        <f t="shared" si="57"/>
        <v>460</v>
      </c>
      <c r="AQ104" s="57"/>
      <c r="AR104" s="27">
        <v>4</v>
      </c>
      <c r="AS104" s="23">
        <f t="shared" si="58"/>
        <v>0</v>
      </c>
      <c r="AT104" s="57">
        <v>19</v>
      </c>
      <c r="AU104" s="28">
        <v>6</v>
      </c>
      <c r="AV104" s="23">
        <f t="shared" si="59"/>
        <v>114</v>
      </c>
      <c r="AW104" s="57">
        <v>829</v>
      </c>
      <c r="AX104" s="29">
        <f t="shared" si="60"/>
        <v>943</v>
      </c>
      <c r="AY104" s="57">
        <v>15715</v>
      </c>
      <c r="AZ104" s="30">
        <f t="shared" si="61"/>
        <v>0.12301353737492643</v>
      </c>
      <c r="BA104" s="30">
        <f t="shared" si="62"/>
        <v>2.0826730656042014E-2</v>
      </c>
      <c r="BB104" s="30">
        <f t="shared" si="63"/>
        <v>0.347073978652926</v>
      </c>
      <c r="BC104" s="20">
        <f t="shared" si="64"/>
        <v>1108710</v>
      </c>
      <c r="BD104" s="20">
        <f t="shared" si="65"/>
        <v>1104350</v>
      </c>
      <c r="BE104" s="20">
        <f t="shared" si="66"/>
        <v>1108710</v>
      </c>
      <c r="BF104" s="20">
        <f t="shared" si="67"/>
        <v>1108710</v>
      </c>
      <c r="BG104" s="241">
        <v>1157029</v>
      </c>
      <c r="BH104" s="241">
        <v>795559.875140897</v>
      </c>
      <c r="BI104" s="237">
        <f t="shared" si="68"/>
        <v>68.758853506774415</v>
      </c>
      <c r="BJ104" s="238">
        <f t="shared" si="69"/>
        <v>76634.368939959997</v>
      </c>
      <c r="BK104" s="239">
        <f t="shared" si="70"/>
        <v>6.6233749491119056</v>
      </c>
      <c r="BL104" s="27">
        <f t="shared" si="71"/>
        <v>76560</v>
      </c>
      <c r="BM104" s="239">
        <f t="shared" si="72"/>
        <v>6.6169473712413422</v>
      </c>
      <c r="BN104" s="240">
        <f t="shared" si="73"/>
        <v>6264</v>
      </c>
      <c r="BO104" s="239">
        <f t="shared" si="74"/>
        <v>0.54138660310156439</v>
      </c>
      <c r="BP104" s="27">
        <f t="shared" si="75"/>
        <v>19800</v>
      </c>
      <c r="BQ104" s="239">
        <f t="shared" si="76"/>
        <v>1.7112794925624162</v>
      </c>
      <c r="BR104" s="36">
        <f t="shared" si="77"/>
        <v>57447.100001000013</v>
      </c>
      <c r="BS104" s="239">
        <f t="shared" si="78"/>
        <v>4.9650527342875597</v>
      </c>
      <c r="BT104" s="248">
        <f t="shared" si="87"/>
        <v>0.3124114649322558</v>
      </c>
      <c r="BU104" s="241">
        <v>236705.46894096001</v>
      </c>
      <c r="BV104" s="47">
        <f t="shared" si="79"/>
        <v>20.458041150304787</v>
      </c>
      <c r="BW104" s="54">
        <f t="shared" si="80"/>
        <v>124763.65591814299</v>
      </c>
      <c r="BX104" s="237">
        <f t="shared" si="81"/>
        <v>10.783105342920789</v>
      </c>
      <c r="BY104" s="58">
        <v>24885.436538999998</v>
      </c>
      <c r="BZ104" s="58">
        <v>20518.488000000001</v>
      </c>
      <c r="CA104" s="58">
        <v>21454.444400960001</v>
      </c>
      <c r="CB104" s="58">
        <v>9776</v>
      </c>
      <c r="CC104" s="59">
        <v>76560</v>
      </c>
      <c r="CD104" s="59">
        <v>6264</v>
      </c>
      <c r="CE104" s="59">
        <v>19800</v>
      </c>
      <c r="CF104" s="42">
        <f t="shared" si="82"/>
        <v>2.244539738885732E-2</v>
      </c>
      <c r="CG104" s="42">
        <f t="shared" si="83"/>
        <v>1.8579696654140446E-2</v>
      </c>
      <c r="CH104" s="42">
        <f t="shared" si="84"/>
        <v>1.9350817076566461E-2</v>
      </c>
      <c r="CI104" s="42">
        <f t="shared" si="85"/>
        <v>8.8174545192160267E-3</v>
      </c>
      <c r="CJ104" s="42">
        <f t="shared" si="86"/>
        <v>6.6169473712413426E-2</v>
      </c>
      <c r="CK104" s="54">
        <f t="shared" si="44"/>
        <v>24952.731183628599</v>
      </c>
    </row>
    <row r="105" spans="1:89" ht="20" customHeight="1" x14ac:dyDescent="0.6">
      <c r="A105" s="47">
        <v>98</v>
      </c>
      <c r="B105" s="47">
        <v>4</v>
      </c>
      <c r="C105" s="48" t="s">
        <v>270</v>
      </c>
      <c r="D105" s="48" t="s">
        <v>69</v>
      </c>
      <c r="E105" s="48" t="s">
        <v>70</v>
      </c>
      <c r="F105" s="23"/>
      <c r="G105" s="19">
        <v>40</v>
      </c>
      <c r="H105" s="20">
        <f t="shared" si="45"/>
        <v>0</v>
      </c>
      <c r="I105" s="23">
        <v>20362</v>
      </c>
      <c r="J105" s="22">
        <v>50</v>
      </c>
      <c r="K105" s="20">
        <f t="shared" si="46"/>
        <v>1018100</v>
      </c>
      <c r="L105" s="23"/>
      <c r="M105" s="24">
        <v>60</v>
      </c>
      <c r="N105" s="20">
        <f t="shared" si="47"/>
        <v>0</v>
      </c>
      <c r="O105" s="23">
        <v>8130</v>
      </c>
      <c r="P105" s="25">
        <v>12</v>
      </c>
      <c r="Q105" s="20">
        <f t="shared" si="48"/>
        <v>97560</v>
      </c>
      <c r="R105" s="23"/>
      <c r="S105" s="26">
        <v>12</v>
      </c>
      <c r="T105" s="20">
        <f t="shared" si="49"/>
        <v>0</v>
      </c>
      <c r="U105" s="23">
        <v>712</v>
      </c>
      <c r="V105" s="25">
        <v>8</v>
      </c>
      <c r="W105" s="20">
        <f t="shared" si="50"/>
        <v>5696</v>
      </c>
      <c r="X105" s="23">
        <v>187</v>
      </c>
      <c r="Y105" s="25">
        <v>12</v>
      </c>
      <c r="Z105" s="20">
        <f t="shared" si="51"/>
        <v>2244</v>
      </c>
      <c r="AA105" s="23">
        <v>600</v>
      </c>
      <c r="AB105" s="25">
        <v>10</v>
      </c>
      <c r="AC105" s="20">
        <f t="shared" si="52"/>
        <v>6000</v>
      </c>
      <c r="AD105" s="23">
        <v>160</v>
      </c>
      <c r="AE105" s="25">
        <v>25</v>
      </c>
      <c r="AF105" s="20">
        <f t="shared" si="53"/>
        <v>4000</v>
      </c>
      <c r="AG105" s="23">
        <v>120</v>
      </c>
      <c r="AH105" s="25">
        <v>7.5</v>
      </c>
      <c r="AI105" s="20">
        <f t="shared" si="54"/>
        <v>900</v>
      </c>
      <c r="AJ105" s="23"/>
      <c r="AK105" s="22">
        <v>15</v>
      </c>
      <c r="AL105" s="20">
        <f t="shared" si="55"/>
        <v>0</v>
      </c>
      <c r="AM105" s="23"/>
      <c r="AN105" s="25">
        <v>12</v>
      </c>
      <c r="AO105" s="20">
        <f t="shared" si="56"/>
        <v>0</v>
      </c>
      <c r="AP105" s="23">
        <f t="shared" si="57"/>
        <v>1779</v>
      </c>
      <c r="AQ105" s="23"/>
      <c r="AR105" s="27">
        <v>4</v>
      </c>
      <c r="AS105" s="23">
        <f t="shared" si="58"/>
        <v>0</v>
      </c>
      <c r="AT105" s="23"/>
      <c r="AU105" s="28">
        <v>6</v>
      </c>
      <c r="AV105" s="23">
        <f t="shared" si="59"/>
        <v>0</v>
      </c>
      <c r="AW105" s="23">
        <v>795</v>
      </c>
      <c r="AX105" s="29">
        <f t="shared" si="60"/>
        <v>795</v>
      </c>
      <c r="AY105" s="23">
        <v>20394</v>
      </c>
      <c r="AZ105" s="30">
        <f t="shared" si="61"/>
        <v>0.39927315587859741</v>
      </c>
      <c r="BA105" s="30">
        <f t="shared" si="62"/>
        <v>8.7368627836165405E-2</v>
      </c>
      <c r="BB105" s="30">
        <f t="shared" si="63"/>
        <v>9.7785977859778592E-2</v>
      </c>
      <c r="BC105" s="20">
        <f t="shared" si="64"/>
        <v>1036040</v>
      </c>
      <c r="BD105" s="20">
        <f t="shared" si="65"/>
        <v>1022100</v>
      </c>
      <c r="BE105" s="20">
        <f t="shared" si="66"/>
        <v>1036040</v>
      </c>
      <c r="BF105" s="20">
        <f t="shared" si="67"/>
        <v>1036940</v>
      </c>
      <c r="BG105" s="36">
        <v>1154894</v>
      </c>
      <c r="BH105" s="36">
        <v>769250.77960729797</v>
      </c>
      <c r="BI105" s="237">
        <f t="shared" si="68"/>
        <v>66.607912034117234</v>
      </c>
      <c r="BJ105" s="238">
        <f t="shared" si="69"/>
        <v>75410</v>
      </c>
      <c r="BK105" s="239">
        <f t="shared" si="70"/>
        <v>6.5296035826664607</v>
      </c>
      <c r="BL105" s="27">
        <f t="shared" si="71"/>
        <v>40137.42</v>
      </c>
      <c r="BM105" s="239">
        <f t="shared" si="72"/>
        <v>3.4754202550190749</v>
      </c>
      <c r="BN105" s="240">
        <f t="shared" si="73"/>
        <v>19140.009999999998</v>
      </c>
      <c r="BO105" s="239">
        <f t="shared" si="74"/>
        <v>1.6572958210883422</v>
      </c>
      <c r="BP105" s="27">
        <f t="shared" si="75"/>
        <v>20000</v>
      </c>
      <c r="BQ105" s="239">
        <f t="shared" si="76"/>
        <v>1.7317606637492271</v>
      </c>
      <c r="BR105" s="36">
        <f t="shared" si="77"/>
        <v>54577.580000000016</v>
      </c>
      <c r="BS105" s="239">
        <f t="shared" si="78"/>
        <v>4.7257653083313285</v>
      </c>
      <c r="BT105" s="248">
        <f t="shared" si="87"/>
        <v>0.33392087965882761</v>
      </c>
      <c r="BU105" s="36">
        <v>209265.01</v>
      </c>
      <c r="BV105" s="47">
        <f t="shared" si="79"/>
        <v>18.119845630854435</v>
      </c>
      <c r="BW105" s="54">
        <f t="shared" si="80"/>
        <v>176378.21039270202</v>
      </c>
      <c r="BX105" s="237">
        <f t="shared" si="81"/>
        <v>15.272242335028324</v>
      </c>
      <c r="BY105" s="53">
        <v>23565</v>
      </c>
      <c r="BZ105" s="53">
        <v>27000</v>
      </c>
      <c r="CA105" s="53">
        <v>20300</v>
      </c>
      <c r="CB105" s="53">
        <v>4545</v>
      </c>
      <c r="CC105" s="54">
        <v>40137.42</v>
      </c>
      <c r="CD105" s="54">
        <v>19140.009999999998</v>
      </c>
      <c r="CE105" s="54">
        <v>20000</v>
      </c>
      <c r="CF105" s="42">
        <f t="shared" si="82"/>
        <v>2.2745260800741286E-2</v>
      </c>
      <c r="CG105" s="42">
        <f t="shared" si="83"/>
        <v>2.6416201937188143E-2</v>
      </c>
      <c r="CH105" s="42">
        <f t="shared" si="84"/>
        <v>1.9593838075749971E-2</v>
      </c>
      <c r="CI105" s="42">
        <f t="shared" si="85"/>
        <v>4.3830887033000946E-3</v>
      </c>
      <c r="CJ105" s="42">
        <f t="shared" si="86"/>
        <v>3.4754202550190752E-2</v>
      </c>
      <c r="CK105" s="54">
        <f t="shared" si="44"/>
        <v>35275.642078540404</v>
      </c>
    </row>
    <row r="106" spans="1:89" ht="20" customHeight="1" x14ac:dyDescent="0.6">
      <c r="A106" s="47">
        <v>99</v>
      </c>
      <c r="B106" s="47">
        <v>7</v>
      </c>
      <c r="C106" s="48" t="s">
        <v>271</v>
      </c>
      <c r="D106" s="48" t="s">
        <v>205</v>
      </c>
      <c r="E106" s="48" t="s">
        <v>112</v>
      </c>
      <c r="F106" s="23"/>
      <c r="G106" s="19">
        <v>40</v>
      </c>
      <c r="H106" s="20">
        <f t="shared" si="45"/>
        <v>0</v>
      </c>
      <c r="I106" s="23">
        <v>18662</v>
      </c>
      <c r="J106" s="22">
        <v>50</v>
      </c>
      <c r="K106" s="20">
        <f t="shared" si="46"/>
        <v>933100</v>
      </c>
      <c r="L106" s="23"/>
      <c r="M106" s="24">
        <v>60</v>
      </c>
      <c r="N106" s="20">
        <f t="shared" si="47"/>
        <v>0</v>
      </c>
      <c r="O106" s="23">
        <v>8758</v>
      </c>
      <c r="P106" s="25">
        <v>12</v>
      </c>
      <c r="Q106" s="20">
        <f t="shared" si="48"/>
        <v>105096</v>
      </c>
      <c r="R106" s="23"/>
      <c r="S106" s="26">
        <v>12</v>
      </c>
      <c r="T106" s="20">
        <f t="shared" si="49"/>
        <v>0</v>
      </c>
      <c r="U106" s="23">
        <v>536</v>
      </c>
      <c r="V106" s="25">
        <v>8</v>
      </c>
      <c r="W106" s="20">
        <f t="shared" si="50"/>
        <v>4288</v>
      </c>
      <c r="X106" s="23">
        <v>218</v>
      </c>
      <c r="Y106" s="25">
        <v>12</v>
      </c>
      <c r="Z106" s="20">
        <f t="shared" si="51"/>
        <v>2616</v>
      </c>
      <c r="AA106" s="23">
        <v>1006</v>
      </c>
      <c r="AB106" s="25">
        <v>10</v>
      </c>
      <c r="AC106" s="20">
        <f t="shared" si="52"/>
        <v>10060</v>
      </c>
      <c r="AD106" s="23">
        <v>263</v>
      </c>
      <c r="AE106" s="25">
        <v>25</v>
      </c>
      <c r="AF106" s="20">
        <f t="shared" si="53"/>
        <v>6575</v>
      </c>
      <c r="AG106" s="23">
        <v>0</v>
      </c>
      <c r="AH106" s="25">
        <v>7.5</v>
      </c>
      <c r="AI106" s="20">
        <f t="shared" si="54"/>
        <v>0</v>
      </c>
      <c r="AJ106" s="23"/>
      <c r="AK106" s="22">
        <v>15</v>
      </c>
      <c r="AL106" s="20">
        <f t="shared" si="55"/>
        <v>0</v>
      </c>
      <c r="AM106" s="23"/>
      <c r="AN106" s="25">
        <v>12</v>
      </c>
      <c r="AO106" s="20">
        <f t="shared" si="56"/>
        <v>0</v>
      </c>
      <c r="AP106" s="23">
        <f t="shared" si="57"/>
        <v>2023</v>
      </c>
      <c r="AQ106" s="23">
        <v>220</v>
      </c>
      <c r="AR106" s="27">
        <v>4</v>
      </c>
      <c r="AS106" s="23">
        <f t="shared" si="58"/>
        <v>880</v>
      </c>
      <c r="AT106" s="23"/>
      <c r="AU106" s="28">
        <v>6</v>
      </c>
      <c r="AV106" s="23">
        <f t="shared" si="59"/>
        <v>0</v>
      </c>
      <c r="AW106" s="23">
        <v>2719</v>
      </c>
      <c r="AX106" s="29">
        <f t="shared" si="60"/>
        <v>3599</v>
      </c>
      <c r="AY106" s="23">
        <v>71995</v>
      </c>
      <c r="AZ106" s="30">
        <f t="shared" si="61"/>
        <v>0.46929589540242206</v>
      </c>
      <c r="BA106" s="30">
        <f t="shared" si="62"/>
        <v>0.10840210052513129</v>
      </c>
      <c r="BB106" s="30">
        <f t="shared" si="63"/>
        <v>0.41093857044987442</v>
      </c>
      <c r="BC106" s="20">
        <f t="shared" si="64"/>
        <v>956639</v>
      </c>
      <c r="BD106" s="20">
        <f t="shared" si="65"/>
        <v>939675</v>
      </c>
      <c r="BE106" s="20">
        <f t="shared" si="66"/>
        <v>956639</v>
      </c>
      <c r="BF106" s="20">
        <f t="shared" si="67"/>
        <v>956639</v>
      </c>
      <c r="BG106" s="36">
        <v>1154007</v>
      </c>
      <c r="BH106" s="36">
        <v>758609.51582199999</v>
      </c>
      <c r="BI106" s="237">
        <f t="shared" si="68"/>
        <v>65.736994300901117</v>
      </c>
      <c r="BJ106" s="238">
        <f t="shared" si="69"/>
        <v>85658</v>
      </c>
      <c r="BK106" s="239">
        <f t="shared" si="70"/>
        <v>7.4226586147224412</v>
      </c>
      <c r="BL106" s="27">
        <f t="shared" si="71"/>
        <v>55569.279999999999</v>
      </c>
      <c r="BM106" s="239">
        <f t="shared" si="72"/>
        <v>4.8153330092451778</v>
      </c>
      <c r="BN106" s="240">
        <f t="shared" si="73"/>
        <v>8971.8799999999992</v>
      </c>
      <c r="BO106" s="239">
        <f t="shared" si="74"/>
        <v>0.77745455616820347</v>
      </c>
      <c r="BP106" s="27">
        <f t="shared" si="75"/>
        <v>30000</v>
      </c>
      <c r="BQ106" s="239">
        <f t="shared" si="76"/>
        <v>2.5996376105170942</v>
      </c>
      <c r="BR106" s="36">
        <f t="shared" si="77"/>
        <v>77229.549999999988</v>
      </c>
      <c r="BS106" s="239">
        <f t="shared" si="78"/>
        <v>6.6922947607770134</v>
      </c>
      <c r="BT106" s="248">
        <f t="shared" si="87"/>
        <v>0.34263005699098881</v>
      </c>
      <c r="BU106" s="36">
        <v>257428.71</v>
      </c>
      <c r="BV106" s="47">
        <f t="shared" si="79"/>
        <v>22.307378551429931</v>
      </c>
      <c r="BW106" s="54">
        <f t="shared" si="80"/>
        <v>137968.77417800002</v>
      </c>
      <c r="BX106" s="237">
        <f t="shared" si="81"/>
        <v>11.955627147668951</v>
      </c>
      <c r="BY106" s="53">
        <v>24138</v>
      </c>
      <c r="BZ106" s="53">
        <v>29250</v>
      </c>
      <c r="CA106" s="53">
        <v>28500</v>
      </c>
      <c r="CB106" s="53">
        <v>3770</v>
      </c>
      <c r="CC106" s="54">
        <v>55569.279999999999</v>
      </c>
      <c r="CD106" s="54">
        <v>8971.8799999999992</v>
      </c>
      <c r="CE106" s="54">
        <v>30000</v>
      </c>
      <c r="CF106" s="42">
        <f t="shared" si="82"/>
        <v>2.5232088593502879E-2</v>
      </c>
      <c r="CG106" s="42">
        <f t="shared" si="83"/>
        <v>3.1127783542182139E-2</v>
      </c>
      <c r="CH106" s="42">
        <f t="shared" si="84"/>
        <v>2.9791802341322067E-2</v>
      </c>
      <c r="CI106" s="42">
        <f t="shared" si="85"/>
        <v>3.9408805202380418E-3</v>
      </c>
      <c r="CJ106" s="42">
        <f t="shared" si="86"/>
        <v>4.8153330092451777E-2</v>
      </c>
      <c r="CK106" s="54">
        <f t="shared" si="44"/>
        <v>27593.754835600004</v>
      </c>
    </row>
    <row r="107" spans="1:89" ht="20" customHeight="1" x14ac:dyDescent="0.6">
      <c r="A107" s="47">
        <v>100</v>
      </c>
      <c r="B107" s="47">
        <v>5</v>
      </c>
      <c r="C107" s="48" t="s">
        <v>272</v>
      </c>
      <c r="D107" s="48" t="s">
        <v>205</v>
      </c>
      <c r="E107" s="48" t="s">
        <v>70</v>
      </c>
      <c r="F107" s="23"/>
      <c r="G107" s="19">
        <v>40</v>
      </c>
      <c r="H107" s="20">
        <f t="shared" si="45"/>
        <v>0</v>
      </c>
      <c r="I107" s="23">
        <v>22040</v>
      </c>
      <c r="J107" s="22">
        <v>50</v>
      </c>
      <c r="K107" s="20">
        <f t="shared" si="46"/>
        <v>1102000</v>
      </c>
      <c r="L107" s="23"/>
      <c r="M107" s="24">
        <v>60</v>
      </c>
      <c r="N107" s="20">
        <f t="shared" si="47"/>
        <v>0</v>
      </c>
      <c r="O107" s="23">
        <v>1907</v>
      </c>
      <c r="P107" s="25">
        <v>12</v>
      </c>
      <c r="Q107" s="20">
        <f t="shared" si="48"/>
        <v>22884</v>
      </c>
      <c r="R107" s="23"/>
      <c r="S107" s="26">
        <v>12</v>
      </c>
      <c r="T107" s="20">
        <f t="shared" si="49"/>
        <v>0</v>
      </c>
      <c r="U107" s="23">
        <v>410</v>
      </c>
      <c r="V107" s="25">
        <v>8</v>
      </c>
      <c r="W107" s="20">
        <f t="shared" si="50"/>
        <v>3280</v>
      </c>
      <c r="X107" s="23">
        <v>153</v>
      </c>
      <c r="Y107" s="25">
        <v>12</v>
      </c>
      <c r="Z107" s="20">
        <f t="shared" si="51"/>
        <v>1836</v>
      </c>
      <c r="AA107" s="23">
        <v>700</v>
      </c>
      <c r="AB107" s="25">
        <v>10</v>
      </c>
      <c r="AC107" s="20">
        <f t="shared" si="52"/>
        <v>7000</v>
      </c>
      <c r="AD107" s="23">
        <v>190</v>
      </c>
      <c r="AE107" s="25">
        <v>25</v>
      </c>
      <c r="AF107" s="20">
        <f t="shared" si="53"/>
        <v>4750</v>
      </c>
      <c r="AG107" s="23"/>
      <c r="AH107" s="25">
        <v>7.5</v>
      </c>
      <c r="AI107" s="20">
        <f t="shared" si="54"/>
        <v>0</v>
      </c>
      <c r="AJ107" s="23"/>
      <c r="AK107" s="22">
        <v>15</v>
      </c>
      <c r="AL107" s="20">
        <f t="shared" si="55"/>
        <v>0</v>
      </c>
      <c r="AM107" s="23"/>
      <c r="AN107" s="25">
        <v>12</v>
      </c>
      <c r="AO107" s="20">
        <f t="shared" si="56"/>
        <v>0</v>
      </c>
      <c r="AP107" s="23">
        <f t="shared" si="57"/>
        <v>1453</v>
      </c>
      <c r="AQ107" s="23">
        <v>10</v>
      </c>
      <c r="AR107" s="27">
        <v>4</v>
      </c>
      <c r="AS107" s="23">
        <f t="shared" si="58"/>
        <v>40</v>
      </c>
      <c r="AT107" s="23"/>
      <c r="AU107" s="28">
        <v>6</v>
      </c>
      <c r="AV107" s="23">
        <f t="shared" si="59"/>
        <v>0</v>
      </c>
      <c r="AW107" s="23">
        <v>440</v>
      </c>
      <c r="AX107" s="29">
        <f t="shared" si="60"/>
        <v>480</v>
      </c>
      <c r="AY107" s="23">
        <v>12005</v>
      </c>
      <c r="AZ107" s="30">
        <f t="shared" si="61"/>
        <v>8.6524500907441015E-2</v>
      </c>
      <c r="BA107" s="30">
        <f t="shared" si="62"/>
        <v>6.5925589836660622E-2</v>
      </c>
      <c r="BB107" s="30">
        <f t="shared" si="63"/>
        <v>0.25170424750917669</v>
      </c>
      <c r="BC107" s="20">
        <f t="shared" si="64"/>
        <v>1118866</v>
      </c>
      <c r="BD107" s="20">
        <f t="shared" si="65"/>
        <v>1106750</v>
      </c>
      <c r="BE107" s="20">
        <f t="shared" si="66"/>
        <v>1118866</v>
      </c>
      <c r="BF107" s="20">
        <f t="shared" si="67"/>
        <v>1118866</v>
      </c>
      <c r="BG107" s="36">
        <v>1153755</v>
      </c>
      <c r="BH107" s="36">
        <v>797880.42272680602</v>
      </c>
      <c r="BI107" s="237">
        <f t="shared" si="68"/>
        <v>69.155099889214441</v>
      </c>
      <c r="BJ107" s="238">
        <f t="shared" si="69"/>
        <v>100760</v>
      </c>
      <c r="BK107" s="239">
        <f t="shared" si="70"/>
        <v>8.7332232579707139</v>
      </c>
      <c r="BL107" s="27">
        <f t="shared" si="71"/>
        <v>46679.39</v>
      </c>
      <c r="BM107" s="239">
        <f t="shared" si="72"/>
        <v>4.0458667568071212</v>
      </c>
      <c r="BN107" s="240">
        <f t="shared" si="73"/>
        <v>5981.25</v>
      </c>
      <c r="BO107" s="239">
        <f t="shared" si="74"/>
        <v>0.51841595486043401</v>
      </c>
      <c r="BP107" s="27">
        <f t="shared" si="75"/>
        <v>8000</v>
      </c>
      <c r="BQ107" s="239">
        <f t="shared" si="76"/>
        <v>0.69338811099410191</v>
      </c>
      <c r="BR107" s="36">
        <f t="shared" si="77"/>
        <v>70311.75</v>
      </c>
      <c r="BS107" s="239">
        <f t="shared" si="78"/>
        <v>6.0941664391486929</v>
      </c>
      <c r="BT107" s="248">
        <f t="shared" si="87"/>
        <v>0.30844900110785561</v>
      </c>
      <c r="BU107" s="36">
        <v>231732.39</v>
      </c>
      <c r="BV107" s="47">
        <f t="shared" si="79"/>
        <v>20.085060519781067</v>
      </c>
      <c r="BW107" s="54">
        <f t="shared" si="80"/>
        <v>124142.18727319397</v>
      </c>
      <c r="BX107" s="237">
        <f t="shared" si="81"/>
        <v>10.7598395910045</v>
      </c>
      <c r="BY107" s="53">
        <v>40230</v>
      </c>
      <c r="BZ107" s="53">
        <v>33750</v>
      </c>
      <c r="CA107" s="53">
        <v>25500</v>
      </c>
      <c r="CB107" s="53">
        <v>1280</v>
      </c>
      <c r="CC107" s="54">
        <v>46679.39</v>
      </c>
      <c r="CD107" s="54">
        <v>5981.25</v>
      </c>
      <c r="CE107" s="54">
        <v>8000</v>
      </c>
      <c r="CF107" s="42">
        <f t="shared" si="82"/>
        <v>3.5956048356103415E-2</v>
      </c>
      <c r="CG107" s="42">
        <f t="shared" si="83"/>
        <v>3.0494691664784277E-2</v>
      </c>
      <c r="CH107" s="42">
        <f t="shared" si="84"/>
        <v>2.2790932962481657E-2</v>
      </c>
      <c r="CI107" s="42">
        <f t="shared" si="85"/>
        <v>1.1440154585088832E-3</v>
      </c>
      <c r="CJ107" s="42">
        <f t="shared" si="86"/>
        <v>4.0458667568071212E-2</v>
      </c>
      <c r="CK107" s="54">
        <f t="shared" si="44"/>
        <v>24828.437454638795</v>
      </c>
    </row>
    <row r="108" spans="1:89" ht="20" customHeight="1" x14ac:dyDescent="0.6">
      <c r="A108" s="47">
        <v>101</v>
      </c>
      <c r="B108" s="47">
        <v>5</v>
      </c>
      <c r="C108" s="48" t="s">
        <v>273</v>
      </c>
      <c r="D108" s="48" t="s">
        <v>274</v>
      </c>
      <c r="E108" s="48" t="s">
        <v>275</v>
      </c>
      <c r="F108" s="57"/>
      <c r="G108" s="19">
        <v>40</v>
      </c>
      <c r="H108" s="20">
        <f t="shared" si="45"/>
        <v>0</v>
      </c>
      <c r="I108" s="23">
        <v>20986</v>
      </c>
      <c r="J108" s="22">
        <v>50</v>
      </c>
      <c r="K108" s="20">
        <f t="shared" si="46"/>
        <v>1049300</v>
      </c>
      <c r="L108" s="23"/>
      <c r="M108" s="24">
        <v>60</v>
      </c>
      <c r="N108" s="20">
        <f t="shared" si="47"/>
        <v>0</v>
      </c>
      <c r="O108" s="23">
        <v>4286</v>
      </c>
      <c r="P108" s="25">
        <v>12</v>
      </c>
      <c r="Q108" s="20">
        <f t="shared" si="48"/>
        <v>51432</v>
      </c>
      <c r="R108" s="23">
        <v>0</v>
      </c>
      <c r="S108" s="26">
        <v>12</v>
      </c>
      <c r="T108" s="20">
        <f t="shared" si="49"/>
        <v>0</v>
      </c>
      <c r="U108" s="23">
        <v>500</v>
      </c>
      <c r="V108" s="25">
        <v>8</v>
      </c>
      <c r="W108" s="20">
        <f t="shared" si="50"/>
        <v>4000</v>
      </c>
      <c r="X108" s="23">
        <v>430</v>
      </c>
      <c r="Y108" s="25">
        <v>12</v>
      </c>
      <c r="Z108" s="20">
        <f t="shared" si="51"/>
        <v>5160</v>
      </c>
      <c r="AA108" s="23">
        <v>1100</v>
      </c>
      <c r="AB108" s="25">
        <v>10</v>
      </c>
      <c r="AC108" s="20">
        <f t="shared" si="52"/>
        <v>11000</v>
      </c>
      <c r="AD108" s="23"/>
      <c r="AE108" s="25">
        <v>25</v>
      </c>
      <c r="AF108" s="20">
        <f t="shared" si="53"/>
        <v>0</v>
      </c>
      <c r="AG108" s="23"/>
      <c r="AH108" s="25">
        <v>7.5</v>
      </c>
      <c r="AI108" s="20">
        <f t="shared" si="54"/>
        <v>0</v>
      </c>
      <c r="AJ108" s="23"/>
      <c r="AK108" s="22">
        <v>15</v>
      </c>
      <c r="AL108" s="20">
        <f t="shared" si="55"/>
        <v>0</v>
      </c>
      <c r="AM108" s="23"/>
      <c r="AN108" s="25">
        <v>12</v>
      </c>
      <c r="AO108" s="20">
        <f t="shared" si="56"/>
        <v>0</v>
      </c>
      <c r="AP108" s="23">
        <f t="shared" si="57"/>
        <v>2030</v>
      </c>
      <c r="AQ108" s="23"/>
      <c r="AR108" s="27">
        <v>4</v>
      </c>
      <c r="AS108" s="23">
        <f t="shared" si="58"/>
        <v>0</v>
      </c>
      <c r="AT108" s="23"/>
      <c r="AU108" s="28">
        <v>6</v>
      </c>
      <c r="AV108" s="23">
        <f t="shared" si="59"/>
        <v>0</v>
      </c>
      <c r="AW108" s="23">
        <v>1531</v>
      </c>
      <c r="AX108" s="29">
        <f t="shared" si="60"/>
        <v>1531</v>
      </c>
      <c r="AY108" s="23">
        <v>23375</v>
      </c>
      <c r="AZ108" s="30">
        <f t="shared" si="61"/>
        <v>0.20423139235680929</v>
      </c>
      <c r="BA108" s="30">
        <f t="shared" si="62"/>
        <v>9.6731154102735153E-2</v>
      </c>
      <c r="BB108" s="30">
        <f t="shared" si="63"/>
        <v>0.35720951936537565</v>
      </c>
      <c r="BC108" s="20">
        <f t="shared" si="64"/>
        <v>1069460</v>
      </c>
      <c r="BD108" s="20">
        <f t="shared" si="65"/>
        <v>1049300</v>
      </c>
      <c r="BE108" s="20">
        <f t="shared" si="66"/>
        <v>1069460</v>
      </c>
      <c r="BF108" s="20">
        <f t="shared" si="67"/>
        <v>1069460</v>
      </c>
      <c r="BG108" s="36">
        <v>1144267</v>
      </c>
      <c r="BH108" s="36">
        <v>779062.11579859001</v>
      </c>
      <c r="BI108" s="237">
        <f t="shared" si="68"/>
        <v>68.083945075632698</v>
      </c>
      <c r="BJ108" s="238">
        <f t="shared" si="69"/>
        <v>66014</v>
      </c>
      <c r="BK108" s="239">
        <f t="shared" si="70"/>
        <v>5.7691080840398259</v>
      </c>
      <c r="BL108" s="27">
        <f t="shared" si="71"/>
        <v>62243</v>
      </c>
      <c r="BM108" s="239">
        <f t="shared" si="72"/>
        <v>5.4395521325005438</v>
      </c>
      <c r="BN108" s="240">
        <f t="shared" si="73"/>
        <v>0</v>
      </c>
      <c r="BO108" s="239">
        <f t="shared" si="74"/>
        <v>0</v>
      </c>
      <c r="BP108" s="27">
        <f t="shared" si="75"/>
        <v>8000</v>
      </c>
      <c r="BQ108" s="239">
        <f t="shared" si="76"/>
        <v>0.69913752646890981</v>
      </c>
      <c r="BR108" s="36">
        <f t="shared" si="77"/>
        <v>26339</v>
      </c>
      <c r="BS108" s="239">
        <f t="shared" si="78"/>
        <v>2.3018229137080768</v>
      </c>
      <c r="BT108" s="248">
        <f t="shared" si="87"/>
        <v>0.31916054924367304</v>
      </c>
      <c r="BU108" s="36">
        <v>162596</v>
      </c>
      <c r="BV108" s="47">
        <f t="shared" si="79"/>
        <v>14.209620656717357</v>
      </c>
      <c r="BW108" s="54">
        <f t="shared" si="80"/>
        <v>202608.88420140999</v>
      </c>
      <c r="BX108" s="237">
        <f t="shared" si="81"/>
        <v>17.706434267649946</v>
      </c>
      <c r="BY108" s="53">
        <v>24120</v>
      </c>
      <c r="BZ108" s="53">
        <v>17590</v>
      </c>
      <c r="CA108" s="53">
        <v>18200</v>
      </c>
      <c r="CB108" s="53">
        <v>6104</v>
      </c>
      <c r="CC108" s="54">
        <v>62243</v>
      </c>
      <c r="CD108" s="54"/>
      <c r="CE108" s="54">
        <v>8000</v>
      </c>
      <c r="CF108" s="42">
        <f t="shared" si="82"/>
        <v>2.2553438183756287E-2</v>
      </c>
      <c r="CG108" s="42">
        <f t="shared" si="83"/>
        <v>1.6763556656818831E-2</v>
      </c>
      <c r="CH108" s="42">
        <f t="shared" si="84"/>
        <v>1.7017934284592223E-2</v>
      </c>
      <c r="CI108" s="42">
        <f t="shared" si="85"/>
        <v>5.7075533446786231E-3</v>
      </c>
      <c r="CJ108" s="42">
        <f t="shared" si="86"/>
        <v>5.4395521325005441E-2</v>
      </c>
      <c r="CK108" s="54">
        <f t="shared" si="44"/>
        <v>40521.776840282</v>
      </c>
    </row>
    <row r="109" spans="1:89" ht="20" customHeight="1" x14ac:dyDescent="0.6">
      <c r="A109" s="47">
        <v>102</v>
      </c>
      <c r="B109" s="47">
        <v>7</v>
      </c>
      <c r="C109" s="48" t="s">
        <v>276</v>
      </c>
      <c r="D109" s="48" t="s">
        <v>196</v>
      </c>
      <c r="E109" s="48" t="s">
        <v>110</v>
      </c>
      <c r="F109" s="55"/>
      <c r="G109" s="19">
        <v>40</v>
      </c>
      <c r="H109" s="20">
        <f t="shared" si="45"/>
        <v>0</v>
      </c>
      <c r="I109" s="23">
        <v>19688</v>
      </c>
      <c r="J109" s="22">
        <v>50</v>
      </c>
      <c r="K109" s="20">
        <f t="shared" si="46"/>
        <v>984400</v>
      </c>
      <c r="L109" s="23"/>
      <c r="M109" s="24">
        <v>60</v>
      </c>
      <c r="N109" s="20">
        <f t="shared" si="47"/>
        <v>0</v>
      </c>
      <c r="O109" s="23">
        <v>6759</v>
      </c>
      <c r="P109" s="25">
        <v>12</v>
      </c>
      <c r="Q109" s="20">
        <f t="shared" si="48"/>
        <v>81108</v>
      </c>
      <c r="R109" s="23"/>
      <c r="S109" s="26">
        <v>12</v>
      </c>
      <c r="T109" s="20">
        <f t="shared" si="49"/>
        <v>0</v>
      </c>
      <c r="U109" s="23">
        <v>857</v>
      </c>
      <c r="V109" s="25">
        <v>8</v>
      </c>
      <c r="W109" s="20">
        <f t="shared" si="50"/>
        <v>6856</v>
      </c>
      <c r="X109" s="23">
        <v>364</v>
      </c>
      <c r="Y109" s="25">
        <v>12</v>
      </c>
      <c r="Z109" s="20">
        <f t="shared" si="51"/>
        <v>4368</v>
      </c>
      <c r="AA109" s="23">
        <v>1081</v>
      </c>
      <c r="AB109" s="25">
        <v>10</v>
      </c>
      <c r="AC109" s="20">
        <f t="shared" si="52"/>
        <v>10810</v>
      </c>
      <c r="AD109" s="23">
        <v>270</v>
      </c>
      <c r="AE109" s="25">
        <v>25</v>
      </c>
      <c r="AF109" s="20">
        <f t="shared" si="53"/>
        <v>6750</v>
      </c>
      <c r="AG109" s="23">
        <v>202</v>
      </c>
      <c r="AH109" s="25">
        <v>7.5</v>
      </c>
      <c r="AI109" s="20">
        <f t="shared" si="54"/>
        <v>1515</v>
      </c>
      <c r="AJ109" s="23"/>
      <c r="AK109" s="22">
        <v>15</v>
      </c>
      <c r="AL109" s="20">
        <f t="shared" si="55"/>
        <v>0</v>
      </c>
      <c r="AM109" s="23">
        <v>295</v>
      </c>
      <c r="AN109" s="25">
        <v>12</v>
      </c>
      <c r="AO109" s="20">
        <f t="shared" si="56"/>
        <v>3540</v>
      </c>
      <c r="AP109" s="23">
        <f t="shared" si="57"/>
        <v>3069</v>
      </c>
      <c r="AQ109" s="23">
        <v>65</v>
      </c>
      <c r="AR109" s="27">
        <v>4</v>
      </c>
      <c r="AS109" s="23">
        <f t="shared" si="58"/>
        <v>260</v>
      </c>
      <c r="AT109" s="23"/>
      <c r="AU109" s="28">
        <v>6</v>
      </c>
      <c r="AV109" s="23">
        <f t="shared" si="59"/>
        <v>0</v>
      </c>
      <c r="AW109" s="23">
        <v>2036</v>
      </c>
      <c r="AX109" s="29">
        <f t="shared" si="60"/>
        <v>2296</v>
      </c>
      <c r="AY109" s="23">
        <v>41427</v>
      </c>
      <c r="AZ109" s="30">
        <f t="shared" si="61"/>
        <v>0.34330556684274682</v>
      </c>
      <c r="BA109" s="30">
        <f t="shared" si="62"/>
        <v>0.15588175538399024</v>
      </c>
      <c r="BB109" s="30">
        <f t="shared" si="63"/>
        <v>0.33969522118656609</v>
      </c>
      <c r="BC109" s="20">
        <f t="shared" si="64"/>
        <v>1013184</v>
      </c>
      <c r="BD109" s="20">
        <f t="shared" si="65"/>
        <v>991150</v>
      </c>
      <c r="BE109" s="20">
        <f t="shared" si="66"/>
        <v>1013184</v>
      </c>
      <c r="BF109" s="20">
        <f t="shared" si="67"/>
        <v>1014699</v>
      </c>
      <c r="BG109" s="36">
        <v>1140184</v>
      </c>
      <c r="BH109" s="36">
        <v>771724.94848484802</v>
      </c>
      <c r="BI109" s="237">
        <f t="shared" si="68"/>
        <v>67.684246444858729</v>
      </c>
      <c r="BJ109" s="238">
        <f t="shared" si="69"/>
        <v>67828</v>
      </c>
      <c r="BK109" s="239">
        <f t="shared" si="70"/>
        <v>5.9488643938171384</v>
      </c>
      <c r="BL109" s="27">
        <f t="shared" si="71"/>
        <v>71250</v>
      </c>
      <c r="BM109" s="239">
        <f t="shared" si="72"/>
        <v>6.2489913908632291</v>
      </c>
      <c r="BN109" s="240">
        <f t="shared" si="73"/>
        <v>5000</v>
      </c>
      <c r="BO109" s="239">
        <f t="shared" si="74"/>
        <v>0.43852571163952486</v>
      </c>
      <c r="BP109" s="27">
        <f t="shared" si="75"/>
        <v>14500</v>
      </c>
      <c r="BQ109" s="239">
        <f t="shared" si="76"/>
        <v>1.271724563754622</v>
      </c>
      <c r="BR109" s="36">
        <f t="shared" si="77"/>
        <v>58586</v>
      </c>
      <c r="BS109" s="239">
        <f t="shared" si="78"/>
        <v>5.1382934684226402</v>
      </c>
      <c r="BT109" s="248">
        <f t="shared" si="87"/>
        <v>0.32315753555141274</v>
      </c>
      <c r="BU109" s="36">
        <v>217164</v>
      </c>
      <c r="BV109" s="47">
        <f t="shared" si="79"/>
        <v>19.046399528497155</v>
      </c>
      <c r="BW109" s="54">
        <f t="shared" si="80"/>
        <v>151295.05151515198</v>
      </c>
      <c r="BX109" s="237">
        <f t="shared" si="81"/>
        <v>13.269354026644118</v>
      </c>
      <c r="BY109" s="53">
        <v>17990</v>
      </c>
      <c r="BZ109" s="53">
        <v>20822</v>
      </c>
      <c r="CA109" s="53">
        <v>23616</v>
      </c>
      <c r="CB109" s="53">
        <v>5400</v>
      </c>
      <c r="CC109" s="54">
        <v>71250</v>
      </c>
      <c r="CD109" s="54">
        <v>5000</v>
      </c>
      <c r="CE109" s="54">
        <v>14500</v>
      </c>
      <c r="CF109" s="42">
        <f t="shared" si="82"/>
        <v>1.7755906133535469E-2</v>
      </c>
      <c r="CG109" s="42">
        <f t="shared" si="83"/>
        <v>2.1007920092821469E-2</v>
      </c>
      <c r="CH109" s="42">
        <f t="shared" si="84"/>
        <v>2.3308698123934053E-2</v>
      </c>
      <c r="CI109" s="42">
        <f t="shared" si="85"/>
        <v>5.3217752259537062E-3</v>
      </c>
      <c r="CJ109" s="42">
        <f t="shared" si="86"/>
        <v>6.2489913908632289E-2</v>
      </c>
      <c r="CK109" s="54">
        <f t="shared" si="44"/>
        <v>30259.010303030398</v>
      </c>
    </row>
    <row r="110" spans="1:89" ht="20" customHeight="1" x14ac:dyDescent="0.6">
      <c r="A110" s="47">
        <v>103</v>
      </c>
      <c r="B110" s="47">
        <v>6</v>
      </c>
      <c r="C110" s="48" t="s">
        <v>277</v>
      </c>
      <c r="D110" s="47" t="s">
        <v>103</v>
      </c>
      <c r="E110" s="47" t="s">
        <v>97</v>
      </c>
      <c r="F110" s="57"/>
      <c r="G110" s="19">
        <v>40</v>
      </c>
      <c r="H110" s="20">
        <f t="shared" si="45"/>
        <v>0</v>
      </c>
      <c r="I110" s="57">
        <v>21676</v>
      </c>
      <c r="J110" s="22">
        <v>50</v>
      </c>
      <c r="K110" s="20">
        <f t="shared" si="46"/>
        <v>1083800</v>
      </c>
      <c r="L110" s="23"/>
      <c r="M110" s="24">
        <v>60</v>
      </c>
      <c r="N110" s="20">
        <f t="shared" si="47"/>
        <v>0</v>
      </c>
      <c r="O110" s="57">
        <v>3189</v>
      </c>
      <c r="P110" s="25">
        <v>12</v>
      </c>
      <c r="Q110" s="20">
        <f t="shared" si="48"/>
        <v>38268</v>
      </c>
      <c r="R110" s="57"/>
      <c r="S110" s="26">
        <v>12</v>
      </c>
      <c r="T110" s="20">
        <f t="shared" si="49"/>
        <v>0</v>
      </c>
      <c r="U110" s="57">
        <v>220</v>
      </c>
      <c r="V110" s="25">
        <v>8</v>
      </c>
      <c r="W110" s="20">
        <f t="shared" si="50"/>
        <v>1760</v>
      </c>
      <c r="X110" s="57">
        <v>113</v>
      </c>
      <c r="Y110" s="25">
        <v>12</v>
      </c>
      <c r="Z110" s="20">
        <f t="shared" si="51"/>
        <v>1356</v>
      </c>
      <c r="AA110" s="57">
        <v>120</v>
      </c>
      <c r="AB110" s="25">
        <v>10</v>
      </c>
      <c r="AC110" s="20">
        <f t="shared" si="52"/>
        <v>1200</v>
      </c>
      <c r="AD110" s="57"/>
      <c r="AE110" s="25">
        <v>25</v>
      </c>
      <c r="AF110" s="20">
        <f t="shared" si="53"/>
        <v>0</v>
      </c>
      <c r="AG110" s="23"/>
      <c r="AH110" s="25">
        <v>7.5</v>
      </c>
      <c r="AI110" s="20">
        <f t="shared" si="54"/>
        <v>0</v>
      </c>
      <c r="AJ110" s="57"/>
      <c r="AK110" s="22">
        <v>15</v>
      </c>
      <c r="AL110" s="20">
        <f t="shared" si="55"/>
        <v>0</v>
      </c>
      <c r="AM110" s="57"/>
      <c r="AN110" s="25">
        <v>12</v>
      </c>
      <c r="AO110" s="20">
        <f t="shared" si="56"/>
        <v>0</v>
      </c>
      <c r="AP110" s="23">
        <f t="shared" si="57"/>
        <v>453</v>
      </c>
      <c r="AQ110" s="57"/>
      <c r="AR110" s="27">
        <v>4</v>
      </c>
      <c r="AS110" s="23">
        <f t="shared" si="58"/>
        <v>0</v>
      </c>
      <c r="AT110" s="57"/>
      <c r="AU110" s="28">
        <v>6</v>
      </c>
      <c r="AV110" s="23">
        <f t="shared" si="59"/>
        <v>0</v>
      </c>
      <c r="AW110" s="57">
        <v>724</v>
      </c>
      <c r="AX110" s="29">
        <f t="shared" si="60"/>
        <v>724</v>
      </c>
      <c r="AY110" s="57">
        <v>13315</v>
      </c>
      <c r="AZ110" s="30">
        <f t="shared" si="61"/>
        <v>0.14712124008119579</v>
      </c>
      <c r="BA110" s="30">
        <f t="shared" si="62"/>
        <v>2.0898689795165161E-2</v>
      </c>
      <c r="BB110" s="30">
        <f t="shared" si="63"/>
        <v>0.22703041705863908</v>
      </c>
      <c r="BC110" s="20">
        <f t="shared" si="64"/>
        <v>1088116</v>
      </c>
      <c r="BD110" s="20">
        <f t="shared" si="65"/>
        <v>1083800</v>
      </c>
      <c r="BE110" s="20">
        <f t="shared" si="66"/>
        <v>1088116</v>
      </c>
      <c r="BF110" s="20">
        <f t="shared" si="67"/>
        <v>1088116</v>
      </c>
      <c r="BG110" s="241">
        <v>1137419</v>
      </c>
      <c r="BH110" s="241">
        <v>779994.89552376699</v>
      </c>
      <c r="BI110" s="237">
        <f t="shared" si="68"/>
        <v>68.575863030577736</v>
      </c>
      <c r="BJ110" s="238">
        <f t="shared" si="69"/>
        <v>91604.609408899996</v>
      </c>
      <c r="BK110" s="239">
        <f t="shared" si="70"/>
        <v>8.0537259715988565</v>
      </c>
      <c r="BL110" s="27">
        <f t="shared" si="71"/>
        <v>67860</v>
      </c>
      <c r="BM110" s="239">
        <f t="shared" si="72"/>
        <v>5.966139127269722</v>
      </c>
      <c r="BN110" s="240">
        <f t="shared" si="73"/>
        <v>7402.5</v>
      </c>
      <c r="BO110" s="239">
        <f t="shared" si="74"/>
        <v>0.65081557455959493</v>
      </c>
      <c r="BP110" s="27">
        <f t="shared" si="75"/>
        <v>19800</v>
      </c>
      <c r="BQ110" s="239">
        <f t="shared" si="76"/>
        <v>1.740783299733871</v>
      </c>
      <c r="BR110" s="36">
        <f t="shared" si="77"/>
        <v>63859.47</v>
      </c>
      <c r="BS110" s="239">
        <f t="shared" si="78"/>
        <v>5.6144191366594018</v>
      </c>
      <c r="BT110" s="248">
        <f t="shared" si="87"/>
        <v>0.31424136969422262</v>
      </c>
      <c r="BU110" s="241">
        <v>250526.5794089</v>
      </c>
      <c r="BV110" s="47">
        <f t="shared" si="79"/>
        <v>22.025883109821446</v>
      </c>
      <c r="BW110" s="54">
        <f t="shared" si="80"/>
        <v>106897.52506733302</v>
      </c>
      <c r="BX110" s="237">
        <f t="shared" si="81"/>
        <v>9.3982538596008158</v>
      </c>
      <c r="BY110" s="58">
        <v>32058.787772200001</v>
      </c>
      <c r="BZ110" s="58">
        <v>24553.9935</v>
      </c>
      <c r="CA110" s="58">
        <v>25007.828136700002</v>
      </c>
      <c r="CB110" s="58">
        <v>9984</v>
      </c>
      <c r="CC110" s="59">
        <v>67860</v>
      </c>
      <c r="CD110" s="59">
        <v>7402.5</v>
      </c>
      <c r="CE110" s="59">
        <v>19800</v>
      </c>
      <c r="CF110" s="42">
        <f t="shared" si="82"/>
        <v>2.9462656345646973E-2</v>
      </c>
      <c r="CG110" s="42">
        <f t="shared" si="83"/>
        <v>2.2655465491788155E-2</v>
      </c>
      <c r="CH110" s="42">
        <f t="shared" si="84"/>
        <v>2.2982685795172576E-2</v>
      </c>
      <c r="CI110" s="42">
        <f t="shared" si="85"/>
        <v>9.1754923188336543E-3</v>
      </c>
      <c r="CJ110" s="42">
        <f t="shared" si="86"/>
        <v>5.966139127269722E-2</v>
      </c>
      <c r="CK110" s="54">
        <f t="shared" si="44"/>
        <v>21379.505013466605</v>
      </c>
    </row>
    <row r="111" spans="1:89" ht="20" customHeight="1" x14ac:dyDescent="0.6">
      <c r="A111" s="47">
        <v>104</v>
      </c>
      <c r="B111" s="47">
        <v>4</v>
      </c>
      <c r="C111" s="48" t="s">
        <v>278</v>
      </c>
      <c r="D111" s="48" t="s">
        <v>69</v>
      </c>
      <c r="E111" s="48" t="s">
        <v>112</v>
      </c>
      <c r="F111" s="23"/>
      <c r="G111" s="19">
        <v>40</v>
      </c>
      <c r="H111" s="20">
        <f t="shared" si="45"/>
        <v>0</v>
      </c>
      <c r="I111" s="23">
        <v>21275</v>
      </c>
      <c r="J111" s="22">
        <v>50</v>
      </c>
      <c r="K111" s="20">
        <f t="shared" si="46"/>
        <v>1063750</v>
      </c>
      <c r="L111" s="23"/>
      <c r="M111" s="24">
        <v>60</v>
      </c>
      <c r="N111" s="20">
        <f t="shared" si="47"/>
        <v>0</v>
      </c>
      <c r="O111" s="23">
        <v>3102</v>
      </c>
      <c r="P111" s="25">
        <v>12</v>
      </c>
      <c r="Q111" s="20">
        <f t="shared" si="48"/>
        <v>37224</v>
      </c>
      <c r="R111" s="23"/>
      <c r="S111" s="26">
        <v>12</v>
      </c>
      <c r="T111" s="20">
        <f t="shared" si="49"/>
        <v>0</v>
      </c>
      <c r="U111" s="23">
        <v>580</v>
      </c>
      <c r="V111" s="25">
        <v>8</v>
      </c>
      <c r="W111" s="20">
        <f t="shared" si="50"/>
        <v>4640</v>
      </c>
      <c r="X111" s="23">
        <v>347</v>
      </c>
      <c r="Y111" s="25">
        <v>12</v>
      </c>
      <c r="Z111" s="20">
        <f t="shared" si="51"/>
        <v>4164</v>
      </c>
      <c r="AA111" s="23">
        <v>1140</v>
      </c>
      <c r="AB111" s="25">
        <v>10</v>
      </c>
      <c r="AC111" s="20">
        <f t="shared" si="52"/>
        <v>11400</v>
      </c>
      <c r="AD111" s="23">
        <v>235</v>
      </c>
      <c r="AE111" s="25">
        <v>25</v>
      </c>
      <c r="AF111" s="20">
        <f t="shared" si="53"/>
        <v>5875</v>
      </c>
      <c r="AG111" s="23">
        <v>60</v>
      </c>
      <c r="AH111" s="25">
        <v>7.5</v>
      </c>
      <c r="AI111" s="20">
        <f t="shared" si="54"/>
        <v>450</v>
      </c>
      <c r="AJ111" s="23"/>
      <c r="AK111" s="22">
        <v>15</v>
      </c>
      <c r="AL111" s="20">
        <f t="shared" si="55"/>
        <v>0</v>
      </c>
      <c r="AM111" s="23"/>
      <c r="AN111" s="25">
        <v>12</v>
      </c>
      <c r="AO111" s="20">
        <f t="shared" si="56"/>
        <v>0</v>
      </c>
      <c r="AP111" s="23">
        <f t="shared" si="57"/>
        <v>2362</v>
      </c>
      <c r="AQ111" s="23">
        <v>5</v>
      </c>
      <c r="AR111" s="27">
        <v>4</v>
      </c>
      <c r="AS111" s="23">
        <f t="shared" si="58"/>
        <v>20</v>
      </c>
      <c r="AT111" s="23"/>
      <c r="AU111" s="28">
        <v>6</v>
      </c>
      <c r="AV111" s="23">
        <f t="shared" si="59"/>
        <v>0</v>
      </c>
      <c r="AW111" s="23">
        <v>329</v>
      </c>
      <c r="AX111" s="29">
        <f t="shared" si="60"/>
        <v>349</v>
      </c>
      <c r="AY111" s="23">
        <v>8736</v>
      </c>
      <c r="AZ111" s="30">
        <f t="shared" si="61"/>
        <v>0.14580493537015277</v>
      </c>
      <c r="BA111" s="30">
        <f t="shared" si="62"/>
        <v>0.11102232667450058</v>
      </c>
      <c r="BB111" s="30">
        <f t="shared" si="63"/>
        <v>0.11250805931656996</v>
      </c>
      <c r="BC111" s="20">
        <f t="shared" si="64"/>
        <v>1089829</v>
      </c>
      <c r="BD111" s="20">
        <f t="shared" si="65"/>
        <v>1069625</v>
      </c>
      <c r="BE111" s="20">
        <f t="shared" si="66"/>
        <v>1089829</v>
      </c>
      <c r="BF111" s="20">
        <f t="shared" si="67"/>
        <v>1090279</v>
      </c>
      <c r="BG111" s="36">
        <v>1136239</v>
      </c>
      <c r="BH111" s="36">
        <v>782862.79506802699</v>
      </c>
      <c r="BI111" s="237">
        <f t="shared" si="68"/>
        <v>68.899482861266605</v>
      </c>
      <c r="BJ111" s="238">
        <f t="shared" si="69"/>
        <v>84666</v>
      </c>
      <c r="BK111" s="239">
        <f t="shared" si="70"/>
        <v>7.4514252723238688</v>
      </c>
      <c r="BL111" s="27">
        <f t="shared" si="71"/>
        <v>39688.080000000002</v>
      </c>
      <c r="BM111" s="239">
        <f t="shared" si="72"/>
        <v>3.4929341450170259</v>
      </c>
      <c r="BN111" s="240">
        <f t="shared" si="73"/>
        <v>14681.25</v>
      </c>
      <c r="BO111" s="239">
        <f t="shared" si="74"/>
        <v>1.292091716619479</v>
      </c>
      <c r="BP111" s="27">
        <f t="shared" si="75"/>
        <v>8550</v>
      </c>
      <c r="BQ111" s="239">
        <f t="shared" si="76"/>
        <v>0.75248253228414097</v>
      </c>
      <c r="BR111" s="36">
        <f t="shared" si="77"/>
        <v>68476.52999999997</v>
      </c>
      <c r="BS111" s="239">
        <f t="shared" si="78"/>
        <v>6.0265956370094651</v>
      </c>
      <c r="BT111" s="248">
        <f t="shared" si="87"/>
        <v>0.31100517138733402</v>
      </c>
      <c r="BU111" s="36">
        <v>216061.86</v>
      </c>
      <c r="BV111" s="47">
        <f t="shared" si="79"/>
        <v>19.015529303253981</v>
      </c>
      <c r="BW111" s="54">
        <f t="shared" si="80"/>
        <v>137314.34493197303</v>
      </c>
      <c r="BX111" s="237">
        <f t="shared" si="81"/>
        <v>12.084987835479422</v>
      </c>
      <c r="BY111" s="53">
        <v>32796</v>
      </c>
      <c r="BZ111" s="53">
        <v>27000</v>
      </c>
      <c r="CA111" s="53">
        <v>23950</v>
      </c>
      <c r="CB111" s="53">
        <v>920</v>
      </c>
      <c r="CC111" s="54">
        <v>39688.080000000002</v>
      </c>
      <c r="CD111" s="54">
        <v>14681.25</v>
      </c>
      <c r="CE111" s="54">
        <v>8550</v>
      </c>
      <c r="CF111" s="42">
        <f t="shared" si="82"/>
        <v>3.0092794374163286E-2</v>
      </c>
      <c r="CG111" s="42">
        <f t="shared" si="83"/>
        <v>2.5242491527404463E-2</v>
      </c>
      <c r="CH111" s="42">
        <f t="shared" si="84"/>
        <v>2.1975924663410498E-2</v>
      </c>
      <c r="CI111" s="42">
        <f t="shared" si="85"/>
        <v>8.4382071011181539E-4</v>
      </c>
      <c r="CJ111" s="42">
        <f t="shared" si="86"/>
        <v>3.4929341450170258E-2</v>
      </c>
      <c r="CK111" s="54">
        <f>+BW111*20%</f>
        <v>27462.868986394606</v>
      </c>
    </row>
    <row r="112" spans="1:89" ht="20" customHeight="1" x14ac:dyDescent="0.6">
      <c r="A112" s="47">
        <v>105</v>
      </c>
      <c r="B112" s="47">
        <v>7</v>
      </c>
      <c r="C112" s="60" t="s">
        <v>279</v>
      </c>
      <c r="D112" s="47" t="s">
        <v>137</v>
      </c>
      <c r="E112" s="47" t="s">
        <v>138</v>
      </c>
      <c r="F112" s="64"/>
      <c r="G112" s="19">
        <v>40</v>
      </c>
      <c r="H112" s="20">
        <f t="shared" si="45"/>
        <v>0</v>
      </c>
      <c r="I112" s="64">
        <v>18728</v>
      </c>
      <c r="J112" s="22">
        <v>50</v>
      </c>
      <c r="K112" s="20">
        <f t="shared" si="46"/>
        <v>936400</v>
      </c>
      <c r="L112" s="23"/>
      <c r="M112" s="24">
        <v>60</v>
      </c>
      <c r="N112" s="20">
        <f t="shared" si="47"/>
        <v>0</v>
      </c>
      <c r="O112" s="23">
        <v>6853</v>
      </c>
      <c r="P112" s="25">
        <v>12</v>
      </c>
      <c r="Q112" s="20">
        <f t="shared" si="48"/>
        <v>82236</v>
      </c>
      <c r="R112" s="23">
        <v>1360</v>
      </c>
      <c r="S112" s="26">
        <v>12</v>
      </c>
      <c r="T112" s="20">
        <f t="shared" si="49"/>
        <v>16320</v>
      </c>
      <c r="U112" s="23">
        <v>486</v>
      </c>
      <c r="V112" s="25">
        <v>8</v>
      </c>
      <c r="W112" s="20">
        <f t="shared" si="50"/>
        <v>3888</v>
      </c>
      <c r="X112" s="23">
        <v>283</v>
      </c>
      <c r="Y112" s="25">
        <v>12</v>
      </c>
      <c r="Z112" s="20">
        <f t="shared" si="51"/>
        <v>3396</v>
      </c>
      <c r="AA112" s="23">
        <v>546</v>
      </c>
      <c r="AB112" s="25">
        <v>10</v>
      </c>
      <c r="AC112" s="20">
        <f t="shared" si="52"/>
        <v>5460</v>
      </c>
      <c r="AD112" s="23">
        <v>1155</v>
      </c>
      <c r="AE112" s="25">
        <v>25</v>
      </c>
      <c r="AF112" s="20">
        <f t="shared" si="53"/>
        <v>28875</v>
      </c>
      <c r="AG112" s="23">
        <v>642</v>
      </c>
      <c r="AH112" s="25">
        <v>7.5</v>
      </c>
      <c r="AI112" s="20">
        <f t="shared" si="54"/>
        <v>4815</v>
      </c>
      <c r="AJ112" s="23"/>
      <c r="AK112" s="22">
        <v>15</v>
      </c>
      <c r="AL112" s="20">
        <f t="shared" si="55"/>
        <v>0</v>
      </c>
      <c r="AM112" s="23"/>
      <c r="AN112" s="25">
        <v>12</v>
      </c>
      <c r="AO112" s="20">
        <f t="shared" si="56"/>
        <v>0</v>
      </c>
      <c r="AP112" s="23">
        <f t="shared" si="57"/>
        <v>4472</v>
      </c>
      <c r="AQ112" s="23"/>
      <c r="AR112" s="27">
        <v>4</v>
      </c>
      <c r="AS112" s="23">
        <f t="shared" si="58"/>
        <v>0</v>
      </c>
      <c r="AT112" s="23"/>
      <c r="AU112" s="28">
        <v>6</v>
      </c>
      <c r="AV112" s="23">
        <f t="shared" si="59"/>
        <v>0</v>
      </c>
      <c r="AW112" s="23">
        <v>2541</v>
      </c>
      <c r="AX112" s="29">
        <f t="shared" si="60"/>
        <v>2541</v>
      </c>
      <c r="AY112" s="23">
        <v>47010</v>
      </c>
      <c r="AZ112" s="30">
        <f t="shared" si="61"/>
        <v>0.36592268261426741</v>
      </c>
      <c r="BA112" s="30">
        <f t="shared" si="62"/>
        <v>0.23878684322938915</v>
      </c>
      <c r="BB112" s="30">
        <f t="shared" si="63"/>
        <v>0.3707865168539326</v>
      </c>
      <c r="BC112" s="20">
        <f t="shared" si="64"/>
        <v>994339</v>
      </c>
      <c r="BD112" s="20">
        <f t="shared" si="65"/>
        <v>981595</v>
      </c>
      <c r="BE112" s="20">
        <f t="shared" si="66"/>
        <v>994339</v>
      </c>
      <c r="BF112" s="20">
        <f t="shared" si="67"/>
        <v>999154</v>
      </c>
      <c r="BG112" s="36">
        <v>1135275</v>
      </c>
      <c r="BH112" s="36">
        <v>760899.46652083099</v>
      </c>
      <c r="BI112" s="237">
        <f t="shared" si="68"/>
        <v>67.023361434086979</v>
      </c>
      <c r="BJ112" s="238">
        <f t="shared" si="69"/>
        <v>75823</v>
      </c>
      <c r="BK112" s="239">
        <f t="shared" si="70"/>
        <v>6.6788223117746801</v>
      </c>
      <c r="BL112" s="27">
        <f t="shared" si="71"/>
        <v>76140</v>
      </c>
      <c r="BM112" s="239">
        <f t="shared" si="72"/>
        <v>6.7067450617691753</v>
      </c>
      <c r="BN112" s="240">
        <f t="shared" si="73"/>
        <v>4842.54</v>
      </c>
      <c r="BO112" s="239">
        <f t="shared" si="74"/>
        <v>0.42655215696637377</v>
      </c>
      <c r="BP112" s="27">
        <f t="shared" si="75"/>
        <v>21000</v>
      </c>
      <c r="BQ112" s="239">
        <f t="shared" si="76"/>
        <v>1.8497720816542247</v>
      </c>
      <c r="BR112" s="36">
        <f t="shared" si="77"/>
        <v>83629.459999999992</v>
      </c>
      <c r="BS112" s="239">
        <f t="shared" si="78"/>
        <v>7.366449538658034</v>
      </c>
      <c r="BT112" s="248">
        <f t="shared" si="87"/>
        <v>0.32976638565913019</v>
      </c>
      <c r="BU112" s="36">
        <v>261435</v>
      </c>
      <c r="BV112" s="47">
        <f t="shared" si="79"/>
        <v>23.028341150822488</v>
      </c>
      <c r="BW112" s="54">
        <f t="shared" si="80"/>
        <v>112940.53347916901</v>
      </c>
      <c r="BX112" s="237">
        <f t="shared" si="81"/>
        <v>9.9482974150905292</v>
      </c>
      <c r="BY112" s="53">
        <v>22668</v>
      </c>
      <c r="BZ112" s="53">
        <v>19680</v>
      </c>
      <c r="CA112" s="53">
        <v>20060</v>
      </c>
      <c r="CB112" s="53">
        <v>13415</v>
      </c>
      <c r="CC112" s="54">
        <v>76140</v>
      </c>
      <c r="CD112" s="54">
        <v>4842.54</v>
      </c>
      <c r="CE112" s="54">
        <v>21000</v>
      </c>
      <c r="CF112" s="42">
        <f t="shared" si="82"/>
        <v>2.2797054123392526E-2</v>
      </c>
      <c r="CG112" s="42">
        <f t="shared" si="83"/>
        <v>2.0049001879593926E-2</v>
      </c>
      <c r="CH112" s="42">
        <f t="shared" si="84"/>
        <v>2.0174206181191725E-2</v>
      </c>
      <c r="CI112" s="42">
        <f t="shared" si="85"/>
        <v>1.3426358699459743E-2</v>
      </c>
      <c r="CJ112" s="42">
        <f t="shared" si="86"/>
        <v>6.7067450617691746E-2</v>
      </c>
      <c r="CK112" s="54">
        <f>+BW112*20%</f>
        <v>22588.106695833805</v>
      </c>
    </row>
    <row r="113" spans="1:89" ht="20" customHeight="1" x14ac:dyDescent="0.6">
      <c r="A113" s="47">
        <v>106</v>
      </c>
      <c r="B113" s="47">
        <v>6</v>
      </c>
      <c r="C113" s="60" t="s">
        <v>280</v>
      </c>
      <c r="D113" s="69" t="s">
        <v>170</v>
      </c>
      <c r="E113" s="47" t="s">
        <v>101</v>
      </c>
      <c r="F113" s="57"/>
      <c r="G113" s="19">
        <v>40</v>
      </c>
      <c r="H113" s="20">
        <f t="shared" si="45"/>
        <v>0</v>
      </c>
      <c r="I113" s="57">
        <v>19068</v>
      </c>
      <c r="J113" s="22">
        <v>50</v>
      </c>
      <c r="K113" s="20">
        <f t="shared" si="46"/>
        <v>953400</v>
      </c>
      <c r="L113" s="23"/>
      <c r="M113" s="24">
        <v>60</v>
      </c>
      <c r="N113" s="20">
        <f t="shared" si="47"/>
        <v>0</v>
      </c>
      <c r="O113" s="23">
        <v>9073</v>
      </c>
      <c r="P113" s="25">
        <v>12</v>
      </c>
      <c r="Q113" s="20">
        <f t="shared" si="48"/>
        <v>108876</v>
      </c>
      <c r="R113" s="23"/>
      <c r="S113" s="26">
        <v>12</v>
      </c>
      <c r="T113" s="20">
        <f t="shared" si="49"/>
        <v>0</v>
      </c>
      <c r="U113" s="23">
        <v>640</v>
      </c>
      <c r="V113" s="25">
        <v>8</v>
      </c>
      <c r="W113" s="20">
        <f t="shared" si="50"/>
        <v>5120</v>
      </c>
      <c r="X113" s="23">
        <v>491</v>
      </c>
      <c r="Y113" s="25">
        <v>12</v>
      </c>
      <c r="Z113" s="20">
        <f t="shared" si="51"/>
        <v>5892</v>
      </c>
      <c r="AA113" s="23">
        <v>843</v>
      </c>
      <c r="AB113" s="25">
        <v>10</v>
      </c>
      <c r="AC113" s="20">
        <f t="shared" si="52"/>
        <v>8430</v>
      </c>
      <c r="AD113" s="23"/>
      <c r="AE113" s="25">
        <v>25</v>
      </c>
      <c r="AF113" s="20">
        <f t="shared" si="53"/>
        <v>0</v>
      </c>
      <c r="AG113" s="23"/>
      <c r="AH113" s="25">
        <v>7.5</v>
      </c>
      <c r="AI113" s="20">
        <f t="shared" si="54"/>
        <v>0</v>
      </c>
      <c r="AJ113" s="23"/>
      <c r="AK113" s="22">
        <v>15</v>
      </c>
      <c r="AL113" s="20">
        <f t="shared" si="55"/>
        <v>0</v>
      </c>
      <c r="AM113" s="23"/>
      <c r="AN113" s="25">
        <v>12</v>
      </c>
      <c r="AO113" s="20">
        <f t="shared" si="56"/>
        <v>0</v>
      </c>
      <c r="AP113" s="23">
        <f t="shared" si="57"/>
        <v>1974</v>
      </c>
      <c r="AQ113" s="23"/>
      <c r="AR113" s="27">
        <v>4</v>
      </c>
      <c r="AS113" s="23">
        <f t="shared" si="58"/>
        <v>0</v>
      </c>
      <c r="AT113" s="23"/>
      <c r="AU113" s="28">
        <v>6</v>
      </c>
      <c r="AV113" s="23">
        <f t="shared" si="59"/>
        <v>0</v>
      </c>
      <c r="AW113" s="23">
        <v>2416</v>
      </c>
      <c r="AX113" s="29">
        <f t="shared" si="60"/>
        <v>2416</v>
      </c>
      <c r="AY113" s="23">
        <v>51880</v>
      </c>
      <c r="AZ113" s="30">
        <f t="shared" si="61"/>
        <v>0.47582336899517519</v>
      </c>
      <c r="BA113" s="30">
        <f t="shared" si="62"/>
        <v>0.10352422907488987</v>
      </c>
      <c r="BB113" s="30">
        <f t="shared" si="63"/>
        <v>0.26628458062382893</v>
      </c>
      <c r="BC113" s="20">
        <f t="shared" si="64"/>
        <v>972842</v>
      </c>
      <c r="BD113" s="20">
        <f t="shared" si="65"/>
        <v>953400</v>
      </c>
      <c r="BE113" s="20">
        <f t="shared" si="66"/>
        <v>972842</v>
      </c>
      <c r="BF113" s="20">
        <f t="shared" si="67"/>
        <v>972842</v>
      </c>
      <c r="BG113" s="36">
        <v>1133598</v>
      </c>
      <c r="BH113" s="36">
        <v>746589.35624169302</v>
      </c>
      <c r="BI113" s="237">
        <f t="shared" si="68"/>
        <v>65.8601511507336</v>
      </c>
      <c r="BJ113" s="238">
        <f t="shared" si="69"/>
        <v>75122</v>
      </c>
      <c r="BK113" s="239">
        <f t="shared" si="70"/>
        <v>6.6268641970081106</v>
      </c>
      <c r="BL113" s="27">
        <f t="shared" si="71"/>
        <v>68063.899999999994</v>
      </c>
      <c r="BM113" s="239">
        <f t="shared" si="72"/>
        <v>6.0042360695766925</v>
      </c>
      <c r="BN113" s="240">
        <f t="shared" si="73"/>
        <v>6434.84</v>
      </c>
      <c r="BO113" s="239">
        <f t="shared" si="74"/>
        <v>0.56764743762780112</v>
      </c>
      <c r="BP113" s="27">
        <f t="shared" si="75"/>
        <v>25000</v>
      </c>
      <c r="BQ113" s="239">
        <f t="shared" si="76"/>
        <v>2.2053673348047544</v>
      </c>
      <c r="BR113" s="36">
        <f t="shared" si="77"/>
        <v>137565.69</v>
      </c>
      <c r="BS113" s="239">
        <f t="shared" si="78"/>
        <v>12.135315164635083</v>
      </c>
      <c r="BT113" s="248">
        <f t="shared" si="87"/>
        <v>0.34139848849266402</v>
      </c>
      <c r="BU113" s="36">
        <v>312186.43</v>
      </c>
      <c r="BV113" s="47">
        <f t="shared" si="79"/>
        <v>27.53943020365244</v>
      </c>
      <c r="BW113" s="54">
        <f t="shared" si="80"/>
        <v>74822.213758306985</v>
      </c>
      <c r="BX113" s="237">
        <f t="shared" si="81"/>
        <v>6.6004186456139644</v>
      </c>
      <c r="BY113" s="53">
        <v>21485</v>
      </c>
      <c r="BZ113" s="53">
        <v>20760</v>
      </c>
      <c r="CA113" s="53">
        <v>22365</v>
      </c>
      <c r="CB113" s="53">
        <v>10512</v>
      </c>
      <c r="CC113" s="54">
        <v>68063.899999999994</v>
      </c>
      <c r="CD113" s="54">
        <v>6434.84</v>
      </c>
      <c r="CE113" s="54">
        <v>25000</v>
      </c>
      <c r="CF113" s="42">
        <f t="shared" si="82"/>
        <v>2.2084778412116254E-2</v>
      </c>
      <c r="CG113" s="42">
        <f t="shared" si="83"/>
        <v>2.1774701069855254E-2</v>
      </c>
      <c r="CH113" s="42">
        <f t="shared" si="84"/>
        <v>2.2989344621223179E-2</v>
      </c>
      <c r="CI113" s="42">
        <f t="shared" si="85"/>
        <v>1.0805454534240914E-2</v>
      </c>
      <c r="CJ113" s="42">
        <f t="shared" si="86"/>
        <v>6.0042360695766926E-2</v>
      </c>
      <c r="CK113" s="54">
        <f>+BW113*20%</f>
        <v>14964.442751661398</v>
      </c>
    </row>
    <row r="114" spans="1:89" ht="20" customHeight="1" x14ac:dyDescent="0.6">
      <c r="A114" s="47">
        <v>107</v>
      </c>
      <c r="B114" s="62">
        <v>6</v>
      </c>
      <c r="C114" s="48" t="s">
        <v>281</v>
      </c>
      <c r="D114" s="48"/>
      <c r="E114" s="48" t="s">
        <v>156</v>
      </c>
      <c r="F114" s="23"/>
      <c r="G114" s="19">
        <v>40</v>
      </c>
      <c r="H114" s="20">
        <f t="shared" si="45"/>
        <v>0</v>
      </c>
      <c r="I114" s="23">
        <v>18798</v>
      </c>
      <c r="J114" s="22">
        <v>50</v>
      </c>
      <c r="K114" s="20">
        <f t="shared" si="46"/>
        <v>939900</v>
      </c>
      <c r="L114" s="23"/>
      <c r="M114" s="24">
        <v>60</v>
      </c>
      <c r="N114" s="20">
        <f t="shared" si="47"/>
        <v>0</v>
      </c>
      <c r="O114" s="23">
        <v>9623</v>
      </c>
      <c r="P114" s="25">
        <v>12</v>
      </c>
      <c r="Q114" s="20">
        <f t="shared" si="48"/>
        <v>115476</v>
      </c>
      <c r="R114" s="23">
        <v>1090</v>
      </c>
      <c r="S114" s="26">
        <v>12</v>
      </c>
      <c r="T114" s="20">
        <f t="shared" si="49"/>
        <v>13080</v>
      </c>
      <c r="U114" s="23">
        <v>1370</v>
      </c>
      <c r="V114" s="25">
        <v>8</v>
      </c>
      <c r="W114" s="20">
        <f t="shared" si="50"/>
        <v>10960</v>
      </c>
      <c r="X114" s="23">
        <v>925</v>
      </c>
      <c r="Y114" s="25">
        <v>12</v>
      </c>
      <c r="Z114" s="20">
        <f t="shared" si="51"/>
        <v>11100</v>
      </c>
      <c r="AA114" s="23">
        <v>655</v>
      </c>
      <c r="AB114" s="25">
        <v>10</v>
      </c>
      <c r="AC114" s="20">
        <f t="shared" si="52"/>
        <v>6550</v>
      </c>
      <c r="AD114" s="23">
        <v>100</v>
      </c>
      <c r="AE114" s="25">
        <v>25</v>
      </c>
      <c r="AF114" s="20">
        <f t="shared" si="53"/>
        <v>2500</v>
      </c>
      <c r="AG114" s="23"/>
      <c r="AH114" s="25">
        <v>7.5</v>
      </c>
      <c r="AI114" s="20">
        <f t="shared" si="54"/>
        <v>0</v>
      </c>
      <c r="AJ114" s="23"/>
      <c r="AK114" s="22">
        <v>15</v>
      </c>
      <c r="AL114" s="20">
        <f t="shared" si="55"/>
        <v>0</v>
      </c>
      <c r="AM114" s="23"/>
      <c r="AN114" s="25">
        <v>12</v>
      </c>
      <c r="AO114" s="20">
        <f t="shared" si="56"/>
        <v>0</v>
      </c>
      <c r="AP114" s="23">
        <f t="shared" si="57"/>
        <v>4140</v>
      </c>
      <c r="AQ114" s="23"/>
      <c r="AR114" s="27">
        <v>4</v>
      </c>
      <c r="AS114" s="23">
        <f t="shared" si="58"/>
        <v>0</v>
      </c>
      <c r="AT114" s="23"/>
      <c r="AU114" s="28">
        <v>6</v>
      </c>
      <c r="AV114" s="23">
        <f t="shared" si="59"/>
        <v>0</v>
      </c>
      <c r="AW114" s="23">
        <v>1322</v>
      </c>
      <c r="AX114" s="29">
        <f t="shared" si="60"/>
        <v>1322</v>
      </c>
      <c r="AY114" s="23">
        <v>31825</v>
      </c>
      <c r="AZ114" s="30">
        <f t="shared" si="61"/>
        <v>0.51191616129375461</v>
      </c>
      <c r="BA114" s="30">
        <f t="shared" si="62"/>
        <v>0.22023619533992977</v>
      </c>
      <c r="BB114" s="30">
        <f t="shared" si="63"/>
        <v>0.13737919567702381</v>
      </c>
      <c r="BC114" s="20">
        <f t="shared" si="64"/>
        <v>984090</v>
      </c>
      <c r="BD114" s="20">
        <f t="shared" si="65"/>
        <v>955480</v>
      </c>
      <c r="BE114" s="20">
        <f t="shared" si="66"/>
        <v>984090</v>
      </c>
      <c r="BF114" s="20">
        <f t="shared" si="67"/>
        <v>984090</v>
      </c>
      <c r="BG114" s="36">
        <v>1131721</v>
      </c>
      <c r="BH114" s="36">
        <v>747893.03</v>
      </c>
      <c r="BI114" s="237">
        <f t="shared" si="68"/>
        <v>66.084576498978109</v>
      </c>
      <c r="BJ114" s="238">
        <f t="shared" si="69"/>
        <v>72125.5</v>
      </c>
      <c r="BK114" s="239">
        <f t="shared" si="70"/>
        <v>6.3730813513224556</v>
      </c>
      <c r="BL114" s="27">
        <f t="shared" si="71"/>
        <v>78535</v>
      </c>
      <c r="BM114" s="239">
        <f t="shared" si="72"/>
        <v>6.9394311848945112</v>
      </c>
      <c r="BN114" s="240">
        <f t="shared" si="73"/>
        <v>11800</v>
      </c>
      <c r="BO114" s="239">
        <f t="shared" si="74"/>
        <v>1.0426598074967242</v>
      </c>
      <c r="BP114" s="27">
        <f t="shared" si="75"/>
        <v>50000</v>
      </c>
      <c r="BQ114" s="239">
        <f t="shared" si="76"/>
        <v>4.4180500317657803</v>
      </c>
      <c r="BR114" s="36">
        <f t="shared" si="77"/>
        <v>70502.080000000016</v>
      </c>
      <c r="BS114" s="239">
        <f t="shared" si="78"/>
        <v>6.2296343356710731</v>
      </c>
      <c r="BT114" s="248">
        <f t="shared" si="87"/>
        <v>0.33915423501021891</v>
      </c>
      <c r="BU114" s="36">
        <v>282962.58</v>
      </c>
      <c r="BV114" s="47">
        <f t="shared" si="79"/>
        <v>25.002856711150542</v>
      </c>
      <c r="BW114" s="54">
        <f t="shared" si="80"/>
        <v>100865.38999999996</v>
      </c>
      <c r="BX114" s="237">
        <f t="shared" si="81"/>
        <v>8.9125667898713523</v>
      </c>
      <c r="BY114" s="53">
        <v>21300</v>
      </c>
      <c r="BZ114" s="53">
        <v>18155.5</v>
      </c>
      <c r="CA114" s="53">
        <v>21830</v>
      </c>
      <c r="CB114" s="53">
        <v>10840</v>
      </c>
      <c r="CC114" s="54">
        <v>78535</v>
      </c>
      <c r="CD114" s="54">
        <v>11800</v>
      </c>
      <c r="CE114" s="54">
        <v>50000</v>
      </c>
      <c r="CF114" s="42">
        <f t="shared" si="82"/>
        <v>2.1644361796177181E-2</v>
      </c>
      <c r="CG114" s="42">
        <f t="shared" si="83"/>
        <v>1.9001444300246997E-2</v>
      </c>
      <c r="CH114" s="42">
        <f t="shared" si="84"/>
        <v>2.2182930423030413E-2</v>
      </c>
      <c r="CI114" s="42">
        <f t="shared" si="85"/>
        <v>1.1015252669979372E-2</v>
      </c>
      <c r="CJ114" s="42">
        <f t="shared" si="86"/>
        <v>6.9394311848945109E-2</v>
      </c>
      <c r="CK114" s="54">
        <v>0</v>
      </c>
    </row>
    <row r="115" spans="1:89" ht="20" customHeight="1" x14ac:dyDescent="0.6">
      <c r="A115" s="47">
        <v>108</v>
      </c>
      <c r="B115" s="47">
        <v>7</v>
      </c>
      <c r="C115" s="48" t="s">
        <v>282</v>
      </c>
      <c r="D115" s="48" t="s">
        <v>283</v>
      </c>
      <c r="E115" s="48" t="s">
        <v>284</v>
      </c>
      <c r="F115" s="49">
        <v>0</v>
      </c>
      <c r="G115" s="19">
        <v>40</v>
      </c>
      <c r="H115" s="20">
        <f t="shared" si="45"/>
        <v>0</v>
      </c>
      <c r="I115" s="23">
        <v>19070</v>
      </c>
      <c r="J115" s="22">
        <v>50</v>
      </c>
      <c r="K115" s="20">
        <f t="shared" si="46"/>
        <v>953500</v>
      </c>
      <c r="L115" s="23"/>
      <c r="M115" s="24">
        <v>60</v>
      </c>
      <c r="N115" s="20">
        <f t="shared" si="47"/>
        <v>0</v>
      </c>
      <c r="O115" s="23">
        <v>8756</v>
      </c>
      <c r="P115" s="25">
        <v>12</v>
      </c>
      <c r="Q115" s="20">
        <f t="shared" si="48"/>
        <v>105072</v>
      </c>
      <c r="R115" s="23">
        <v>680</v>
      </c>
      <c r="S115" s="26">
        <v>12</v>
      </c>
      <c r="T115" s="20">
        <f t="shared" si="49"/>
        <v>8160</v>
      </c>
      <c r="U115" s="23">
        <v>560</v>
      </c>
      <c r="V115" s="25">
        <v>8</v>
      </c>
      <c r="W115" s="20">
        <f t="shared" si="50"/>
        <v>4480</v>
      </c>
      <c r="X115" s="23">
        <v>129</v>
      </c>
      <c r="Y115" s="25">
        <v>12</v>
      </c>
      <c r="Z115" s="20">
        <f t="shared" si="51"/>
        <v>1548</v>
      </c>
      <c r="AA115" s="23">
        <v>1260</v>
      </c>
      <c r="AB115" s="25">
        <v>10</v>
      </c>
      <c r="AC115" s="20">
        <f t="shared" si="52"/>
        <v>12600</v>
      </c>
      <c r="AD115" s="23">
        <v>120</v>
      </c>
      <c r="AE115" s="25">
        <v>25</v>
      </c>
      <c r="AF115" s="20">
        <f t="shared" si="53"/>
        <v>3000</v>
      </c>
      <c r="AG115" s="23">
        <v>640</v>
      </c>
      <c r="AH115" s="25">
        <v>7.5</v>
      </c>
      <c r="AI115" s="20">
        <f t="shared" si="54"/>
        <v>4800</v>
      </c>
      <c r="AJ115" s="23"/>
      <c r="AK115" s="22">
        <v>15</v>
      </c>
      <c r="AL115" s="20">
        <f t="shared" si="55"/>
        <v>0</v>
      </c>
      <c r="AM115" s="23">
        <v>0</v>
      </c>
      <c r="AN115" s="25">
        <v>12</v>
      </c>
      <c r="AO115" s="20">
        <f t="shared" si="56"/>
        <v>0</v>
      </c>
      <c r="AP115" s="23">
        <f t="shared" si="57"/>
        <v>3389</v>
      </c>
      <c r="AQ115" s="23">
        <v>79</v>
      </c>
      <c r="AR115" s="27">
        <v>4</v>
      </c>
      <c r="AS115" s="23">
        <f t="shared" si="58"/>
        <v>316</v>
      </c>
      <c r="AT115" s="23">
        <v>0</v>
      </c>
      <c r="AU115" s="28">
        <v>6</v>
      </c>
      <c r="AV115" s="23">
        <f t="shared" si="59"/>
        <v>0</v>
      </c>
      <c r="AW115" s="23">
        <v>1928</v>
      </c>
      <c r="AX115" s="29">
        <f t="shared" si="60"/>
        <v>2244</v>
      </c>
      <c r="AY115" s="23">
        <v>35890</v>
      </c>
      <c r="AZ115" s="30">
        <f t="shared" si="61"/>
        <v>0.45915049816465653</v>
      </c>
      <c r="BA115" s="30">
        <f t="shared" si="62"/>
        <v>0.17771368641845831</v>
      </c>
      <c r="BB115" s="30">
        <f t="shared" si="63"/>
        <v>0.25628140703517588</v>
      </c>
      <c r="BC115" s="20">
        <f t="shared" si="64"/>
        <v>983288</v>
      </c>
      <c r="BD115" s="20">
        <f t="shared" si="65"/>
        <v>964660</v>
      </c>
      <c r="BE115" s="20">
        <f t="shared" si="66"/>
        <v>983288</v>
      </c>
      <c r="BF115" s="20">
        <f t="shared" si="67"/>
        <v>988088</v>
      </c>
      <c r="BG115" s="36">
        <v>1129050</v>
      </c>
      <c r="BH115" s="36">
        <v>753755.33333333302</v>
      </c>
      <c r="BI115" s="237">
        <f t="shared" si="68"/>
        <v>66.760137578790406</v>
      </c>
      <c r="BJ115" s="238">
        <f t="shared" si="69"/>
        <v>75808</v>
      </c>
      <c r="BK115" s="239">
        <f t="shared" si="70"/>
        <v>6.7143173464416988</v>
      </c>
      <c r="BL115" s="27">
        <f t="shared" si="71"/>
        <v>66350</v>
      </c>
      <c r="BM115" s="239">
        <f t="shared" si="72"/>
        <v>5.8766219387981042</v>
      </c>
      <c r="BN115" s="240">
        <f t="shared" si="73"/>
        <v>870.01</v>
      </c>
      <c r="BO115" s="239">
        <f t="shared" si="74"/>
        <v>7.7056817678579331E-2</v>
      </c>
      <c r="BP115" s="27">
        <f t="shared" si="75"/>
        <v>12600</v>
      </c>
      <c r="BQ115" s="239">
        <f t="shared" si="76"/>
        <v>1.1159824631327222</v>
      </c>
      <c r="BR115" s="36">
        <f t="shared" si="77"/>
        <v>58816.088484847976</v>
      </c>
      <c r="BS115" s="239">
        <f t="shared" si="78"/>
        <v>5.2093431189803798</v>
      </c>
      <c r="BT115" s="248">
        <f t="shared" si="87"/>
        <v>0.33239862421209598</v>
      </c>
      <c r="BU115" s="36">
        <v>214444.09848484799</v>
      </c>
      <c r="BV115" s="47">
        <f t="shared" si="79"/>
        <v>18.993321685031486</v>
      </c>
      <c r="BW115" s="54">
        <f t="shared" si="80"/>
        <v>160850.56818181899</v>
      </c>
      <c r="BX115" s="237">
        <f t="shared" si="81"/>
        <v>14.246540736178114</v>
      </c>
      <c r="BY115" s="53">
        <v>20625</v>
      </c>
      <c r="BZ115" s="53">
        <v>22210</v>
      </c>
      <c r="CA115" s="53">
        <v>24304</v>
      </c>
      <c r="CB115" s="53">
        <v>8669</v>
      </c>
      <c r="CC115" s="54">
        <v>66350</v>
      </c>
      <c r="CD115" s="54">
        <v>870.01</v>
      </c>
      <c r="CE115" s="54">
        <v>12600</v>
      </c>
      <c r="CF115" s="42">
        <f t="shared" si="82"/>
        <v>2.0975543279283384E-2</v>
      </c>
      <c r="CG115" s="42">
        <f t="shared" si="83"/>
        <v>2.3023656003151368E-2</v>
      </c>
      <c r="CH115" s="42">
        <f t="shared" si="84"/>
        <v>2.4717071702288648E-2</v>
      </c>
      <c r="CI115" s="42">
        <f t="shared" si="85"/>
        <v>8.7735100517362819E-3</v>
      </c>
      <c r="CJ115" s="42">
        <f t="shared" si="86"/>
        <v>5.8766219387981045E-2</v>
      </c>
      <c r="CK115" s="54">
        <f t="shared" ref="CK115:CK178" si="88">+BW115*20%</f>
        <v>32170.1136363638</v>
      </c>
    </row>
    <row r="116" spans="1:89" ht="20" customHeight="1" x14ac:dyDescent="0.6">
      <c r="A116" s="47">
        <v>109</v>
      </c>
      <c r="B116" s="47">
        <v>4</v>
      </c>
      <c r="C116" s="48" t="s">
        <v>285</v>
      </c>
      <c r="D116" s="48" t="s">
        <v>69</v>
      </c>
      <c r="E116" s="48" t="s">
        <v>286</v>
      </c>
      <c r="F116" s="23"/>
      <c r="G116" s="19">
        <v>40</v>
      </c>
      <c r="H116" s="20">
        <f t="shared" si="45"/>
        <v>0</v>
      </c>
      <c r="I116" s="23">
        <v>20450</v>
      </c>
      <c r="J116" s="22">
        <v>50</v>
      </c>
      <c r="K116" s="20">
        <f t="shared" si="46"/>
        <v>1022500</v>
      </c>
      <c r="L116" s="23"/>
      <c r="M116" s="24">
        <v>60</v>
      </c>
      <c r="N116" s="20">
        <f t="shared" si="47"/>
        <v>0</v>
      </c>
      <c r="O116" s="23">
        <v>4156</v>
      </c>
      <c r="P116" s="25">
        <v>12</v>
      </c>
      <c r="Q116" s="20">
        <f t="shared" si="48"/>
        <v>49872</v>
      </c>
      <c r="R116" s="23"/>
      <c r="S116" s="26">
        <v>12</v>
      </c>
      <c r="T116" s="20">
        <f t="shared" si="49"/>
        <v>0</v>
      </c>
      <c r="U116" s="23">
        <v>433</v>
      </c>
      <c r="V116" s="25">
        <v>8</v>
      </c>
      <c r="W116" s="20">
        <f t="shared" si="50"/>
        <v>3464</v>
      </c>
      <c r="X116" s="23">
        <v>429</v>
      </c>
      <c r="Y116" s="25">
        <v>12</v>
      </c>
      <c r="Z116" s="20">
        <f t="shared" si="51"/>
        <v>5148</v>
      </c>
      <c r="AA116" s="23">
        <v>690</v>
      </c>
      <c r="AB116" s="25">
        <v>10</v>
      </c>
      <c r="AC116" s="20">
        <f t="shared" si="52"/>
        <v>6900</v>
      </c>
      <c r="AD116" s="23">
        <v>380</v>
      </c>
      <c r="AE116" s="25">
        <v>25</v>
      </c>
      <c r="AF116" s="20">
        <f t="shared" si="53"/>
        <v>9500</v>
      </c>
      <c r="AG116" s="23">
        <v>301</v>
      </c>
      <c r="AH116" s="25">
        <v>7.5</v>
      </c>
      <c r="AI116" s="20">
        <f t="shared" si="54"/>
        <v>2257.5</v>
      </c>
      <c r="AJ116" s="23"/>
      <c r="AK116" s="22">
        <v>15</v>
      </c>
      <c r="AL116" s="20">
        <f t="shared" si="55"/>
        <v>0</v>
      </c>
      <c r="AM116" s="23"/>
      <c r="AN116" s="25">
        <v>12</v>
      </c>
      <c r="AO116" s="20">
        <f t="shared" si="56"/>
        <v>0</v>
      </c>
      <c r="AP116" s="23">
        <f t="shared" si="57"/>
        <v>2233</v>
      </c>
      <c r="AQ116" s="23">
        <v>23</v>
      </c>
      <c r="AR116" s="27">
        <v>4</v>
      </c>
      <c r="AS116" s="23">
        <f t="shared" si="58"/>
        <v>92</v>
      </c>
      <c r="AT116" s="23"/>
      <c r="AU116" s="28">
        <v>6</v>
      </c>
      <c r="AV116" s="23">
        <f t="shared" si="59"/>
        <v>0</v>
      </c>
      <c r="AW116" s="23">
        <v>1051</v>
      </c>
      <c r="AX116" s="29">
        <f t="shared" si="60"/>
        <v>1143</v>
      </c>
      <c r="AY116" s="23">
        <v>26998</v>
      </c>
      <c r="AZ116" s="30">
        <f t="shared" si="61"/>
        <v>0.20322738386308067</v>
      </c>
      <c r="BA116" s="30">
        <f t="shared" si="62"/>
        <v>0.10919315403422983</v>
      </c>
      <c r="BB116" s="30">
        <f t="shared" si="63"/>
        <v>0.27502406159769011</v>
      </c>
      <c r="BC116" s="20">
        <f t="shared" si="64"/>
        <v>1047512</v>
      </c>
      <c r="BD116" s="20">
        <f t="shared" si="65"/>
        <v>1032000</v>
      </c>
      <c r="BE116" s="20">
        <f t="shared" si="66"/>
        <v>1047512</v>
      </c>
      <c r="BF116" s="20">
        <f t="shared" si="67"/>
        <v>1049769.5</v>
      </c>
      <c r="BG116" s="36">
        <v>1126639.5</v>
      </c>
      <c r="BH116" s="36">
        <v>768477.39007421199</v>
      </c>
      <c r="BI116" s="237">
        <f t="shared" si="68"/>
        <v>68.209697074726378</v>
      </c>
      <c r="BJ116" s="238">
        <f t="shared" si="69"/>
        <v>92897</v>
      </c>
      <c r="BK116" s="239">
        <f t="shared" si="70"/>
        <v>8.2454946768686881</v>
      </c>
      <c r="BL116" s="27">
        <f t="shared" si="71"/>
        <v>40442.160000000003</v>
      </c>
      <c r="BM116" s="239">
        <f t="shared" si="72"/>
        <v>3.5896273830271355</v>
      </c>
      <c r="BN116" s="240">
        <f t="shared" si="73"/>
        <v>15170.63</v>
      </c>
      <c r="BO116" s="239">
        <f t="shared" si="74"/>
        <v>1.3465380896018646</v>
      </c>
      <c r="BP116" s="27">
        <f t="shared" si="75"/>
        <v>8000</v>
      </c>
      <c r="BQ116" s="239">
        <f t="shared" si="76"/>
        <v>0.71007629325973387</v>
      </c>
      <c r="BR116" s="36">
        <f t="shared" si="77"/>
        <v>56166.579999999987</v>
      </c>
      <c r="BS116" s="239">
        <f t="shared" si="78"/>
        <v>4.9853196164345368</v>
      </c>
      <c r="BT116" s="248">
        <f t="shared" si="87"/>
        <v>0.31790302925273611</v>
      </c>
      <c r="BU116" s="36">
        <v>212676.37</v>
      </c>
      <c r="BV116" s="47">
        <f t="shared" si="79"/>
        <v>18.877056059191958</v>
      </c>
      <c r="BW116" s="54">
        <f t="shared" si="80"/>
        <v>145485.73992578802</v>
      </c>
      <c r="BX116" s="237">
        <f t="shared" si="81"/>
        <v>12.913246866081654</v>
      </c>
      <c r="BY116" s="53">
        <v>36007</v>
      </c>
      <c r="BZ116" s="53">
        <v>29250</v>
      </c>
      <c r="CA116" s="53">
        <v>22680</v>
      </c>
      <c r="CB116" s="53">
        <v>4960</v>
      </c>
      <c r="CC116" s="54">
        <v>40442.160000000003</v>
      </c>
      <c r="CD116" s="54">
        <v>15170.63</v>
      </c>
      <c r="CE116" s="54">
        <v>8000</v>
      </c>
      <c r="CF116" s="42">
        <f t="shared" si="82"/>
        <v>3.4373830562322912E-2</v>
      </c>
      <c r="CG116" s="42">
        <f t="shared" si="83"/>
        <v>2.8343023255813952E-2</v>
      </c>
      <c r="CH116" s="42">
        <f t="shared" si="84"/>
        <v>2.1651303278625925E-2</v>
      </c>
      <c r="CI116" s="42">
        <f t="shared" si="85"/>
        <v>4.7248467401653409E-3</v>
      </c>
      <c r="CJ116" s="42">
        <f t="shared" si="86"/>
        <v>3.5896273830271351E-2</v>
      </c>
      <c r="CK116" s="54">
        <f t="shared" si="88"/>
        <v>29097.147985157604</v>
      </c>
    </row>
    <row r="117" spans="1:89" ht="20" customHeight="1" x14ac:dyDescent="0.6">
      <c r="A117" s="47">
        <v>110</v>
      </c>
      <c r="B117" s="47">
        <v>6</v>
      </c>
      <c r="C117" s="48" t="s">
        <v>287</v>
      </c>
      <c r="D117" s="47" t="s">
        <v>207</v>
      </c>
      <c r="E117" s="47" t="s">
        <v>185</v>
      </c>
      <c r="F117" s="57"/>
      <c r="G117" s="19">
        <v>40</v>
      </c>
      <c r="H117" s="20">
        <f t="shared" si="45"/>
        <v>0</v>
      </c>
      <c r="I117" s="57">
        <v>20644</v>
      </c>
      <c r="J117" s="22">
        <v>50</v>
      </c>
      <c r="K117" s="20">
        <f t="shared" si="46"/>
        <v>1032200</v>
      </c>
      <c r="L117" s="23"/>
      <c r="M117" s="24">
        <v>60</v>
      </c>
      <c r="N117" s="20">
        <f t="shared" si="47"/>
        <v>0</v>
      </c>
      <c r="O117" s="57">
        <v>4043</v>
      </c>
      <c r="P117" s="25">
        <v>12</v>
      </c>
      <c r="Q117" s="20">
        <f t="shared" si="48"/>
        <v>48516</v>
      </c>
      <c r="R117" s="57">
        <v>493</v>
      </c>
      <c r="S117" s="26">
        <v>12</v>
      </c>
      <c r="T117" s="20">
        <f t="shared" si="49"/>
        <v>5916</v>
      </c>
      <c r="U117" s="57">
        <v>125</v>
      </c>
      <c r="V117" s="25">
        <v>8</v>
      </c>
      <c r="W117" s="20">
        <f t="shared" si="50"/>
        <v>1000</v>
      </c>
      <c r="X117" s="57"/>
      <c r="Y117" s="25">
        <v>12</v>
      </c>
      <c r="Z117" s="20">
        <f t="shared" si="51"/>
        <v>0</v>
      </c>
      <c r="AA117" s="57">
        <v>219</v>
      </c>
      <c r="AB117" s="25">
        <v>10</v>
      </c>
      <c r="AC117" s="20">
        <f t="shared" si="52"/>
        <v>2190</v>
      </c>
      <c r="AD117" s="57"/>
      <c r="AE117" s="25">
        <v>25</v>
      </c>
      <c r="AF117" s="20">
        <f t="shared" si="53"/>
        <v>0</v>
      </c>
      <c r="AG117" s="23"/>
      <c r="AH117" s="25">
        <v>7.5</v>
      </c>
      <c r="AI117" s="20">
        <f t="shared" si="54"/>
        <v>0</v>
      </c>
      <c r="AJ117" s="57"/>
      <c r="AK117" s="22">
        <v>15</v>
      </c>
      <c r="AL117" s="20">
        <f t="shared" si="55"/>
        <v>0</v>
      </c>
      <c r="AM117" s="57"/>
      <c r="AN117" s="25">
        <v>12</v>
      </c>
      <c r="AO117" s="20">
        <f t="shared" si="56"/>
        <v>0</v>
      </c>
      <c r="AP117" s="23">
        <f t="shared" si="57"/>
        <v>837</v>
      </c>
      <c r="AQ117" s="57">
        <v>0</v>
      </c>
      <c r="AR117" s="27">
        <v>4</v>
      </c>
      <c r="AS117" s="23">
        <f t="shared" si="58"/>
        <v>0</v>
      </c>
      <c r="AT117" s="57">
        <v>0</v>
      </c>
      <c r="AU117" s="28">
        <v>6</v>
      </c>
      <c r="AV117" s="23">
        <f t="shared" si="59"/>
        <v>0</v>
      </c>
      <c r="AW117" s="57">
        <v>1898</v>
      </c>
      <c r="AX117" s="29">
        <f t="shared" si="60"/>
        <v>1898</v>
      </c>
      <c r="AY117" s="57">
        <v>35525</v>
      </c>
      <c r="AZ117" s="30">
        <f t="shared" si="61"/>
        <v>0.19584382871536524</v>
      </c>
      <c r="BA117" s="30">
        <f t="shared" si="62"/>
        <v>4.0544468126332105E-2</v>
      </c>
      <c r="BB117" s="30">
        <f t="shared" si="63"/>
        <v>0.46945337620578781</v>
      </c>
      <c r="BC117" s="20">
        <f t="shared" si="64"/>
        <v>1041306</v>
      </c>
      <c r="BD117" s="20">
        <f t="shared" si="65"/>
        <v>1038116</v>
      </c>
      <c r="BE117" s="20">
        <f t="shared" si="66"/>
        <v>1041306</v>
      </c>
      <c r="BF117" s="20">
        <f t="shared" si="67"/>
        <v>1041306</v>
      </c>
      <c r="BG117" s="241">
        <v>1125347</v>
      </c>
      <c r="BH117" s="241">
        <v>768373.94</v>
      </c>
      <c r="BI117" s="237">
        <f t="shared" si="68"/>
        <v>68.278845547195658</v>
      </c>
      <c r="BJ117" s="238">
        <f t="shared" si="69"/>
        <v>87393</v>
      </c>
      <c r="BK117" s="239">
        <f t="shared" si="70"/>
        <v>7.7658713267996458</v>
      </c>
      <c r="BL117" s="27">
        <f t="shared" si="71"/>
        <v>64635</v>
      </c>
      <c r="BM117" s="239">
        <f t="shared" si="72"/>
        <v>5.7435617636160226</v>
      </c>
      <c r="BN117" s="240">
        <f t="shared" si="73"/>
        <v>8958.76</v>
      </c>
      <c r="BO117" s="239">
        <f t="shared" si="74"/>
        <v>0.79608867309372133</v>
      </c>
      <c r="BP117" s="27">
        <f t="shared" si="75"/>
        <v>20000</v>
      </c>
      <c r="BQ117" s="239">
        <f t="shared" si="76"/>
        <v>1.7772296011807915</v>
      </c>
      <c r="BR117" s="36">
        <f t="shared" si="77"/>
        <v>123843.35999999999</v>
      </c>
      <c r="BS117" s="239">
        <f t="shared" si="78"/>
        <v>11.004904265084457</v>
      </c>
      <c r="BT117" s="248">
        <f t="shared" si="87"/>
        <v>0.3172115445280434</v>
      </c>
      <c r="BU117" s="241">
        <v>304830.12</v>
      </c>
      <c r="BV117" s="47">
        <f t="shared" si="79"/>
        <v>27.087655629774641</v>
      </c>
      <c r="BW117" s="54">
        <f t="shared" si="80"/>
        <v>52142.940000000061</v>
      </c>
      <c r="BX117" s="237">
        <f t="shared" si="81"/>
        <v>4.6334988230297025</v>
      </c>
      <c r="BY117" s="58">
        <v>32271</v>
      </c>
      <c r="BZ117" s="58">
        <v>23232</v>
      </c>
      <c r="CA117" s="58">
        <v>22986</v>
      </c>
      <c r="CB117" s="58">
        <v>8904</v>
      </c>
      <c r="CC117" s="59">
        <v>64635</v>
      </c>
      <c r="CD117" s="59">
        <v>8958.76</v>
      </c>
      <c r="CE117" s="59">
        <v>20000</v>
      </c>
      <c r="CF117" s="42">
        <f t="shared" si="82"/>
        <v>3.0990890285852574E-2</v>
      </c>
      <c r="CG117" s="42">
        <f t="shared" si="83"/>
        <v>2.237900196124518E-2</v>
      </c>
      <c r="CH117" s="42">
        <f t="shared" si="84"/>
        <v>2.2074202972037039E-2</v>
      </c>
      <c r="CI117" s="42">
        <f t="shared" si="85"/>
        <v>8.5508006292098569E-3</v>
      </c>
      <c r="CJ117" s="42">
        <f t="shared" si="86"/>
        <v>5.7435617636160223E-2</v>
      </c>
      <c r="CK117" s="54">
        <f t="shared" si="88"/>
        <v>10428.588000000012</v>
      </c>
    </row>
    <row r="118" spans="1:89" ht="20" customHeight="1" x14ac:dyDescent="0.6">
      <c r="A118" s="47">
        <v>111</v>
      </c>
      <c r="B118" s="47">
        <v>4</v>
      </c>
      <c r="C118" s="48" t="s">
        <v>288</v>
      </c>
      <c r="D118" s="48" t="s">
        <v>289</v>
      </c>
      <c r="E118" s="48" t="s">
        <v>290</v>
      </c>
      <c r="F118" s="55"/>
      <c r="G118" s="19">
        <v>40</v>
      </c>
      <c r="H118" s="20">
        <f t="shared" si="45"/>
        <v>0</v>
      </c>
      <c r="I118" s="23">
        <v>16693</v>
      </c>
      <c r="J118" s="22">
        <v>50</v>
      </c>
      <c r="K118" s="20">
        <f t="shared" si="46"/>
        <v>834650</v>
      </c>
      <c r="L118" s="23"/>
      <c r="M118" s="24">
        <v>60</v>
      </c>
      <c r="N118" s="20">
        <f t="shared" si="47"/>
        <v>0</v>
      </c>
      <c r="O118" s="23">
        <v>9550</v>
      </c>
      <c r="P118" s="25">
        <v>12</v>
      </c>
      <c r="Q118" s="20">
        <f t="shared" si="48"/>
        <v>114600</v>
      </c>
      <c r="R118" s="23">
        <v>945</v>
      </c>
      <c r="S118" s="26">
        <v>12</v>
      </c>
      <c r="T118" s="20">
        <f t="shared" si="49"/>
        <v>11340</v>
      </c>
      <c r="U118" s="23">
        <v>860</v>
      </c>
      <c r="V118" s="25">
        <v>8</v>
      </c>
      <c r="W118" s="20">
        <f t="shared" si="50"/>
        <v>6880</v>
      </c>
      <c r="X118" s="23">
        <v>1419</v>
      </c>
      <c r="Y118" s="25">
        <v>12</v>
      </c>
      <c r="Z118" s="20">
        <f t="shared" si="51"/>
        <v>17028</v>
      </c>
      <c r="AA118" s="23">
        <v>1052</v>
      </c>
      <c r="AB118" s="25">
        <v>10</v>
      </c>
      <c r="AC118" s="20">
        <f t="shared" si="52"/>
        <v>10520</v>
      </c>
      <c r="AD118" s="23">
        <v>710</v>
      </c>
      <c r="AE118" s="25">
        <v>25</v>
      </c>
      <c r="AF118" s="20">
        <f t="shared" si="53"/>
        <v>17750</v>
      </c>
      <c r="AG118" s="23">
        <v>2543</v>
      </c>
      <c r="AH118" s="25">
        <v>7.5</v>
      </c>
      <c r="AI118" s="20">
        <f t="shared" si="54"/>
        <v>19072.5</v>
      </c>
      <c r="AJ118" s="23"/>
      <c r="AK118" s="22">
        <v>15</v>
      </c>
      <c r="AL118" s="20">
        <f t="shared" si="55"/>
        <v>0</v>
      </c>
      <c r="AM118" s="23"/>
      <c r="AN118" s="25">
        <v>12</v>
      </c>
      <c r="AO118" s="20">
        <f t="shared" si="56"/>
        <v>0</v>
      </c>
      <c r="AP118" s="23">
        <f t="shared" si="57"/>
        <v>7529</v>
      </c>
      <c r="AQ118" s="23"/>
      <c r="AR118" s="27">
        <v>4</v>
      </c>
      <c r="AS118" s="23">
        <f t="shared" si="58"/>
        <v>0</v>
      </c>
      <c r="AT118" s="23"/>
      <c r="AU118" s="28">
        <v>6</v>
      </c>
      <c r="AV118" s="23">
        <f t="shared" si="59"/>
        <v>0</v>
      </c>
      <c r="AW118" s="23">
        <v>5025</v>
      </c>
      <c r="AX118" s="29">
        <f t="shared" si="60"/>
        <v>5025</v>
      </c>
      <c r="AY118" s="23">
        <v>89528</v>
      </c>
      <c r="AZ118" s="30">
        <f t="shared" si="61"/>
        <v>0.57209608818067459</v>
      </c>
      <c r="BA118" s="30">
        <f t="shared" si="62"/>
        <v>0.4510273767447433</v>
      </c>
      <c r="BB118" s="30">
        <f t="shared" si="63"/>
        <v>0.52617801047120416</v>
      </c>
      <c r="BC118" s="20">
        <f t="shared" si="64"/>
        <v>898168</v>
      </c>
      <c r="BD118" s="20">
        <f t="shared" si="65"/>
        <v>863740</v>
      </c>
      <c r="BE118" s="20">
        <f t="shared" si="66"/>
        <v>898168</v>
      </c>
      <c r="BF118" s="20">
        <f t="shared" si="67"/>
        <v>917240.5</v>
      </c>
      <c r="BG118" s="36">
        <v>1123258.5</v>
      </c>
      <c r="BH118" s="36">
        <v>736629.98</v>
      </c>
      <c r="BI118" s="237">
        <f t="shared" si="68"/>
        <v>65.579737878680646</v>
      </c>
      <c r="BJ118" s="238">
        <f t="shared" si="69"/>
        <v>77590</v>
      </c>
      <c r="BK118" s="239">
        <f t="shared" si="70"/>
        <v>6.907581825554848</v>
      </c>
      <c r="BL118" s="27">
        <f t="shared" si="71"/>
        <v>81784</v>
      </c>
      <c r="BM118" s="239">
        <f t="shared" si="72"/>
        <v>7.2809598146820171</v>
      </c>
      <c r="BN118" s="240">
        <f t="shared" si="73"/>
        <v>0</v>
      </c>
      <c r="BO118" s="239">
        <f t="shared" si="74"/>
        <v>0</v>
      </c>
      <c r="BP118" s="27">
        <f t="shared" si="75"/>
        <v>0</v>
      </c>
      <c r="BQ118" s="239">
        <f t="shared" si="76"/>
        <v>0</v>
      </c>
      <c r="BR118" s="36">
        <f t="shared" si="77"/>
        <v>25784.040000000008</v>
      </c>
      <c r="BS118" s="239">
        <f t="shared" si="78"/>
        <v>2.2954680512099404</v>
      </c>
      <c r="BT118" s="248">
        <f t="shared" si="87"/>
        <v>0.34420262121319362</v>
      </c>
      <c r="BU118" s="36">
        <v>185158.04</v>
      </c>
      <c r="BV118" s="47">
        <f t="shared" si="79"/>
        <v>16.484009691446808</v>
      </c>
      <c r="BW118" s="54">
        <f t="shared" si="80"/>
        <v>201470.48</v>
      </c>
      <c r="BX118" s="237">
        <f t="shared" si="81"/>
        <v>17.936252429872557</v>
      </c>
      <c r="BY118" s="53">
        <v>18465</v>
      </c>
      <c r="BZ118" s="53">
        <v>22545</v>
      </c>
      <c r="CA118" s="53">
        <v>23150</v>
      </c>
      <c r="CB118" s="53">
        <v>13430</v>
      </c>
      <c r="CC118" s="54">
        <v>81784</v>
      </c>
      <c r="CD118" s="54">
        <v>0</v>
      </c>
      <c r="CE118" s="54"/>
      <c r="CF118" s="42">
        <f t="shared" si="82"/>
        <v>2.0558514665407809E-2</v>
      </c>
      <c r="CG118" s="42">
        <f t="shared" si="83"/>
        <v>2.6101604649547319E-2</v>
      </c>
      <c r="CH118" s="42">
        <f t="shared" si="84"/>
        <v>2.5774688031637735E-2</v>
      </c>
      <c r="CI118" s="42">
        <f t="shared" si="85"/>
        <v>1.4641743359566002E-2</v>
      </c>
      <c r="CJ118" s="42">
        <f t="shared" si="86"/>
        <v>7.280959814682017E-2</v>
      </c>
      <c r="CK118" s="54">
        <f t="shared" si="88"/>
        <v>40294.096000000005</v>
      </c>
    </row>
    <row r="119" spans="1:89" ht="20" customHeight="1" x14ac:dyDescent="0.6">
      <c r="A119" s="47">
        <v>112</v>
      </c>
      <c r="B119" s="47">
        <v>5</v>
      </c>
      <c r="C119" s="60" t="s">
        <v>291</v>
      </c>
      <c r="D119" s="47" t="s">
        <v>250</v>
      </c>
      <c r="E119" s="47" t="s">
        <v>216</v>
      </c>
      <c r="F119" s="57"/>
      <c r="G119" s="19">
        <v>40</v>
      </c>
      <c r="H119" s="20">
        <f t="shared" si="45"/>
        <v>0</v>
      </c>
      <c r="I119" s="57">
        <v>18112</v>
      </c>
      <c r="J119" s="22">
        <v>50</v>
      </c>
      <c r="K119" s="20">
        <f t="shared" si="46"/>
        <v>905600</v>
      </c>
      <c r="L119" s="23"/>
      <c r="M119" s="24">
        <v>60</v>
      </c>
      <c r="N119" s="20">
        <f t="shared" si="47"/>
        <v>0</v>
      </c>
      <c r="O119" s="23">
        <v>7508</v>
      </c>
      <c r="P119" s="25">
        <v>12</v>
      </c>
      <c r="Q119" s="20">
        <f t="shared" si="48"/>
        <v>90096</v>
      </c>
      <c r="R119" s="23"/>
      <c r="S119" s="26">
        <v>12</v>
      </c>
      <c r="T119" s="20">
        <f t="shared" si="49"/>
        <v>0</v>
      </c>
      <c r="U119" s="23">
        <v>2163</v>
      </c>
      <c r="V119" s="25">
        <v>8</v>
      </c>
      <c r="W119" s="20">
        <f t="shared" si="50"/>
        <v>17304</v>
      </c>
      <c r="X119" s="23"/>
      <c r="Y119" s="25">
        <v>12</v>
      </c>
      <c r="Z119" s="20">
        <f t="shared" si="51"/>
        <v>0</v>
      </c>
      <c r="AA119" s="23">
        <v>3323</v>
      </c>
      <c r="AB119" s="25">
        <v>10</v>
      </c>
      <c r="AC119" s="20">
        <f t="shared" si="52"/>
        <v>33230</v>
      </c>
      <c r="AD119" s="23">
        <v>275</v>
      </c>
      <c r="AE119" s="25">
        <v>25</v>
      </c>
      <c r="AF119" s="20">
        <f t="shared" si="53"/>
        <v>6875</v>
      </c>
      <c r="AG119" s="23">
        <v>340</v>
      </c>
      <c r="AH119" s="25">
        <v>7.5</v>
      </c>
      <c r="AI119" s="20">
        <f t="shared" si="54"/>
        <v>2550</v>
      </c>
      <c r="AJ119" s="23"/>
      <c r="AK119" s="22">
        <v>15</v>
      </c>
      <c r="AL119" s="20">
        <f t="shared" si="55"/>
        <v>0</v>
      </c>
      <c r="AM119" s="23"/>
      <c r="AN119" s="25">
        <v>12</v>
      </c>
      <c r="AO119" s="20">
        <f t="shared" si="56"/>
        <v>0</v>
      </c>
      <c r="AP119" s="23">
        <f t="shared" si="57"/>
        <v>6101</v>
      </c>
      <c r="AQ119" s="23"/>
      <c r="AR119" s="27">
        <v>4</v>
      </c>
      <c r="AS119" s="23">
        <f t="shared" si="58"/>
        <v>0</v>
      </c>
      <c r="AT119" s="23"/>
      <c r="AU119" s="28">
        <v>6</v>
      </c>
      <c r="AV119" s="23">
        <f t="shared" si="59"/>
        <v>0</v>
      </c>
      <c r="AW119" s="23">
        <v>3200</v>
      </c>
      <c r="AX119" s="29">
        <f t="shared" si="60"/>
        <v>3200</v>
      </c>
      <c r="AY119" s="23">
        <v>64450</v>
      </c>
      <c r="AZ119" s="30">
        <f t="shared" si="61"/>
        <v>0.41453180212014135</v>
      </c>
      <c r="BA119" s="30">
        <f t="shared" si="62"/>
        <v>0.33684849823321555</v>
      </c>
      <c r="BB119" s="30">
        <f t="shared" si="63"/>
        <v>0.42621204049014383</v>
      </c>
      <c r="BC119" s="20">
        <f t="shared" si="64"/>
        <v>963009</v>
      </c>
      <c r="BD119" s="20">
        <f t="shared" si="65"/>
        <v>912475</v>
      </c>
      <c r="BE119" s="20">
        <f t="shared" si="66"/>
        <v>963009</v>
      </c>
      <c r="BF119" s="20">
        <f t="shared" si="67"/>
        <v>965559</v>
      </c>
      <c r="BG119" s="36">
        <v>1122805</v>
      </c>
      <c r="BH119" s="36">
        <v>739481.33764799999</v>
      </c>
      <c r="BI119" s="237">
        <f t="shared" si="68"/>
        <v>65.860174976776918</v>
      </c>
      <c r="BJ119" s="238">
        <f t="shared" si="69"/>
        <v>77301</v>
      </c>
      <c r="BK119" s="239">
        <f t="shared" si="70"/>
        <v>6.8846326833243534</v>
      </c>
      <c r="BL119" s="27">
        <f t="shared" si="71"/>
        <v>74254.64</v>
      </c>
      <c r="BM119" s="239">
        <f t="shared" si="72"/>
        <v>6.6133157583017539</v>
      </c>
      <c r="BN119" s="240">
        <f t="shared" si="73"/>
        <v>5016</v>
      </c>
      <c r="BO119" s="239">
        <f t="shared" si="74"/>
        <v>0.44673830273288773</v>
      </c>
      <c r="BP119" s="27">
        <f t="shared" si="75"/>
        <v>35000</v>
      </c>
      <c r="BQ119" s="239">
        <f t="shared" si="76"/>
        <v>3.1171931012063538</v>
      </c>
      <c r="BR119" s="36">
        <f t="shared" si="77"/>
        <v>67840.679999999993</v>
      </c>
      <c r="BS119" s="239">
        <f t="shared" si="78"/>
        <v>6.0420714193470815</v>
      </c>
      <c r="BT119" s="248">
        <f t="shared" si="87"/>
        <v>0.34139825023223092</v>
      </c>
      <c r="BU119" s="36">
        <v>259412.32</v>
      </c>
      <c r="BV119" s="47">
        <f t="shared" si="79"/>
        <v>23.103951264912432</v>
      </c>
      <c r="BW119" s="54">
        <f t="shared" si="80"/>
        <v>123911.34235200001</v>
      </c>
      <c r="BX119" s="237">
        <f t="shared" si="81"/>
        <v>11.035873758310661</v>
      </c>
      <c r="BY119" s="53">
        <v>25086</v>
      </c>
      <c r="BZ119" s="53">
        <v>16000</v>
      </c>
      <c r="CA119" s="53">
        <v>25300</v>
      </c>
      <c r="CB119" s="53">
        <v>10915</v>
      </c>
      <c r="CC119" s="54">
        <v>74254.64</v>
      </c>
      <c r="CD119" s="54">
        <v>5016</v>
      </c>
      <c r="CE119" s="54">
        <v>35000</v>
      </c>
      <c r="CF119" s="42">
        <f t="shared" si="82"/>
        <v>2.6049600782547203E-2</v>
      </c>
      <c r="CG119" s="42">
        <f t="shared" si="83"/>
        <v>1.7534726978821337E-2</v>
      </c>
      <c r="CH119" s="42">
        <f t="shared" si="84"/>
        <v>2.6271820927945638E-2</v>
      </c>
      <c r="CI119" s="42">
        <f t="shared" si="85"/>
        <v>1.1304332516190103E-2</v>
      </c>
      <c r="CJ119" s="42">
        <f t="shared" si="86"/>
        <v>6.6133157583017535E-2</v>
      </c>
      <c r="CK119" s="54">
        <f t="shared" si="88"/>
        <v>24782.268470400002</v>
      </c>
    </row>
    <row r="120" spans="1:89" ht="20" customHeight="1" x14ac:dyDescent="0.6">
      <c r="A120" s="47">
        <v>113</v>
      </c>
      <c r="B120" s="47">
        <v>6</v>
      </c>
      <c r="C120" s="48" t="s">
        <v>292</v>
      </c>
      <c r="D120" s="48" t="s">
        <v>293</v>
      </c>
      <c r="E120" s="48" t="s">
        <v>294</v>
      </c>
      <c r="F120" s="55"/>
      <c r="G120" s="19">
        <v>40</v>
      </c>
      <c r="H120" s="20">
        <f t="shared" si="45"/>
        <v>0</v>
      </c>
      <c r="I120" s="23">
        <v>18820</v>
      </c>
      <c r="J120" s="22">
        <v>50</v>
      </c>
      <c r="K120" s="20">
        <f t="shared" si="46"/>
        <v>941000</v>
      </c>
      <c r="L120" s="23"/>
      <c r="M120" s="24">
        <v>60</v>
      </c>
      <c r="N120" s="20">
        <f t="shared" si="47"/>
        <v>0</v>
      </c>
      <c r="O120" s="23">
        <v>7292</v>
      </c>
      <c r="P120" s="25">
        <v>12</v>
      </c>
      <c r="Q120" s="20">
        <f t="shared" si="48"/>
        <v>87504</v>
      </c>
      <c r="R120" s="23"/>
      <c r="S120" s="26">
        <v>12</v>
      </c>
      <c r="T120" s="20">
        <f t="shared" si="49"/>
        <v>0</v>
      </c>
      <c r="U120" s="23">
        <v>1253</v>
      </c>
      <c r="V120" s="25">
        <v>8</v>
      </c>
      <c r="W120" s="20">
        <f t="shared" si="50"/>
        <v>10024</v>
      </c>
      <c r="X120" s="23">
        <v>176</v>
      </c>
      <c r="Y120" s="25">
        <v>12</v>
      </c>
      <c r="Z120" s="20">
        <f t="shared" si="51"/>
        <v>2112</v>
      </c>
      <c r="AA120" s="23">
        <v>1401</v>
      </c>
      <c r="AB120" s="25">
        <v>10</v>
      </c>
      <c r="AC120" s="20">
        <f t="shared" si="52"/>
        <v>14010</v>
      </c>
      <c r="AD120" s="23">
        <v>380</v>
      </c>
      <c r="AE120" s="25">
        <v>25</v>
      </c>
      <c r="AF120" s="20">
        <f t="shared" si="53"/>
        <v>9500</v>
      </c>
      <c r="AG120" s="23">
        <v>1611</v>
      </c>
      <c r="AH120" s="25">
        <v>7.5</v>
      </c>
      <c r="AI120" s="20">
        <f t="shared" si="54"/>
        <v>12082.5</v>
      </c>
      <c r="AJ120" s="23"/>
      <c r="AK120" s="22">
        <v>15</v>
      </c>
      <c r="AL120" s="20">
        <f t="shared" si="55"/>
        <v>0</v>
      </c>
      <c r="AM120" s="23"/>
      <c r="AN120" s="25">
        <v>12</v>
      </c>
      <c r="AO120" s="20">
        <f t="shared" si="56"/>
        <v>0</v>
      </c>
      <c r="AP120" s="23">
        <f t="shared" si="57"/>
        <v>4821</v>
      </c>
      <c r="AQ120" s="23">
        <v>58</v>
      </c>
      <c r="AR120" s="27">
        <v>4</v>
      </c>
      <c r="AS120" s="23">
        <f t="shared" si="58"/>
        <v>232</v>
      </c>
      <c r="AT120" s="23"/>
      <c r="AU120" s="28">
        <v>6</v>
      </c>
      <c r="AV120" s="23">
        <f t="shared" si="59"/>
        <v>0</v>
      </c>
      <c r="AW120" s="23">
        <v>2285</v>
      </c>
      <c r="AX120" s="29">
        <f t="shared" si="60"/>
        <v>2517</v>
      </c>
      <c r="AY120" s="23">
        <v>45450</v>
      </c>
      <c r="AZ120" s="30">
        <f t="shared" si="61"/>
        <v>0.38746014877789586</v>
      </c>
      <c r="BA120" s="30">
        <f t="shared" si="62"/>
        <v>0.25616365568544103</v>
      </c>
      <c r="BB120" s="30">
        <f t="shared" si="63"/>
        <v>0.34517279210093255</v>
      </c>
      <c r="BC120" s="20">
        <f t="shared" si="64"/>
        <v>976646</v>
      </c>
      <c r="BD120" s="20">
        <f t="shared" si="65"/>
        <v>950500</v>
      </c>
      <c r="BE120" s="20">
        <f t="shared" si="66"/>
        <v>976646</v>
      </c>
      <c r="BF120" s="20">
        <f t="shared" si="67"/>
        <v>988728.5</v>
      </c>
      <c r="BG120" s="36">
        <v>1121682.5</v>
      </c>
      <c r="BH120" s="36">
        <v>754622.16136258899</v>
      </c>
      <c r="BI120" s="237">
        <f t="shared" si="68"/>
        <v>67.275914651658468</v>
      </c>
      <c r="BJ120" s="238">
        <f t="shared" si="69"/>
        <v>71529</v>
      </c>
      <c r="BK120" s="239">
        <f t="shared" si="70"/>
        <v>6.3769382155823946</v>
      </c>
      <c r="BL120" s="27">
        <f t="shared" si="71"/>
        <v>69000</v>
      </c>
      <c r="BM120" s="239">
        <f t="shared" si="72"/>
        <v>6.1514733447299035</v>
      </c>
      <c r="BN120" s="240">
        <f t="shared" si="73"/>
        <v>7812.5</v>
      </c>
      <c r="BO120" s="239">
        <f t="shared" si="74"/>
        <v>0.69649834066235317</v>
      </c>
      <c r="BP120" s="27">
        <f t="shared" si="75"/>
        <v>21250</v>
      </c>
      <c r="BQ120" s="239">
        <f t="shared" si="76"/>
        <v>1.8944754866016007</v>
      </c>
      <c r="BR120" s="36">
        <f t="shared" si="77"/>
        <v>62341.899999999994</v>
      </c>
      <c r="BS120" s="239">
        <f t="shared" si="78"/>
        <v>5.5578918276785085</v>
      </c>
      <c r="BT120" s="248">
        <f t="shared" si="87"/>
        <v>0.32724085348341531</v>
      </c>
      <c r="BU120" s="36">
        <v>231933.4</v>
      </c>
      <c r="BV120" s="47">
        <f t="shared" si="79"/>
        <v>20.677277215254762</v>
      </c>
      <c r="BW120" s="54">
        <f t="shared" si="80"/>
        <v>135126.93863741102</v>
      </c>
      <c r="BX120" s="237">
        <f t="shared" si="81"/>
        <v>12.04680813308677</v>
      </c>
      <c r="BY120" s="53">
        <v>23052</v>
      </c>
      <c r="BZ120" s="53">
        <v>17715</v>
      </c>
      <c r="CA120" s="53">
        <v>21020</v>
      </c>
      <c r="CB120" s="53">
        <v>9742</v>
      </c>
      <c r="CC120" s="54">
        <v>69000</v>
      </c>
      <c r="CD120" s="54">
        <v>7812.5</v>
      </c>
      <c r="CE120" s="54">
        <v>21250</v>
      </c>
      <c r="CF120" s="42">
        <f t="shared" si="82"/>
        <v>2.3603229829436665E-2</v>
      </c>
      <c r="CG120" s="42">
        <f t="shared" si="83"/>
        <v>1.8637559179379273E-2</v>
      </c>
      <c r="CH120" s="42">
        <f t="shared" si="84"/>
        <v>2.1522639728212677E-2</v>
      </c>
      <c r="CI120" s="42">
        <f t="shared" si="85"/>
        <v>9.8530587517200122E-3</v>
      </c>
      <c r="CJ120" s="42">
        <f t="shared" si="86"/>
        <v>6.1514733447299033E-2</v>
      </c>
      <c r="CK120" s="54">
        <f t="shared" si="88"/>
        <v>27025.387727482204</v>
      </c>
    </row>
    <row r="121" spans="1:89" ht="20" customHeight="1" x14ac:dyDescent="0.6">
      <c r="A121" s="47">
        <v>114</v>
      </c>
      <c r="B121" s="47">
        <v>6</v>
      </c>
      <c r="C121" s="48" t="s">
        <v>295</v>
      </c>
      <c r="D121" s="48" t="s">
        <v>296</v>
      </c>
      <c r="E121" s="48" t="s">
        <v>297</v>
      </c>
      <c r="F121" s="57"/>
      <c r="G121" s="19">
        <v>40</v>
      </c>
      <c r="H121" s="20">
        <f t="shared" si="45"/>
        <v>0</v>
      </c>
      <c r="I121" s="23">
        <v>18104</v>
      </c>
      <c r="J121" s="22">
        <v>50</v>
      </c>
      <c r="K121" s="20">
        <f t="shared" si="46"/>
        <v>905200</v>
      </c>
      <c r="L121" s="23"/>
      <c r="M121" s="24">
        <v>60</v>
      </c>
      <c r="N121" s="20">
        <f t="shared" si="47"/>
        <v>0</v>
      </c>
      <c r="O121" s="23">
        <v>8389</v>
      </c>
      <c r="P121" s="25">
        <v>12</v>
      </c>
      <c r="Q121" s="20">
        <f t="shared" si="48"/>
        <v>100668</v>
      </c>
      <c r="R121" s="23">
        <v>2100</v>
      </c>
      <c r="S121" s="26">
        <v>12</v>
      </c>
      <c r="T121" s="20">
        <f t="shared" si="49"/>
        <v>25200</v>
      </c>
      <c r="U121" s="23">
        <v>460</v>
      </c>
      <c r="V121" s="25">
        <v>8</v>
      </c>
      <c r="W121" s="20">
        <f t="shared" si="50"/>
        <v>3680</v>
      </c>
      <c r="X121" s="23">
        <v>350</v>
      </c>
      <c r="Y121" s="25">
        <v>12</v>
      </c>
      <c r="Z121" s="20">
        <f t="shared" si="51"/>
        <v>4200</v>
      </c>
      <c r="AA121" s="23">
        <v>1653</v>
      </c>
      <c r="AB121" s="25">
        <v>10</v>
      </c>
      <c r="AC121" s="20">
        <f t="shared" si="52"/>
        <v>16530</v>
      </c>
      <c r="AD121" s="23">
        <v>305</v>
      </c>
      <c r="AE121" s="25">
        <v>25</v>
      </c>
      <c r="AF121" s="20">
        <f t="shared" si="53"/>
        <v>7625</v>
      </c>
      <c r="AG121" s="23">
        <v>0</v>
      </c>
      <c r="AH121" s="25">
        <v>7.5</v>
      </c>
      <c r="AI121" s="20">
        <f t="shared" si="54"/>
        <v>0</v>
      </c>
      <c r="AJ121" s="23"/>
      <c r="AK121" s="22">
        <v>15</v>
      </c>
      <c r="AL121" s="20">
        <f t="shared" si="55"/>
        <v>0</v>
      </c>
      <c r="AM121" s="23"/>
      <c r="AN121" s="25">
        <v>12</v>
      </c>
      <c r="AO121" s="20">
        <f t="shared" si="56"/>
        <v>0</v>
      </c>
      <c r="AP121" s="23">
        <f t="shared" si="57"/>
        <v>4868</v>
      </c>
      <c r="AQ121" s="23">
        <v>214</v>
      </c>
      <c r="AR121" s="27">
        <v>4</v>
      </c>
      <c r="AS121" s="23">
        <f t="shared" si="58"/>
        <v>856</v>
      </c>
      <c r="AT121" s="23">
        <v>13</v>
      </c>
      <c r="AU121" s="28">
        <v>6</v>
      </c>
      <c r="AV121" s="23">
        <f t="shared" si="59"/>
        <v>78</v>
      </c>
      <c r="AW121" s="23">
        <v>2433</v>
      </c>
      <c r="AX121" s="29">
        <f t="shared" si="60"/>
        <v>3367</v>
      </c>
      <c r="AY121" s="23">
        <v>54885</v>
      </c>
      <c r="AZ121" s="30">
        <f t="shared" si="61"/>
        <v>0.4633782589482987</v>
      </c>
      <c r="BA121" s="30">
        <f t="shared" si="62"/>
        <v>0.26889085285019887</v>
      </c>
      <c r="BB121" s="30">
        <f t="shared" si="63"/>
        <v>0.40135892239837884</v>
      </c>
      <c r="BC121" s="20">
        <f t="shared" si="64"/>
        <v>962435</v>
      </c>
      <c r="BD121" s="20">
        <f t="shared" si="65"/>
        <v>938025</v>
      </c>
      <c r="BE121" s="20">
        <f t="shared" si="66"/>
        <v>962435</v>
      </c>
      <c r="BF121" s="20">
        <f t="shared" si="67"/>
        <v>962435</v>
      </c>
      <c r="BG121" s="36">
        <v>1117988</v>
      </c>
      <c r="BH121" s="36">
        <v>744226.37687969895</v>
      </c>
      <c r="BI121" s="237">
        <f t="shared" si="68"/>
        <v>66.568368969944132</v>
      </c>
      <c r="BJ121" s="238">
        <f t="shared" si="69"/>
        <v>76511.05</v>
      </c>
      <c r="BK121" s="239">
        <f t="shared" si="70"/>
        <v>6.8436378565780673</v>
      </c>
      <c r="BL121" s="27">
        <f t="shared" si="71"/>
        <v>57290</v>
      </c>
      <c r="BM121" s="239">
        <f t="shared" si="72"/>
        <v>5.1243841615473515</v>
      </c>
      <c r="BN121" s="240">
        <f t="shared" si="73"/>
        <v>7134</v>
      </c>
      <c r="BO121" s="239">
        <f t="shared" si="74"/>
        <v>0.63811060583834533</v>
      </c>
      <c r="BP121" s="27">
        <f t="shared" si="75"/>
        <v>15000</v>
      </c>
      <c r="BQ121" s="239">
        <f t="shared" si="76"/>
        <v>1.3416959752698598</v>
      </c>
      <c r="BR121" s="36">
        <f t="shared" si="77"/>
        <v>62840.213333332984</v>
      </c>
      <c r="BS121" s="239">
        <f t="shared" si="78"/>
        <v>5.6208307542954836</v>
      </c>
      <c r="BT121" s="248">
        <f t="shared" si="87"/>
        <v>0.33431631030055875</v>
      </c>
      <c r="BU121" s="36">
        <v>218775.26333333299</v>
      </c>
      <c r="BV121" s="47">
        <f t="shared" si="79"/>
        <v>19.568659353529107</v>
      </c>
      <c r="BW121" s="54">
        <f t="shared" si="80"/>
        <v>154986.35978696807</v>
      </c>
      <c r="BX121" s="237">
        <f t="shared" si="81"/>
        <v>13.862971676526767</v>
      </c>
      <c r="BY121" s="53">
        <v>24954</v>
      </c>
      <c r="BZ121" s="53">
        <v>21766.3</v>
      </c>
      <c r="CA121" s="53">
        <v>22950</v>
      </c>
      <c r="CB121" s="53">
        <v>6840.75</v>
      </c>
      <c r="CC121" s="54">
        <v>57290</v>
      </c>
      <c r="CD121" s="54">
        <v>7134</v>
      </c>
      <c r="CE121" s="54">
        <v>15000</v>
      </c>
      <c r="CF121" s="42">
        <f t="shared" si="82"/>
        <v>2.5927984747021876E-2</v>
      </c>
      <c r="CG121" s="42">
        <f t="shared" si="83"/>
        <v>2.320439220703073E-2</v>
      </c>
      <c r="CH121" s="42">
        <f t="shared" si="84"/>
        <v>2.3845766207588045E-2</v>
      </c>
      <c r="CI121" s="42">
        <f t="shared" si="85"/>
        <v>7.1077527313532863E-3</v>
      </c>
      <c r="CJ121" s="42">
        <f t="shared" si="86"/>
        <v>5.1243841615473511E-2</v>
      </c>
      <c r="CK121" s="54">
        <f t="shared" si="88"/>
        <v>30997.271957393616</v>
      </c>
    </row>
    <row r="122" spans="1:89" ht="20" customHeight="1" x14ac:dyDescent="0.6">
      <c r="A122" s="47">
        <v>115</v>
      </c>
      <c r="B122" s="47">
        <v>5</v>
      </c>
      <c r="C122" s="48" t="s">
        <v>298</v>
      </c>
      <c r="D122" s="61" t="s">
        <v>175</v>
      </c>
      <c r="E122" s="47" t="s">
        <v>176</v>
      </c>
      <c r="F122" s="57"/>
      <c r="G122" s="19">
        <v>40</v>
      </c>
      <c r="H122" s="20">
        <f t="shared" si="45"/>
        <v>0</v>
      </c>
      <c r="I122" s="57">
        <v>20138</v>
      </c>
      <c r="J122" s="22">
        <v>50</v>
      </c>
      <c r="K122" s="20">
        <f t="shared" si="46"/>
        <v>1006900</v>
      </c>
      <c r="L122" s="23"/>
      <c r="M122" s="24">
        <v>60</v>
      </c>
      <c r="N122" s="20">
        <f t="shared" si="47"/>
        <v>0</v>
      </c>
      <c r="O122" s="57">
        <v>5251</v>
      </c>
      <c r="P122" s="25">
        <v>12</v>
      </c>
      <c r="Q122" s="20">
        <f t="shared" si="48"/>
        <v>63012</v>
      </c>
      <c r="R122" s="57">
        <v>320</v>
      </c>
      <c r="S122" s="26">
        <v>12</v>
      </c>
      <c r="T122" s="20">
        <f t="shared" si="49"/>
        <v>3840</v>
      </c>
      <c r="U122" s="57">
        <v>670</v>
      </c>
      <c r="V122" s="25">
        <v>8</v>
      </c>
      <c r="W122" s="20">
        <f t="shared" si="50"/>
        <v>5360</v>
      </c>
      <c r="X122" s="57">
        <v>100</v>
      </c>
      <c r="Y122" s="25">
        <v>12</v>
      </c>
      <c r="Z122" s="20">
        <f t="shared" si="51"/>
        <v>1200</v>
      </c>
      <c r="AA122" s="57">
        <v>79</v>
      </c>
      <c r="AB122" s="25">
        <v>10</v>
      </c>
      <c r="AC122" s="20">
        <f t="shared" si="52"/>
        <v>790</v>
      </c>
      <c r="AD122" s="57">
        <v>100</v>
      </c>
      <c r="AE122" s="25">
        <v>25</v>
      </c>
      <c r="AF122" s="20">
        <f t="shared" si="53"/>
        <v>2500</v>
      </c>
      <c r="AG122" s="23"/>
      <c r="AH122" s="25">
        <v>7.5</v>
      </c>
      <c r="AI122" s="20">
        <f t="shared" si="54"/>
        <v>0</v>
      </c>
      <c r="AJ122" s="57">
        <v>120</v>
      </c>
      <c r="AK122" s="22">
        <v>15</v>
      </c>
      <c r="AL122" s="20">
        <f t="shared" si="55"/>
        <v>1800</v>
      </c>
      <c r="AM122" s="57"/>
      <c r="AN122" s="25">
        <v>12</v>
      </c>
      <c r="AO122" s="20">
        <f t="shared" si="56"/>
        <v>0</v>
      </c>
      <c r="AP122" s="23">
        <f t="shared" si="57"/>
        <v>1389</v>
      </c>
      <c r="AQ122" s="57"/>
      <c r="AR122" s="27">
        <v>4</v>
      </c>
      <c r="AS122" s="23">
        <f t="shared" si="58"/>
        <v>0</v>
      </c>
      <c r="AT122" s="57">
        <v>17</v>
      </c>
      <c r="AU122" s="28">
        <v>6</v>
      </c>
      <c r="AV122" s="23">
        <f t="shared" si="59"/>
        <v>102</v>
      </c>
      <c r="AW122" s="57">
        <v>1402</v>
      </c>
      <c r="AX122" s="29">
        <f t="shared" si="60"/>
        <v>1504</v>
      </c>
      <c r="AY122" s="57">
        <v>28650</v>
      </c>
      <c r="AZ122" s="30">
        <f t="shared" si="61"/>
        <v>0.26075081934650907</v>
      </c>
      <c r="BA122" s="30">
        <f t="shared" si="62"/>
        <v>6.8974078855894336E-2</v>
      </c>
      <c r="BB122" s="30">
        <f t="shared" si="63"/>
        <v>0.28642163397448106</v>
      </c>
      <c r="BC122" s="20">
        <f t="shared" si="64"/>
        <v>1020590</v>
      </c>
      <c r="BD122" s="20">
        <f t="shared" si="65"/>
        <v>1013240</v>
      </c>
      <c r="BE122" s="20">
        <f t="shared" si="66"/>
        <v>1020590</v>
      </c>
      <c r="BF122" s="20">
        <f t="shared" si="67"/>
        <v>1020590</v>
      </c>
      <c r="BG122" s="241">
        <v>1115327</v>
      </c>
      <c r="BH122" s="241">
        <v>770222.47</v>
      </c>
      <c r="BI122" s="237">
        <f t="shared" si="68"/>
        <v>69.057995547494144</v>
      </c>
      <c r="BJ122" s="238">
        <f t="shared" si="69"/>
        <v>68335</v>
      </c>
      <c r="BK122" s="239">
        <f t="shared" si="70"/>
        <v>6.1269026931115267</v>
      </c>
      <c r="BL122" s="27">
        <f t="shared" si="71"/>
        <v>56194.31</v>
      </c>
      <c r="BM122" s="239">
        <f t="shared" si="72"/>
        <v>5.0383708096369944</v>
      </c>
      <c r="BN122" s="240">
        <f t="shared" si="73"/>
        <v>3566.26</v>
      </c>
      <c r="BO122" s="239">
        <f t="shared" si="74"/>
        <v>0.3197501719226738</v>
      </c>
      <c r="BP122" s="27">
        <f t="shared" si="75"/>
        <v>15750</v>
      </c>
      <c r="BQ122" s="239">
        <f t="shared" si="76"/>
        <v>1.4121419099510726</v>
      </c>
      <c r="BR122" s="36">
        <f t="shared" si="77"/>
        <v>60648.329999999987</v>
      </c>
      <c r="BS122" s="239">
        <f t="shared" si="78"/>
        <v>5.4377173689868519</v>
      </c>
      <c r="BT122" s="248">
        <f t="shared" si="87"/>
        <v>0.30942004452505861</v>
      </c>
      <c r="BU122" s="241">
        <v>204493.9</v>
      </c>
      <c r="BV122" s="47">
        <f t="shared" si="79"/>
        <v>18.334882953609121</v>
      </c>
      <c r="BW122" s="54">
        <f t="shared" si="80"/>
        <v>140610.63000000003</v>
      </c>
      <c r="BX122" s="237">
        <f t="shared" si="81"/>
        <v>12.607121498896738</v>
      </c>
      <c r="BY122" s="58">
        <v>21440</v>
      </c>
      <c r="BZ122" s="58">
        <v>21175</v>
      </c>
      <c r="CA122" s="58">
        <v>17400</v>
      </c>
      <c r="CB122" s="58">
        <v>8320</v>
      </c>
      <c r="CC122" s="59">
        <v>56194.31</v>
      </c>
      <c r="CD122" s="59">
        <v>3566.26</v>
      </c>
      <c r="CE122" s="59">
        <v>15750</v>
      </c>
      <c r="CF122" s="42">
        <f t="shared" si="82"/>
        <v>2.1007456471256823E-2</v>
      </c>
      <c r="CG122" s="42">
        <f t="shared" si="83"/>
        <v>2.0898306422960009E-2</v>
      </c>
      <c r="CH122" s="42">
        <f t="shared" si="84"/>
        <v>1.7048961874993877E-2</v>
      </c>
      <c r="CI122" s="42">
        <f t="shared" si="85"/>
        <v>8.152147287353393E-3</v>
      </c>
      <c r="CJ122" s="42">
        <f t="shared" si="86"/>
        <v>5.0383708096369939E-2</v>
      </c>
      <c r="CK122" s="54">
        <f t="shared" si="88"/>
        <v>28122.126000000007</v>
      </c>
    </row>
    <row r="123" spans="1:89" ht="20" customHeight="1" x14ac:dyDescent="0.6">
      <c r="A123" s="47">
        <v>116</v>
      </c>
      <c r="B123" s="62">
        <v>8</v>
      </c>
      <c r="C123" s="48" t="s">
        <v>299</v>
      </c>
      <c r="D123" s="47" t="s">
        <v>300</v>
      </c>
      <c r="E123" s="47" t="s">
        <v>185</v>
      </c>
      <c r="F123" s="57"/>
      <c r="G123" s="19">
        <v>40</v>
      </c>
      <c r="H123" s="20">
        <f t="shared" si="45"/>
        <v>0</v>
      </c>
      <c r="I123" s="57">
        <v>19816</v>
      </c>
      <c r="J123" s="22">
        <v>50</v>
      </c>
      <c r="K123" s="20">
        <f t="shared" si="46"/>
        <v>990800</v>
      </c>
      <c r="L123" s="23"/>
      <c r="M123" s="24">
        <v>60</v>
      </c>
      <c r="N123" s="20">
        <f t="shared" si="47"/>
        <v>0</v>
      </c>
      <c r="O123" s="57">
        <v>5082</v>
      </c>
      <c r="P123" s="25">
        <v>12</v>
      </c>
      <c r="Q123" s="20">
        <f t="shared" si="48"/>
        <v>60984</v>
      </c>
      <c r="R123" s="57">
        <v>560</v>
      </c>
      <c r="S123" s="26">
        <v>12</v>
      </c>
      <c r="T123" s="20">
        <f t="shared" si="49"/>
        <v>6720</v>
      </c>
      <c r="U123" s="57">
        <v>435</v>
      </c>
      <c r="V123" s="25">
        <v>8</v>
      </c>
      <c r="W123" s="20">
        <f t="shared" si="50"/>
        <v>3480</v>
      </c>
      <c r="X123" s="57">
        <v>75</v>
      </c>
      <c r="Y123" s="25">
        <v>12</v>
      </c>
      <c r="Z123" s="20">
        <f t="shared" si="51"/>
        <v>900</v>
      </c>
      <c r="AA123" s="57">
        <v>820</v>
      </c>
      <c r="AB123" s="25">
        <v>10</v>
      </c>
      <c r="AC123" s="20">
        <f t="shared" si="52"/>
        <v>8200</v>
      </c>
      <c r="AD123" s="57"/>
      <c r="AE123" s="25">
        <v>25</v>
      </c>
      <c r="AF123" s="20">
        <f t="shared" si="53"/>
        <v>0</v>
      </c>
      <c r="AG123" s="23"/>
      <c r="AH123" s="25">
        <v>7.5</v>
      </c>
      <c r="AI123" s="20">
        <f t="shared" si="54"/>
        <v>0</v>
      </c>
      <c r="AJ123" s="57"/>
      <c r="AK123" s="22">
        <v>15</v>
      </c>
      <c r="AL123" s="20">
        <f t="shared" si="55"/>
        <v>0</v>
      </c>
      <c r="AM123" s="57"/>
      <c r="AN123" s="25">
        <v>12</v>
      </c>
      <c r="AO123" s="20">
        <f t="shared" si="56"/>
        <v>0</v>
      </c>
      <c r="AP123" s="23">
        <f t="shared" si="57"/>
        <v>1890</v>
      </c>
      <c r="AQ123" s="57">
        <v>125</v>
      </c>
      <c r="AR123" s="27">
        <v>4</v>
      </c>
      <c r="AS123" s="23">
        <f t="shared" si="58"/>
        <v>500</v>
      </c>
      <c r="AT123" s="57">
        <v>85</v>
      </c>
      <c r="AU123" s="28">
        <v>6</v>
      </c>
      <c r="AV123" s="23">
        <f t="shared" si="59"/>
        <v>510</v>
      </c>
      <c r="AW123" s="57">
        <v>1602</v>
      </c>
      <c r="AX123" s="29">
        <f t="shared" si="60"/>
        <v>2612</v>
      </c>
      <c r="AY123" s="57">
        <v>37080</v>
      </c>
      <c r="AZ123" s="30">
        <f t="shared" si="61"/>
        <v>0.25645942672587807</v>
      </c>
      <c r="BA123" s="30">
        <f t="shared" si="62"/>
        <v>9.5377472749293507E-2</v>
      </c>
      <c r="BB123" s="30">
        <f t="shared" si="63"/>
        <v>0.51397087760724125</v>
      </c>
      <c r="BC123" s="20">
        <f t="shared" si="64"/>
        <v>1010100</v>
      </c>
      <c r="BD123" s="20">
        <f t="shared" si="65"/>
        <v>997520</v>
      </c>
      <c r="BE123" s="20">
        <f t="shared" si="66"/>
        <v>1010100</v>
      </c>
      <c r="BF123" s="20">
        <f t="shared" si="67"/>
        <v>1010100</v>
      </c>
      <c r="BG123" s="241">
        <v>1108164</v>
      </c>
      <c r="BH123" s="241">
        <v>752961.86</v>
      </c>
      <c r="BI123" s="237">
        <f t="shared" si="68"/>
        <v>67.946789464375314</v>
      </c>
      <c r="BJ123" s="238">
        <f t="shared" si="69"/>
        <v>71312.75</v>
      </c>
      <c r="BK123" s="239">
        <f t="shared" si="70"/>
        <v>6.4352162676282578</v>
      </c>
      <c r="BL123" s="27">
        <f t="shared" si="71"/>
        <v>42939</v>
      </c>
      <c r="BM123" s="239">
        <f t="shared" si="72"/>
        <v>3.8747874863287386</v>
      </c>
      <c r="BN123" s="240">
        <f t="shared" si="73"/>
        <v>2268</v>
      </c>
      <c r="BO123" s="239">
        <f t="shared" si="74"/>
        <v>0.20466284773733853</v>
      </c>
      <c r="BP123" s="27">
        <f t="shared" si="75"/>
        <v>11700</v>
      </c>
      <c r="BQ123" s="239">
        <f t="shared" si="76"/>
        <v>1.0558004049942067</v>
      </c>
      <c r="BR123" s="36">
        <f t="shared" si="77"/>
        <v>123208.07999999999</v>
      </c>
      <c r="BS123" s="239">
        <f t="shared" si="78"/>
        <v>11.118217159193042</v>
      </c>
      <c r="BT123" s="248">
        <f t="shared" si="87"/>
        <v>0.32053210535624693</v>
      </c>
      <c r="BU123" s="241">
        <f>[1]SUMMARY!$G$17</f>
        <v>251427.83</v>
      </c>
      <c r="BV123" s="47">
        <f t="shared" si="79"/>
        <v>22.688684165881586</v>
      </c>
      <c r="BW123" s="54">
        <f t="shared" si="80"/>
        <v>103774.31000000003</v>
      </c>
      <c r="BX123" s="237">
        <f t="shared" si="81"/>
        <v>9.3645263697431087</v>
      </c>
      <c r="BY123" s="58">
        <v>20669</v>
      </c>
      <c r="BZ123" s="58">
        <v>22375</v>
      </c>
      <c r="CA123" s="58">
        <v>27195.75</v>
      </c>
      <c r="CB123" s="58">
        <v>1073</v>
      </c>
      <c r="CC123" s="59">
        <v>42939</v>
      </c>
      <c r="CD123" s="59">
        <v>2268</v>
      </c>
      <c r="CE123" s="59">
        <v>11700</v>
      </c>
      <c r="CF123" s="42">
        <f t="shared" si="82"/>
        <v>2.0462330462330463E-2</v>
      </c>
      <c r="CG123" s="42">
        <f t="shared" si="83"/>
        <v>2.2430627957334189E-2</v>
      </c>
      <c r="CH123" s="42">
        <f t="shared" si="84"/>
        <v>2.6923819423819422E-2</v>
      </c>
      <c r="CI123" s="42">
        <f t="shared" si="85"/>
        <v>1.0622710622710623E-3</v>
      </c>
      <c r="CJ123" s="42">
        <f t="shared" si="86"/>
        <v>3.8747874863287381E-2</v>
      </c>
      <c r="CK123" s="54">
        <f t="shared" si="88"/>
        <v>20754.862000000008</v>
      </c>
    </row>
    <row r="124" spans="1:89" ht="20" customHeight="1" x14ac:dyDescent="0.6">
      <c r="A124" s="47">
        <v>117</v>
      </c>
      <c r="B124" s="47">
        <v>6</v>
      </c>
      <c r="C124" s="60" t="s">
        <v>301</v>
      </c>
      <c r="D124" s="47" t="s">
        <v>250</v>
      </c>
      <c r="E124" s="47" t="s">
        <v>216</v>
      </c>
      <c r="F124" s="57"/>
      <c r="G124" s="19">
        <v>40</v>
      </c>
      <c r="H124" s="20">
        <f t="shared" si="45"/>
        <v>0</v>
      </c>
      <c r="I124" s="57">
        <v>17870</v>
      </c>
      <c r="J124" s="22">
        <v>50</v>
      </c>
      <c r="K124" s="20">
        <f t="shared" si="46"/>
        <v>893500</v>
      </c>
      <c r="L124" s="23"/>
      <c r="M124" s="24">
        <v>60</v>
      </c>
      <c r="N124" s="20">
        <f t="shared" si="47"/>
        <v>0</v>
      </c>
      <c r="O124" s="23">
        <v>7378</v>
      </c>
      <c r="P124" s="25">
        <v>12</v>
      </c>
      <c r="Q124" s="20">
        <f t="shared" si="48"/>
        <v>88536</v>
      </c>
      <c r="R124" s="23"/>
      <c r="S124" s="26">
        <v>12</v>
      </c>
      <c r="T124" s="20">
        <f t="shared" si="49"/>
        <v>0</v>
      </c>
      <c r="U124" s="23">
        <v>2084</v>
      </c>
      <c r="V124" s="25">
        <v>8</v>
      </c>
      <c r="W124" s="20">
        <f t="shared" si="50"/>
        <v>16672</v>
      </c>
      <c r="X124" s="23"/>
      <c r="Y124" s="25">
        <v>12</v>
      </c>
      <c r="Z124" s="20">
        <f t="shared" si="51"/>
        <v>0</v>
      </c>
      <c r="AA124" s="23">
        <v>3783</v>
      </c>
      <c r="AB124" s="25">
        <v>10</v>
      </c>
      <c r="AC124" s="20">
        <f t="shared" si="52"/>
        <v>37830</v>
      </c>
      <c r="AD124" s="23">
        <v>430</v>
      </c>
      <c r="AE124" s="25">
        <v>25</v>
      </c>
      <c r="AF124" s="20">
        <f t="shared" si="53"/>
        <v>10750</v>
      </c>
      <c r="AG124" s="23">
        <v>280</v>
      </c>
      <c r="AH124" s="25">
        <v>7.5</v>
      </c>
      <c r="AI124" s="20">
        <f t="shared" si="54"/>
        <v>2100</v>
      </c>
      <c r="AJ124" s="23"/>
      <c r="AK124" s="22">
        <v>15</v>
      </c>
      <c r="AL124" s="20">
        <f t="shared" si="55"/>
        <v>0</v>
      </c>
      <c r="AM124" s="23"/>
      <c r="AN124" s="25">
        <v>12</v>
      </c>
      <c r="AO124" s="20">
        <f t="shared" si="56"/>
        <v>0</v>
      </c>
      <c r="AP124" s="23">
        <f t="shared" si="57"/>
        <v>6577</v>
      </c>
      <c r="AQ124" s="23"/>
      <c r="AR124" s="27">
        <v>4</v>
      </c>
      <c r="AS124" s="23">
        <f t="shared" si="58"/>
        <v>0</v>
      </c>
      <c r="AT124" s="23"/>
      <c r="AU124" s="28">
        <v>6</v>
      </c>
      <c r="AV124" s="23">
        <f t="shared" si="59"/>
        <v>0</v>
      </c>
      <c r="AW124" s="23">
        <v>2590</v>
      </c>
      <c r="AX124" s="29">
        <f t="shared" si="60"/>
        <v>2590</v>
      </c>
      <c r="AY124" s="23">
        <v>52345</v>
      </c>
      <c r="AZ124" s="30">
        <f t="shared" si="61"/>
        <v>0.41287073307218802</v>
      </c>
      <c r="BA124" s="30">
        <f t="shared" si="62"/>
        <v>0.36804700615556801</v>
      </c>
      <c r="BB124" s="30">
        <f t="shared" si="63"/>
        <v>0.35104364326375709</v>
      </c>
      <c r="BC124" s="20">
        <f t="shared" si="64"/>
        <v>958752</v>
      </c>
      <c r="BD124" s="20">
        <f t="shared" si="65"/>
        <v>904250</v>
      </c>
      <c r="BE124" s="20">
        <f t="shared" si="66"/>
        <v>958752</v>
      </c>
      <c r="BF124" s="20">
        <f t="shared" si="67"/>
        <v>960852</v>
      </c>
      <c r="BG124" s="36">
        <v>1104133</v>
      </c>
      <c r="BH124" s="36">
        <v>728621.25980400003</v>
      </c>
      <c r="BI124" s="237">
        <f t="shared" si="68"/>
        <v>65.990352593754565</v>
      </c>
      <c r="BJ124" s="238">
        <f t="shared" si="69"/>
        <v>72764</v>
      </c>
      <c r="BK124" s="239">
        <f t="shared" si="70"/>
        <v>6.5901481071573809</v>
      </c>
      <c r="BL124" s="27">
        <f t="shared" si="71"/>
        <v>75863.360000000001</v>
      </c>
      <c r="BM124" s="239">
        <f t="shared" si="72"/>
        <v>6.8708534207382623</v>
      </c>
      <c r="BN124" s="240">
        <f t="shared" si="73"/>
        <v>5610</v>
      </c>
      <c r="BO124" s="239">
        <f t="shared" si="74"/>
        <v>0.50809096367919449</v>
      </c>
      <c r="BP124" s="27">
        <f t="shared" si="75"/>
        <v>41000</v>
      </c>
      <c r="BQ124" s="239">
        <f t="shared" si="76"/>
        <v>3.7133207684219203</v>
      </c>
      <c r="BR124" s="36">
        <f t="shared" si="77"/>
        <v>74721.113333332993</v>
      </c>
      <c r="BS124" s="239">
        <f t="shared" si="78"/>
        <v>6.7674015117139863</v>
      </c>
      <c r="BT124" s="248">
        <f t="shared" si="87"/>
        <v>0.34009647406245441</v>
      </c>
      <c r="BU124" s="36">
        <v>269958.47333333298</v>
      </c>
      <c r="BV124" s="47">
        <f t="shared" si="79"/>
        <v>24.449814771710741</v>
      </c>
      <c r="BW124" s="54">
        <f t="shared" si="80"/>
        <v>105553.26686266699</v>
      </c>
      <c r="BX124" s="237">
        <f t="shared" si="81"/>
        <v>9.5598326345346969</v>
      </c>
      <c r="BY124" s="53">
        <v>20805</v>
      </c>
      <c r="BZ124" s="53">
        <v>16000</v>
      </c>
      <c r="CA124" s="53">
        <v>23100</v>
      </c>
      <c r="CB124" s="53">
        <v>12859</v>
      </c>
      <c r="CC124" s="54">
        <v>75863.360000000001</v>
      </c>
      <c r="CD124" s="54">
        <v>5610</v>
      </c>
      <c r="CE124" s="54">
        <v>41000</v>
      </c>
      <c r="CF124" s="42">
        <f t="shared" si="82"/>
        <v>2.1700085110643835E-2</v>
      </c>
      <c r="CG124" s="42">
        <f t="shared" si="83"/>
        <v>1.7694221730716064E-2</v>
      </c>
      <c r="CH124" s="42">
        <f t="shared" si="84"/>
        <v>2.4093821968559127E-2</v>
      </c>
      <c r="CI124" s="42">
        <f t="shared" si="85"/>
        <v>1.3382914330198616E-2</v>
      </c>
      <c r="CJ124" s="42">
        <f t="shared" si="86"/>
        <v>6.8708534207382627E-2</v>
      </c>
      <c r="CK124" s="54">
        <f t="shared" si="88"/>
        <v>21110.653372533401</v>
      </c>
    </row>
    <row r="125" spans="1:89" ht="20" customHeight="1" x14ac:dyDescent="0.6">
      <c r="A125" s="47">
        <v>118</v>
      </c>
      <c r="B125" s="62">
        <v>5</v>
      </c>
      <c r="C125" s="48" t="s">
        <v>302</v>
      </c>
      <c r="D125" s="48" t="s">
        <v>131</v>
      </c>
      <c r="E125" s="48" t="s">
        <v>132</v>
      </c>
      <c r="F125" s="23"/>
      <c r="G125" s="19">
        <v>40</v>
      </c>
      <c r="H125" s="20">
        <f t="shared" si="45"/>
        <v>0</v>
      </c>
      <c r="I125" s="23">
        <v>20291</v>
      </c>
      <c r="J125" s="22">
        <v>50</v>
      </c>
      <c r="K125" s="20">
        <f t="shared" si="46"/>
        <v>1014550</v>
      </c>
      <c r="L125" s="23"/>
      <c r="M125" s="24">
        <v>60</v>
      </c>
      <c r="N125" s="20">
        <f t="shared" si="47"/>
        <v>0</v>
      </c>
      <c r="O125" s="23">
        <v>2981</v>
      </c>
      <c r="P125" s="25">
        <v>12</v>
      </c>
      <c r="Q125" s="20">
        <f t="shared" si="48"/>
        <v>35772</v>
      </c>
      <c r="R125" s="23">
        <v>1030</v>
      </c>
      <c r="S125" s="26">
        <v>12</v>
      </c>
      <c r="T125" s="20">
        <f t="shared" si="49"/>
        <v>12360</v>
      </c>
      <c r="U125" s="23">
        <v>300</v>
      </c>
      <c r="V125" s="25">
        <v>8</v>
      </c>
      <c r="W125" s="20">
        <f t="shared" si="50"/>
        <v>2400</v>
      </c>
      <c r="X125" s="23">
        <v>130</v>
      </c>
      <c r="Y125" s="25">
        <v>12</v>
      </c>
      <c r="Z125" s="20">
        <f t="shared" si="51"/>
        <v>1560</v>
      </c>
      <c r="AA125" s="23">
        <v>465</v>
      </c>
      <c r="AB125" s="25">
        <v>10</v>
      </c>
      <c r="AC125" s="20">
        <f t="shared" si="52"/>
        <v>4650</v>
      </c>
      <c r="AD125" s="23">
        <v>101</v>
      </c>
      <c r="AE125" s="25">
        <v>25</v>
      </c>
      <c r="AF125" s="20">
        <f t="shared" si="53"/>
        <v>2525</v>
      </c>
      <c r="AG125" s="23">
        <v>165</v>
      </c>
      <c r="AH125" s="25">
        <v>7.5</v>
      </c>
      <c r="AI125" s="20">
        <f t="shared" si="54"/>
        <v>1237.5</v>
      </c>
      <c r="AJ125" s="23"/>
      <c r="AK125" s="22">
        <v>15</v>
      </c>
      <c r="AL125" s="20">
        <f t="shared" si="55"/>
        <v>0</v>
      </c>
      <c r="AM125" s="23"/>
      <c r="AN125" s="25">
        <v>12</v>
      </c>
      <c r="AO125" s="20">
        <f t="shared" si="56"/>
        <v>0</v>
      </c>
      <c r="AP125" s="23">
        <f t="shared" si="57"/>
        <v>2191</v>
      </c>
      <c r="AQ125" s="23">
        <v>151</v>
      </c>
      <c r="AR125" s="27">
        <v>4</v>
      </c>
      <c r="AS125" s="23">
        <f t="shared" si="58"/>
        <v>604</v>
      </c>
      <c r="AT125" s="23"/>
      <c r="AU125" s="28">
        <v>6</v>
      </c>
      <c r="AV125" s="23">
        <f t="shared" si="59"/>
        <v>0</v>
      </c>
      <c r="AW125" s="23">
        <v>697</v>
      </c>
      <c r="AX125" s="29">
        <f t="shared" si="60"/>
        <v>1301</v>
      </c>
      <c r="AY125" s="23">
        <v>24751</v>
      </c>
      <c r="AZ125" s="30">
        <f t="shared" si="61"/>
        <v>0.14691242422749001</v>
      </c>
      <c r="BA125" s="30">
        <f t="shared" si="62"/>
        <v>0.10797890690453896</v>
      </c>
      <c r="BB125" s="30">
        <f t="shared" si="63"/>
        <v>0.43643072794364307</v>
      </c>
      <c r="BC125" s="20">
        <f t="shared" si="64"/>
        <v>1038045</v>
      </c>
      <c r="BD125" s="20">
        <f t="shared" si="65"/>
        <v>1029435</v>
      </c>
      <c r="BE125" s="20">
        <f t="shared" si="66"/>
        <v>1038045</v>
      </c>
      <c r="BF125" s="20">
        <f t="shared" si="67"/>
        <v>1039282.5</v>
      </c>
      <c r="BG125" s="36">
        <v>1103679.5</v>
      </c>
      <c r="BH125" s="36">
        <v>757408.09166666702</v>
      </c>
      <c r="BI125" s="237">
        <f t="shared" si="68"/>
        <v>68.62572800044461</v>
      </c>
      <c r="BJ125" s="238">
        <f t="shared" si="69"/>
        <v>71535.319999999992</v>
      </c>
      <c r="BK125" s="239">
        <f t="shared" si="70"/>
        <v>6.4815301906033405</v>
      </c>
      <c r="BL125" s="27">
        <f t="shared" si="71"/>
        <v>48285</v>
      </c>
      <c r="BM125" s="239">
        <f t="shared" si="72"/>
        <v>4.3749113759927587</v>
      </c>
      <c r="BN125" s="240">
        <f t="shared" si="73"/>
        <v>9998.5</v>
      </c>
      <c r="BO125" s="239">
        <f t="shared" si="74"/>
        <v>0.90592422890884539</v>
      </c>
      <c r="BP125" s="27">
        <f t="shared" si="75"/>
        <v>17990</v>
      </c>
      <c r="BQ125" s="239">
        <f t="shared" si="76"/>
        <v>1.6300021881352331</v>
      </c>
      <c r="BR125" s="36">
        <f t="shared" si="77"/>
        <v>66414.64</v>
      </c>
      <c r="BS125" s="239">
        <f t="shared" si="78"/>
        <v>6.0175657878940401</v>
      </c>
      <c r="BT125" s="248">
        <f t="shared" si="87"/>
        <v>0.31374271999555392</v>
      </c>
      <c r="BU125" s="36">
        <v>214223.46</v>
      </c>
      <c r="BV125" s="47">
        <f t="shared" si="79"/>
        <v>19.409933771534217</v>
      </c>
      <c r="BW125" s="54">
        <f t="shared" si="80"/>
        <v>132047.94833333298</v>
      </c>
      <c r="BX125" s="237">
        <f t="shared" si="81"/>
        <v>11.964338228021177</v>
      </c>
      <c r="BY125" s="53">
        <v>20115</v>
      </c>
      <c r="BZ125" s="53">
        <v>21831.119999999999</v>
      </c>
      <c r="CA125" s="53">
        <v>23510</v>
      </c>
      <c r="CB125" s="53">
        <v>6079.2</v>
      </c>
      <c r="CC125" s="54">
        <v>48285</v>
      </c>
      <c r="CD125" s="54">
        <v>9998.5</v>
      </c>
      <c r="CE125" s="54">
        <v>17990</v>
      </c>
      <c r="CF125" s="42">
        <f t="shared" si="82"/>
        <v>1.9377772639914456E-2</v>
      </c>
      <c r="CG125" s="42">
        <f t="shared" si="83"/>
        <v>2.1206895044368998E-2</v>
      </c>
      <c r="CH125" s="42">
        <f t="shared" si="84"/>
        <v>2.2648343761590296E-2</v>
      </c>
      <c r="CI125" s="42">
        <f t="shared" si="85"/>
        <v>5.8494201528458334E-3</v>
      </c>
      <c r="CJ125" s="42">
        <f t="shared" si="86"/>
        <v>4.3749113759927585E-2</v>
      </c>
      <c r="CK125" s="54">
        <f t="shared" si="88"/>
        <v>26409.589666666598</v>
      </c>
    </row>
    <row r="126" spans="1:89" ht="20" customHeight="1" x14ac:dyDescent="0.6">
      <c r="A126" s="47">
        <v>119</v>
      </c>
      <c r="B126" s="47">
        <v>4</v>
      </c>
      <c r="C126" s="48" t="s">
        <v>303</v>
      </c>
      <c r="D126" s="48" t="s">
        <v>304</v>
      </c>
      <c r="E126" s="48" t="s">
        <v>305</v>
      </c>
      <c r="F126" s="55"/>
      <c r="G126" s="19">
        <v>40</v>
      </c>
      <c r="H126" s="20">
        <f t="shared" si="45"/>
        <v>0</v>
      </c>
      <c r="I126" s="23">
        <v>18878</v>
      </c>
      <c r="J126" s="22">
        <v>50</v>
      </c>
      <c r="K126" s="20">
        <f t="shared" si="46"/>
        <v>943900</v>
      </c>
      <c r="L126" s="23"/>
      <c r="M126" s="24">
        <v>60</v>
      </c>
      <c r="N126" s="20">
        <f t="shared" si="47"/>
        <v>0</v>
      </c>
      <c r="O126" s="23">
        <v>6523</v>
      </c>
      <c r="P126" s="25">
        <v>12</v>
      </c>
      <c r="Q126" s="20">
        <f t="shared" si="48"/>
        <v>78276</v>
      </c>
      <c r="R126" s="23"/>
      <c r="S126" s="26">
        <v>12</v>
      </c>
      <c r="T126" s="20">
        <f t="shared" si="49"/>
        <v>0</v>
      </c>
      <c r="U126" s="23">
        <v>370</v>
      </c>
      <c r="V126" s="25">
        <v>8</v>
      </c>
      <c r="W126" s="20">
        <f t="shared" si="50"/>
        <v>2960</v>
      </c>
      <c r="X126" s="23">
        <v>95</v>
      </c>
      <c r="Y126" s="25">
        <v>12</v>
      </c>
      <c r="Z126" s="20">
        <f t="shared" si="51"/>
        <v>1140</v>
      </c>
      <c r="AA126" s="23">
        <v>656</v>
      </c>
      <c r="AB126" s="25">
        <v>10</v>
      </c>
      <c r="AC126" s="20">
        <f t="shared" si="52"/>
        <v>6560</v>
      </c>
      <c r="AD126" s="23"/>
      <c r="AE126" s="25">
        <v>25</v>
      </c>
      <c r="AF126" s="20">
        <f t="shared" si="53"/>
        <v>0</v>
      </c>
      <c r="AG126" s="23">
        <v>1190</v>
      </c>
      <c r="AH126" s="25">
        <v>7.5</v>
      </c>
      <c r="AI126" s="20">
        <f t="shared" si="54"/>
        <v>8925</v>
      </c>
      <c r="AJ126" s="23"/>
      <c r="AK126" s="22">
        <v>15</v>
      </c>
      <c r="AL126" s="20">
        <f t="shared" si="55"/>
        <v>0</v>
      </c>
      <c r="AM126" s="23"/>
      <c r="AN126" s="25">
        <v>12</v>
      </c>
      <c r="AO126" s="20">
        <f t="shared" si="56"/>
        <v>0</v>
      </c>
      <c r="AP126" s="23">
        <f t="shared" si="57"/>
        <v>2311</v>
      </c>
      <c r="AQ126" s="23">
        <v>92</v>
      </c>
      <c r="AR126" s="27">
        <v>4</v>
      </c>
      <c r="AS126" s="23">
        <f t="shared" si="58"/>
        <v>368</v>
      </c>
      <c r="AT126" s="23"/>
      <c r="AU126" s="28">
        <v>6</v>
      </c>
      <c r="AV126" s="23">
        <f t="shared" si="59"/>
        <v>0</v>
      </c>
      <c r="AW126" s="23">
        <v>3036</v>
      </c>
      <c r="AX126" s="29">
        <f t="shared" si="60"/>
        <v>3404</v>
      </c>
      <c r="AY126" s="23">
        <v>61665</v>
      </c>
      <c r="AZ126" s="30">
        <f t="shared" si="61"/>
        <v>0.3455344845852315</v>
      </c>
      <c r="BA126" s="30">
        <f t="shared" si="62"/>
        <v>0.12241762898612141</v>
      </c>
      <c r="BB126" s="30">
        <f t="shared" si="63"/>
        <v>0.52184577648321329</v>
      </c>
      <c r="BC126" s="20">
        <f t="shared" si="64"/>
        <v>954560</v>
      </c>
      <c r="BD126" s="20">
        <f t="shared" si="65"/>
        <v>943900</v>
      </c>
      <c r="BE126" s="20">
        <f t="shared" si="66"/>
        <v>954560</v>
      </c>
      <c r="BF126" s="20">
        <f t="shared" si="67"/>
        <v>963485</v>
      </c>
      <c r="BG126" s="36">
        <v>1103426</v>
      </c>
      <c r="BH126" s="36">
        <v>737943.2</v>
      </c>
      <c r="BI126" s="237">
        <f t="shared" si="68"/>
        <v>66.87745258857413</v>
      </c>
      <c r="BJ126" s="238">
        <f t="shared" si="69"/>
        <v>70625.5</v>
      </c>
      <c r="BK126" s="239">
        <f t="shared" si="70"/>
        <v>6.4005651489089432</v>
      </c>
      <c r="BL126" s="27">
        <f t="shared" si="71"/>
        <v>60500</v>
      </c>
      <c r="BM126" s="239">
        <f t="shared" si="72"/>
        <v>5.4829231865118278</v>
      </c>
      <c r="BN126" s="240">
        <f t="shared" si="73"/>
        <v>3875</v>
      </c>
      <c r="BO126" s="239">
        <f t="shared" si="74"/>
        <v>0.35117896442534435</v>
      </c>
      <c r="BP126" s="27">
        <f t="shared" si="75"/>
        <v>10500</v>
      </c>
      <c r="BQ126" s="239">
        <f t="shared" si="76"/>
        <v>0.95158171005577175</v>
      </c>
      <c r="BR126" s="36">
        <f t="shared" si="77"/>
        <v>61122.59</v>
      </c>
      <c r="BS126" s="239">
        <f t="shared" si="78"/>
        <v>5.5393465443083629</v>
      </c>
      <c r="BT126" s="248">
        <f t="shared" si="87"/>
        <v>0.33122547411425873</v>
      </c>
      <c r="BU126" s="36">
        <v>206623.09</v>
      </c>
      <c r="BV126" s="47">
        <f t="shared" si="79"/>
        <v>18.725595554210251</v>
      </c>
      <c r="BW126" s="54">
        <f t="shared" si="80"/>
        <v>158859.71000000005</v>
      </c>
      <c r="BX126" s="237">
        <f t="shared" si="81"/>
        <v>14.396951857215623</v>
      </c>
      <c r="BY126" s="53">
        <v>11527.5</v>
      </c>
      <c r="BZ126" s="53">
        <v>23460</v>
      </c>
      <c r="CA126" s="53">
        <v>24510</v>
      </c>
      <c r="CB126" s="53">
        <v>11128</v>
      </c>
      <c r="CC126" s="54">
        <v>60500</v>
      </c>
      <c r="CD126" s="54">
        <v>3875</v>
      </c>
      <c r="CE126" s="54">
        <v>10500</v>
      </c>
      <c r="CF126" s="42">
        <f t="shared" si="82"/>
        <v>1.2076244552463962E-2</v>
      </c>
      <c r="CG126" s="42">
        <f t="shared" si="83"/>
        <v>2.4854327788960694E-2</v>
      </c>
      <c r="CH126" s="42">
        <f t="shared" si="84"/>
        <v>2.5676751592356689E-2</v>
      </c>
      <c r="CI126" s="42">
        <f t="shared" si="85"/>
        <v>1.1549738708957586E-2</v>
      </c>
      <c r="CJ126" s="42">
        <f t="shared" si="86"/>
        <v>5.4829231865118275E-2</v>
      </c>
      <c r="CK126" s="54">
        <f t="shared" si="88"/>
        <v>31771.94200000001</v>
      </c>
    </row>
    <row r="127" spans="1:89" ht="20" customHeight="1" x14ac:dyDescent="0.6">
      <c r="A127" s="47">
        <v>120</v>
      </c>
      <c r="B127" s="47">
        <v>6</v>
      </c>
      <c r="C127" s="48" t="s">
        <v>306</v>
      </c>
      <c r="D127" s="48" t="s">
        <v>222</v>
      </c>
      <c r="E127" s="48" t="s">
        <v>275</v>
      </c>
      <c r="F127" s="57"/>
      <c r="G127" s="19">
        <v>40</v>
      </c>
      <c r="H127" s="20">
        <f t="shared" si="45"/>
        <v>0</v>
      </c>
      <c r="I127" s="23">
        <v>18180</v>
      </c>
      <c r="J127" s="22">
        <v>50</v>
      </c>
      <c r="K127" s="20">
        <f t="shared" si="46"/>
        <v>909000</v>
      </c>
      <c r="L127" s="23"/>
      <c r="M127" s="24">
        <v>60</v>
      </c>
      <c r="N127" s="20">
        <f t="shared" si="47"/>
        <v>0</v>
      </c>
      <c r="O127" s="23">
        <v>7194</v>
      </c>
      <c r="P127" s="25">
        <v>12</v>
      </c>
      <c r="Q127" s="20">
        <f t="shared" si="48"/>
        <v>86328</v>
      </c>
      <c r="R127" s="23">
        <v>1100</v>
      </c>
      <c r="S127" s="26">
        <v>12</v>
      </c>
      <c r="T127" s="20">
        <f t="shared" si="49"/>
        <v>13200</v>
      </c>
      <c r="U127" s="23">
        <v>880</v>
      </c>
      <c r="V127" s="25">
        <v>8</v>
      </c>
      <c r="W127" s="20">
        <f t="shared" si="50"/>
        <v>7040</v>
      </c>
      <c r="X127" s="23">
        <v>720</v>
      </c>
      <c r="Y127" s="25">
        <v>12</v>
      </c>
      <c r="Z127" s="20">
        <f t="shared" si="51"/>
        <v>8640</v>
      </c>
      <c r="AA127" s="23">
        <v>1180</v>
      </c>
      <c r="AB127" s="25">
        <v>10</v>
      </c>
      <c r="AC127" s="20">
        <f t="shared" si="52"/>
        <v>11800</v>
      </c>
      <c r="AD127" s="23"/>
      <c r="AE127" s="25">
        <v>25</v>
      </c>
      <c r="AF127" s="20">
        <f t="shared" si="53"/>
        <v>0</v>
      </c>
      <c r="AG127" s="23"/>
      <c r="AH127" s="25">
        <v>7.5</v>
      </c>
      <c r="AI127" s="20">
        <f t="shared" si="54"/>
        <v>0</v>
      </c>
      <c r="AJ127" s="23">
        <v>228</v>
      </c>
      <c r="AK127" s="22">
        <v>15</v>
      </c>
      <c r="AL127" s="20">
        <f t="shared" si="55"/>
        <v>3420</v>
      </c>
      <c r="AM127" s="23"/>
      <c r="AN127" s="25">
        <v>12</v>
      </c>
      <c r="AO127" s="20">
        <f t="shared" si="56"/>
        <v>0</v>
      </c>
      <c r="AP127" s="23">
        <f t="shared" si="57"/>
        <v>4108</v>
      </c>
      <c r="AQ127" s="23">
        <v>185</v>
      </c>
      <c r="AR127" s="27">
        <v>4</v>
      </c>
      <c r="AS127" s="23">
        <f t="shared" si="58"/>
        <v>740</v>
      </c>
      <c r="AT127" s="23">
        <v>13</v>
      </c>
      <c r="AU127" s="28">
        <v>6</v>
      </c>
      <c r="AV127" s="23">
        <f t="shared" si="59"/>
        <v>78</v>
      </c>
      <c r="AW127" s="23">
        <v>3180</v>
      </c>
      <c r="AX127" s="29">
        <f t="shared" si="60"/>
        <v>3998</v>
      </c>
      <c r="AY127" s="23">
        <v>61275</v>
      </c>
      <c r="AZ127" s="30">
        <f t="shared" si="61"/>
        <v>0.39570957095709569</v>
      </c>
      <c r="BA127" s="30">
        <f t="shared" si="62"/>
        <v>0.22596259625962598</v>
      </c>
      <c r="BB127" s="30">
        <f t="shared" si="63"/>
        <v>0.55574089519043646</v>
      </c>
      <c r="BC127" s="20">
        <f t="shared" si="64"/>
        <v>949680</v>
      </c>
      <c r="BD127" s="20">
        <f t="shared" si="65"/>
        <v>922200</v>
      </c>
      <c r="BE127" s="20">
        <f t="shared" si="66"/>
        <v>949680</v>
      </c>
      <c r="BF127" s="20">
        <f t="shared" si="67"/>
        <v>949680</v>
      </c>
      <c r="BG127" s="36">
        <v>1100703</v>
      </c>
      <c r="BH127" s="36">
        <v>734446.29381302302</v>
      </c>
      <c r="BI127" s="237">
        <f t="shared" si="68"/>
        <v>66.725201422456649</v>
      </c>
      <c r="BJ127" s="238">
        <f t="shared" si="69"/>
        <v>88503</v>
      </c>
      <c r="BK127" s="239">
        <f t="shared" si="70"/>
        <v>8.0405886056456648</v>
      </c>
      <c r="BL127" s="27">
        <f t="shared" si="71"/>
        <v>62346</v>
      </c>
      <c r="BM127" s="239">
        <f t="shared" si="72"/>
        <v>5.6641982442130159</v>
      </c>
      <c r="BN127" s="240">
        <f t="shared" si="73"/>
        <v>0</v>
      </c>
      <c r="BO127" s="239">
        <f t="shared" si="74"/>
        <v>0</v>
      </c>
      <c r="BP127" s="27">
        <f t="shared" si="75"/>
        <v>19000</v>
      </c>
      <c r="BQ127" s="239">
        <f t="shared" si="76"/>
        <v>1.7261695480070463</v>
      </c>
      <c r="BR127" s="36">
        <f t="shared" si="77"/>
        <v>52262</v>
      </c>
      <c r="BS127" s="239">
        <f t="shared" si="78"/>
        <v>4.748056469365487</v>
      </c>
      <c r="BT127" s="248">
        <f t="shared" si="87"/>
        <v>0.33274798577543352</v>
      </c>
      <c r="BU127" s="36">
        <v>222111</v>
      </c>
      <c r="BV127" s="47">
        <f t="shared" si="79"/>
        <v>20.179012867231215</v>
      </c>
      <c r="BW127" s="54">
        <f t="shared" si="80"/>
        <v>144145.70618697698</v>
      </c>
      <c r="BX127" s="237">
        <f t="shared" si="81"/>
        <v>13.095785710312134</v>
      </c>
      <c r="BY127" s="53">
        <v>23485</v>
      </c>
      <c r="BZ127" s="53">
        <v>25480</v>
      </c>
      <c r="CA127" s="53">
        <v>27730</v>
      </c>
      <c r="CB127" s="53">
        <v>11808</v>
      </c>
      <c r="CC127" s="54">
        <v>62346</v>
      </c>
      <c r="CD127" s="54"/>
      <c r="CE127" s="54">
        <v>19000</v>
      </c>
      <c r="CF127" s="42">
        <f t="shared" si="82"/>
        <v>2.4729382528851825E-2</v>
      </c>
      <c r="CG127" s="42">
        <f t="shared" si="83"/>
        <v>2.7629581435697246E-2</v>
      </c>
      <c r="CH127" s="42">
        <f t="shared" si="84"/>
        <v>2.9199309241007498E-2</v>
      </c>
      <c r="CI127" s="42">
        <f t="shared" si="85"/>
        <v>1.2433661865049279E-2</v>
      </c>
      <c r="CJ127" s="42">
        <f t="shared" si="86"/>
        <v>5.6641982442130166E-2</v>
      </c>
      <c r="CK127" s="54">
        <f t="shared" si="88"/>
        <v>28829.141237395397</v>
      </c>
    </row>
    <row r="128" spans="1:89" ht="20" customHeight="1" x14ac:dyDescent="0.6">
      <c r="A128" s="47">
        <v>121</v>
      </c>
      <c r="B128" s="47">
        <v>6</v>
      </c>
      <c r="C128" s="48" t="s">
        <v>307</v>
      </c>
      <c r="D128" s="61" t="s">
        <v>308</v>
      </c>
      <c r="E128" s="47" t="s">
        <v>265</v>
      </c>
      <c r="F128" s="57"/>
      <c r="G128" s="19">
        <v>40</v>
      </c>
      <c r="H128" s="20">
        <f t="shared" si="45"/>
        <v>0</v>
      </c>
      <c r="I128" s="57">
        <v>19630</v>
      </c>
      <c r="J128" s="22">
        <v>50</v>
      </c>
      <c r="K128" s="20">
        <f t="shared" si="46"/>
        <v>981500</v>
      </c>
      <c r="L128" s="23"/>
      <c r="M128" s="24">
        <v>60</v>
      </c>
      <c r="N128" s="20">
        <f t="shared" si="47"/>
        <v>0</v>
      </c>
      <c r="O128" s="57">
        <v>5796</v>
      </c>
      <c r="P128" s="25">
        <v>12</v>
      </c>
      <c r="Q128" s="20">
        <f t="shared" si="48"/>
        <v>69552</v>
      </c>
      <c r="R128" s="57">
        <v>440</v>
      </c>
      <c r="S128" s="26">
        <v>12</v>
      </c>
      <c r="T128" s="20">
        <f t="shared" si="49"/>
        <v>5280</v>
      </c>
      <c r="U128" s="57">
        <v>850</v>
      </c>
      <c r="V128" s="25">
        <v>8</v>
      </c>
      <c r="W128" s="20">
        <f t="shared" si="50"/>
        <v>6800</v>
      </c>
      <c r="X128" s="57">
        <v>140</v>
      </c>
      <c r="Y128" s="25">
        <v>12</v>
      </c>
      <c r="Z128" s="20">
        <f t="shared" si="51"/>
        <v>1680</v>
      </c>
      <c r="AA128" s="57">
        <v>125</v>
      </c>
      <c r="AB128" s="25">
        <v>10</v>
      </c>
      <c r="AC128" s="20">
        <f t="shared" si="52"/>
        <v>1250</v>
      </c>
      <c r="AD128" s="57">
        <v>155</v>
      </c>
      <c r="AE128" s="25">
        <v>25</v>
      </c>
      <c r="AF128" s="20">
        <f t="shared" si="53"/>
        <v>3875</v>
      </c>
      <c r="AG128" s="23"/>
      <c r="AH128" s="25">
        <v>7.5</v>
      </c>
      <c r="AI128" s="20">
        <f t="shared" si="54"/>
        <v>0</v>
      </c>
      <c r="AJ128" s="57">
        <v>158</v>
      </c>
      <c r="AK128" s="22">
        <v>15</v>
      </c>
      <c r="AL128" s="20">
        <f t="shared" si="55"/>
        <v>2370</v>
      </c>
      <c r="AM128" s="57"/>
      <c r="AN128" s="25">
        <v>12</v>
      </c>
      <c r="AO128" s="20">
        <f t="shared" si="56"/>
        <v>0</v>
      </c>
      <c r="AP128" s="23">
        <f t="shared" si="57"/>
        <v>1868</v>
      </c>
      <c r="AQ128" s="57"/>
      <c r="AR128" s="27">
        <v>4</v>
      </c>
      <c r="AS128" s="23">
        <f t="shared" si="58"/>
        <v>0</v>
      </c>
      <c r="AT128" s="57">
        <v>8</v>
      </c>
      <c r="AU128" s="28">
        <v>6</v>
      </c>
      <c r="AV128" s="23">
        <f t="shared" si="59"/>
        <v>48</v>
      </c>
      <c r="AW128" s="57">
        <v>1436</v>
      </c>
      <c r="AX128" s="29">
        <f t="shared" si="60"/>
        <v>1484</v>
      </c>
      <c r="AY128" s="57">
        <v>25770</v>
      </c>
      <c r="AZ128" s="30">
        <f t="shared" si="61"/>
        <v>0.29526235354049923</v>
      </c>
      <c r="BA128" s="30">
        <f t="shared" si="62"/>
        <v>9.516046867040244E-2</v>
      </c>
      <c r="BB128" s="30">
        <f t="shared" si="63"/>
        <v>0.2560386473429952</v>
      </c>
      <c r="BC128" s="20">
        <f t="shared" si="64"/>
        <v>1000385</v>
      </c>
      <c r="BD128" s="20">
        <f t="shared" si="65"/>
        <v>990655</v>
      </c>
      <c r="BE128" s="20">
        <f t="shared" si="66"/>
        <v>1000385</v>
      </c>
      <c r="BF128" s="20">
        <f t="shared" si="67"/>
        <v>1000385</v>
      </c>
      <c r="BG128" s="241">
        <v>1098717</v>
      </c>
      <c r="BH128" s="241">
        <v>756920.71</v>
      </c>
      <c r="BI128" s="237">
        <f t="shared" si="68"/>
        <v>68.891325973840395</v>
      </c>
      <c r="BJ128" s="238">
        <f t="shared" si="69"/>
        <v>70048</v>
      </c>
      <c r="BK128" s="239">
        <f t="shared" si="70"/>
        <v>6.375436076805947</v>
      </c>
      <c r="BL128" s="27">
        <f t="shared" si="71"/>
        <v>38712.5</v>
      </c>
      <c r="BM128" s="239">
        <f t="shared" si="72"/>
        <v>3.5234277798559592</v>
      </c>
      <c r="BN128" s="240">
        <f t="shared" si="73"/>
        <v>9111.56</v>
      </c>
      <c r="BO128" s="239">
        <f t="shared" si="74"/>
        <v>0.82929089110298648</v>
      </c>
      <c r="BP128" s="27">
        <f t="shared" si="75"/>
        <v>42000</v>
      </c>
      <c r="BQ128" s="239">
        <f t="shared" si="76"/>
        <v>3.8226404069473761</v>
      </c>
      <c r="BR128" s="36">
        <f t="shared" si="77"/>
        <v>66919.929999999993</v>
      </c>
      <c r="BS128" s="239">
        <f t="shared" si="78"/>
        <v>6.0907340106688066</v>
      </c>
      <c r="BT128" s="248">
        <f t="shared" si="87"/>
        <v>0.31108674026159605</v>
      </c>
      <c r="BU128" s="241">
        <v>226791.99</v>
      </c>
      <c r="BV128" s="47">
        <f t="shared" si="79"/>
        <v>20.641529165381076</v>
      </c>
      <c r="BW128" s="54">
        <f t="shared" si="80"/>
        <v>115004.30000000005</v>
      </c>
      <c r="BX128" s="237">
        <f t="shared" si="81"/>
        <v>10.46714486077853</v>
      </c>
      <c r="BY128" s="58">
        <v>21738</v>
      </c>
      <c r="BZ128" s="58">
        <v>22650</v>
      </c>
      <c r="CA128" s="58">
        <v>16540</v>
      </c>
      <c r="CB128" s="58">
        <v>9120</v>
      </c>
      <c r="CC128" s="59">
        <v>38712.5</v>
      </c>
      <c r="CD128" s="59">
        <v>9111.56</v>
      </c>
      <c r="CE128" s="59">
        <v>42000</v>
      </c>
      <c r="CF128" s="42">
        <f t="shared" si="82"/>
        <v>2.1729634090875014E-2</v>
      </c>
      <c r="CG128" s="42">
        <f t="shared" si="83"/>
        <v>2.2863660911215306E-2</v>
      </c>
      <c r="CH128" s="42">
        <f t="shared" si="84"/>
        <v>1.6533634550697982E-2</v>
      </c>
      <c r="CI128" s="42">
        <f t="shared" si="85"/>
        <v>9.1164901512917531E-3</v>
      </c>
      <c r="CJ128" s="42">
        <f t="shared" si="86"/>
        <v>3.5234277798559595E-2</v>
      </c>
      <c r="CK128" s="54">
        <f t="shared" si="88"/>
        <v>23000.860000000011</v>
      </c>
    </row>
    <row r="129" spans="1:89" ht="20" customHeight="1" x14ac:dyDescent="0.6">
      <c r="A129" s="47">
        <v>122</v>
      </c>
      <c r="B129" s="47">
        <v>6</v>
      </c>
      <c r="C129" s="48" t="s">
        <v>309</v>
      </c>
      <c r="D129" s="48" t="s">
        <v>196</v>
      </c>
      <c r="E129" s="48" t="s">
        <v>110</v>
      </c>
      <c r="F129" s="55"/>
      <c r="G129" s="19">
        <v>40</v>
      </c>
      <c r="H129" s="20">
        <f t="shared" si="45"/>
        <v>0</v>
      </c>
      <c r="I129" s="23">
        <v>18135</v>
      </c>
      <c r="J129" s="22">
        <v>50</v>
      </c>
      <c r="K129" s="20">
        <f t="shared" si="46"/>
        <v>906750</v>
      </c>
      <c r="L129" s="23"/>
      <c r="M129" s="24">
        <v>60</v>
      </c>
      <c r="N129" s="20">
        <f t="shared" si="47"/>
        <v>0</v>
      </c>
      <c r="O129" s="23">
        <v>6817</v>
      </c>
      <c r="P129" s="25">
        <v>12</v>
      </c>
      <c r="Q129" s="20">
        <f t="shared" si="48"/>
        <v>81804</v>
      </c>
      <c r="R129" s="23"/>
      <c r="S129" s="26">
        <v>12</v>
      </c>
      <c r="T129" s="20">
        <f t="shared" si="49"/>
        <v>0</v>
      </c>
      <c r="U129" s="23">
        <v>775</v>
      </c>
      <c r="V129" s="25">
        <v>8</v>
      </c>
      <c r="W129" s="20">
        <f t="shared" si="50"/>
        <v>6200</v>
      </c>
      <c r="X129" s="23">
        <v>575</v>
      </c>
      <c r="Y129" s="25">
        <v>12</v>
      </c>
      <c r="Z129" s="20">
        <f t="shared" si="51"/>
        <v>6900</v>
      </c>
      <c r="AA129" s="23">
        <v>1158</v>
      </c>
      <c r="AB129" s="25">
        <v>10</v>
      </c>
      <c r="AC129" s="20">
        <f t="shared" si="52"/>
        <v>11580</v>
      </c>
      <c r="AD129" s="23">
        <v>233</v>
      </c>
      <c r="AE129" s="25">
        <v>25</v>
      </c>
      <c r="AF129" s="20">
        <f t="shared" si="53"/>
        <v>5825</v>
      </c>
      <c r="AG129" s="23">
        <v>480</v>
      </c>
      <c r="AH129" s="25">
        <v>7.5</v>
      </c>
      <c r="AI129" s="20">
        <f t="shared" si="54"/>
        <v>3600</v>
      </c>
      <c r="AJ129" s="23"/>
      <c r="AK129" s="22">
        <v>15</v>
      </c>
      <c r="AL129" s="20">
        <f t="shared" si="55"/>
        <v>0</v>
      </c>
      <c r="AM129" s="23">
        <v>160</v>
      </c>
      <c r="AN129" s="25">
        <v>12</v>
      </c>
      <c r="AO129" s="20">
        <f t="shared" si="56"/>
        <v>1920</v>
      </c>
      <c r="AP129" s="23">
        <f t="shared" si="57"/>
        <v>3381</v>
      </c>
      <c r="AQ129" s="23"/>
      <c r="AR129" s="27">
        <v>4</v>
      </c>
      <c r="AS129" s="23">
        <f t="shared" si="58"/>
        <v>0</v>
      </c>
      <c r="AT129" s="23"/>
      <c r="AU129" s="28">
        <v>6</v>
      </c>
      <c r="AV129" s="23">
        <f t="shared" si="59"/>
        <v>0</v>
      </c>
      <c r="AW129" s="23">
        <v>4075</v>
      </c>
      <c r="AX129" s="29">
        <f t="shared" si="60"/>
        <v>4075</v>
      </c>
      <c r="AY129" s="23">
        <v>74297</v>
      </c>
      <c r="AZ129" s="30">
        <f t="shared" si="61"/>
        <v>0.37590295009649849</v>
      </c>
      <c r="BA129" s="30">
        <f t="shared" si="62"/>
        <v>0.18643507030603804</v>
      </c>
      <c r="BB129" s="30">
        <f t="shared" si="63"/>
        <v>0.59777028018189815</v>
      </c>
      <c r="BC129" s="20">
        <f t="shared" si="64"/>
        <v>937255</v>
      </c>
      <c r="BD129" s="20">
        <f t="shared" si="65"/>
        <v>912575</v>
      </c>
      <c r="BE129" s="20">
        <f t="shared" si="66"/>
        <v>937255</v>
      </c>
      <c r="BF129" s="20">
        <f t="shared" si="67"/>
        <v>940855</v>
      </c>
      <c r="BG129" s="36">
        <v>1098556</v>
      </c>
      <c r="BH129" s="36">
        <v>733378.12835497805</v>
      </c>
      <c r="BI129" s="237">
        <f t="shared" si="68"/>
        <v>66.758374480224774</v>
      </c>
      <c r="BJ129" s="238">
        <f t="shared" si="69"/>
        <v>68192.5</v>
      </c>
      <c r="BK129" s="239">
        <f t="shared" si="70"/>
        <v>6.2074668929030477</v>
      </c>
      <c r="BL129" s="27">
        <f t="shared" si="71"/>
        <v>68850.5</v>
      </c>
      <c r="BM129" s="239">
        <f t="shared" si="72"/>
        <v>6.2673637028972582</v>
      </c>
      <c r="BN129" s="240">
        <f t="shared" si="73"/>
        <v>8499.5</v>
      </c>
      <c r="BO129" s="239">
        <f t="shared" si="74"/>
        <v>0.77369747195409255</v>
      </c>
      <c r="BP129" s="27">
        <f t="shared" si="75"/>
        <v>26250</v>
      </c>
      <c r="BQ129" s="239">
        <f t="shared" si="76"/>
        <v>2.3895003987052097</v>
      </c>
      <c r="BR129" s="36">
        <f t="shared" si="77"/>
        <v>52359.369999999995</v>
      </c>
      <c r="BS129" s="239">
        <f t="shared" si="78"/>
        <v>4.7661994472744222</v>
      </c>
      <c r="BT129" s="248">
        <f t="shared" si="87"/>
        <v>0.33241625519775225</v>
      </c>
      <c r="BU129" s="36">
        <v>224151.87</v>
      </c>
      <c r="BV129" s="47">
        <f t="shared" si="79"/>
        <v>20.404227913734029</v>
      </c>
      <c r="BW129" s="54">
        <f t="shared" si="80"/>
        <v>141026.00164502196</v>
      </c>
      <c r="BX129" s="237">
        <f t="shared" si="81"/>
        <v>12.837397606041201</v>
      </c>
      <c r="BY129" s="53">
        <v>21584.5</v>
      </c>
      <c r="BZ129" s="53">
        <v>17501</v>
      </c>
      <c r="CA129" s="53">
        <v>20992</v>
      </c>
      <c r="CB129" s="53">
        <v>8115</v>
      </c>
      <c r="CC129" s="54">
        <v>68850.5</v>
      </c>
      <c r="CD129" s="54">
        <v>8499.5</v>
      </c>
      <c r="CE129" s="54">
        <v>26250</v>
      </c>
      <c r="CF129" s="42">
        <f t="shared" si="82"/>
        <v>2.3029485038756795E-2</v>
      </c>
      <c r="CG129" s="42">
        <f t="shared" si="83"/>
        <v>1.917760184094458E-2</v>
      </c>
      <c r="CH129" s="42">
        <f t="shared" si="84"/>
        <v>2.2397319832916335E-2</v>
      </c>
      <c r="CI129" s="42">
        <f t="shared" si="85"/>
        <v>8.6251335221686661E-3</v>
      </c>
      <c r="CJ129" s="42">
        <f t="shared" si="86"/>
        <v>6.2673637028972579E-2</v>
      </c>
      <c r="CK129" s="54">
        <f t="shared" si="88"/>
        <v>28205.200329004394</v>
      </c>
    </row>
    <row r="130" spans="1:89" ht="20" customHeight="1" x14ac:dyDescent="0.6">
      <c r="A130" s="47">
        <v>123</v>
      </c>
      <c r="B130" s="62">
        <v>4</v>
      </c>
      <c r="C130" s="48" t="s">
        <v>310</v>
      </c>
      <c r="D130" s="48" t="s">
        <v>311</v>
      </c>
      <c r="E130" s="48" t="s">
        <v>305</v>
      </c>
      <c r="F130" s="55"/>
      <c r="G130" s="19">
        <v>40</v>
      </c>
      <c r="H130" s="20">
        <f t="shared" si="45"/>
        <v>0</v>
      </c>
      <c r="I130" s="23">
        <v>16941</v>
      </c>
      <c r="J130" s="22">
        <v>50</v>
      </c>
      <c r="K130" s="20">
        <f t="shared" si="46"/>
        <v>847050</v>
      </c>
      <c r="L130" s="23"/>
      <c r="M130" s="24">
        <v>60</v>
      </c>
      <c r="N130" s="20">
        <f t="shared" si="47"/>
        <v>0</v>
      </c>
      <c r="O130" s="23">
        <v>8702</v>
      </c>
      <c r="P130" s="25">
        <v>12</v>
      </c>
      <c r="Q130" s="20">
        <f t="shared" si="48"/>
        <v>104424</v>
      </c>
      <c r="R130" s="23">
        <v>700</v>
      </c>
      <c r="S130" s="26">
        <v>12</v>
      </c>
      <c r="T130" s="20">
        <f t="shared" si="49"/>
        <v>8400</v>
      </c>
      <c r="U130" s="23">
        <v>815</v>
      </c>
      <c r="V130" s="25">
        <v>8</v>
      </c>
      <c r="W130" s="20">
        <f t="shared" si="50"/>
        <v>6520</v>
      </c>
      <c r="X130" s="23">
        <v>140</v>
      </c>
      <c r="Y130" s="25">
        <v>12</v>
      </c>
      <c r="Z130" s="20">
        <f t="shared" si="51"/>
        <v>1680</v>
      </c>
      <c r="AA130" s="23">
        <v>900</v>
      </c>
      <c r="AB130" s="25">
        <v>10</v>
      </c>
      <c r="AC130" s="20">
        <f t="shared" si="52"/>
        <v>9000</v>
      </c>
      <c r="AD130" s="23">
        <v>160</v>
      </c>
      <c r="AE130" s="25">
        <v>25</v>
      </c>
      <c r="AF130" s="20">
        <f t="shared" si="53"/>
        <v>4000</v>
      </c>
      <c r="AG130" s="23">
        <v>1664</v>
      </c>
      <c r="AH130" s="25">
        <v>7.5</v>
      </c>
      <c r="AI130" s="20">
        <f t="shared" si="54"/>
        <v>12480</v>
      </c>
      <c r="AJ130" s="23"/>
      <c r="AK130" s="22">
        <v>15</v>
      </c>
      <c r="AL130" s="20">
        <f t="shared" si="55"/>
        <v>0</v>
      </c>
      <c r="AM130" s="23"/>
      <c r="AN130" s="25">
        <v>12</v>
      </c>
      <c r="AO130" s="20">
        <f t="shared" si="56"/>
        <v>0</v>
      </c>
      <c r="AP130" s="23">
        <f t="shared" si="57"/>
        <v>4379</v>
      </c>
      <c r="AQ130" s="23">
        <v>447</v>
      </c>
      <c r="AR130" s="27">
        <v>4</v>
      </c>
      <c r="AS130" s="23">
        <f t="shared" si="58"/>
        <v>1788</v>
      </c>
      <c r="AT130" s="23"/>
      <c r="AU130" s="28">
        <v>6</v>
      </c>
      <c r="AV130" s="23">
        <f t="shared" si="59"/>
        <v>0</v>
      </c>
      <c r="AW130" s="23">
        <v>4465</v>
      </c>
      <c r="AX130" s="29">
        <f t="shared" si="60"/>
        <v>6253</v>
      </c>
      <c r="AY130" s="23">
        <v>103776</v>
      </c>
      <c r="AZ130" s="30">
        <f t="shared" si="61"/>
        <v>0.51366507290006491</v>
      </c>
      <c r="BA130" s="30">
        <f t="shared" si="62"/>
        <v>0.25848533144442476</v>
      </c>
      <c r="BB130" s="30">
        <f t="shared" si="63"/>
        <v>0.71857044357618938</v>
      </c>
      <c r="BC130" s="20">
        <f t="shared" si="64"/>
        <v>876650</v>
      </c>
      <c r="BD130" s="20">
        <f t="shared" si="65"/>
        <v>859450</v>
      </c>
      <c r="BE130" s="20">
        <f t="shared" si="66"/>
        <v>876650</v>
      </c>
      <c r="BF130" s="20">
        <f t="shared" si="67"/>
        <v>889130</v>
      </c>
      <c r="BG130" s="36">
        <v>1097330</v>
      </c>
      <c r="BH130" s="36">
        <v>720048.71</v>
      </c>
      <c r="BI130" s="237">
        <f t="shared" si="68"/>
        <v>65.618247017761291</v>
      </c>
      <c r="BJ130" s="238">
        <f t="shared" si="69"/>
        <v>67144</v>
      </c>
      <c r="BK130" s="239">
        <f t="shared" si="70"/>
        <v>6.1188521228800816</v>
      </c>
      <c r="BL130" s="27">
        <f t="shared" si="71"/>
        <v>50295</v>
      </c>
      <c r="BM130" s="239">
        <f t="shared" si="72"/>
        <v>4.5833978839546905</v>
      </c>
      <c r="BN130" s="240">
        <f t="shared" si="73"/>
        <v>5974</v>
      </c>
      <c r="BO130" s="239">
        <f t="shared" si="74"/>
        <v>0.54441234633155022</v>
      </c>
      <c r="BP130" s="27">
        <f t="shared" si="75"/>
        <v>15000</v>
      </c>
      <c r="BQ130" s="239">
        <f t="shared" si="76"/>
        <v>1.3669543346121951</v>
      </c>
      <c r="BR130" s="36">
        <f t="shared" si="77"/>
        <v>69390</v>
      </c>
      <c r="BS130" s="239">
        <f t="shared" si="78"/>
        <v>6.3235307519160147</v>
      </c>
      <c r="BT130" s="248">
        <f t="shared" si="87"/>
        <v>0.34381752982238711</v>
      </c>
      <c r="BU130" s="36">
        <v>207803</v>
      </c>
      <c r="BV130" s="47">
        <f t="shared" si="79"/>
        <v>18.937147439694531</v>
      </c>
      <c r="BW130" s="54">
        <f t="shared" si="80"/>
        <v>169478.29000000004</v>
      </c>
      <c r="BX130" s="237">
        <f t="shared" si="81"/>
        <v>15.444605542544179</v>
      </c>
      <c r="BY130" s="53">
        <v>24344</v>
      </c>
      <c r="BZ130" s="53">
        <v>23760</v>
      </c>
      <c r="CA130" s="53">
        <v>14400</v>
      </c>
      <c r="CB130" s="53">
        <v>4640</v>
      </c>
      <c r="CC130" s="54">
        <v>50295</v>
      </c>
      <c r="CD130" s="54">
        <v>5974</v>
      </c>
      <c r="CE130" s="54">
        <v>15000</v>
      </c>
      <c r="CF130" s="42">
        <f t="shared" si="82"/>
        <v>2.7769349227171621E-2</v>
      </c>
      <c r="CG130" s="42">
        <f t="shared" si="83"/>
        <v>2.7645587294199778E-2</v>
      </c>
      <c r="CH130" s="42">
        <f t="shared" si="84"/>
        <v>1.6426167797866879E-2</v>
      </c>
      <c r="CI130" s="42">
        <f t="shared" si="85"/>
        <v>5.2185844589655054E-3</v>
      </c>
      <c r="CJ130" s="42">
        <f t="shared" si="86"/>
        <v>4.5833978839546902E-2</v>
      </c>
      <c r="CK130" s="54">
        <f t="shared" si="88"/>
        <v>33895.65800000001</v>
      </c>
    </row>
    <row r="131" spans="1:89" ht="20" customHeight="1" x14ac:dyDescent="0.6">
      <c r="A131" s="47">
        <v>124</v>
      </c>
      <c r="B131" s="47">
        <v>4</v>
      </c>
      <c r="C131" s="48" t="s">
        <v>312</v>
      </c>
      <c r="D131" s="48" t="s">
        <v>313</v>
      </c>
      <c r="E131" s="48" t="s">
        <v>154</v>
      </c>
      <c r="F131" s="57"/>
      <c r="G131" s="19">
        <v>40</v>
      </c>
      <c r="H131" s="20">
        <f t="shared" si="45"/>
        <v>0</v>
      </c>
      <c r="I131" s="57">
        <v>18155</v>
      </c>
      <c r="J131" s="22">
        <v>50</v>
      </c>
      <c r="K131" s="20">
        <f t="shared" si="46"/>
        <v>907750</v>
      </c>
      <c r="L131" s="23"/>
      <c r="M131" s="24">
        <v>60</v>
      </c>
      <c r="N131" s="20">
        <f t="shared" si="47"/>
        <v>0</v>
      </c>
      <c r="O131" s="57">
        <v>7392</v>
      </c>
      <c r="P131" s="25">
        <v>12</v>
      </c>
      <c r="Q131" s="20">
        <f t="shared" si="48"/>
        <v>88704</v>
      </c>
      <c r="R131" s="57">
        <v>1000</v>
      </c>
      <c r="S131" s="26">
        <v>12</v>
      </c>
      <c r="T131" s="20">
        <f t="shared" si="49"/>
        <v>12000</v>
      </c>
      <c r="U131" s="23">
        <v>1340</v>
      </c>
      <c r="V131" s="25">
        <v>8</v>
      </c>
      <c r="W131" s="20">
        <f t="shared" si="50"/>
        <v>10720</v>
      </c>
      <c r="X131" s="57">
        <v>162</v>
      </c>
      <c r="Y131" s="25">
        <v>12</v>
      </c>
      <c r="Z131" s="20">
        <f t="shared" si="51"/>
        <v>1944</v>
      </c>
      <c r="AA131" s="57">
        <v>880</v>
      </c>
      <c r="AB131" s="25">
        <v>10</v>
      </c>
      <c r="AC131" s="20">
        <f t="shared" si="52"/>
        <v>8800</v>
      </c>
      <c r="AD131" s="57">
        <v>410</v>
      </c>
      <c r="AE131" s="25">
        <v>25</v>
      </c>
      <c r="AF131" s="20">
        <f t="shared" si="53"/>
        <v>10250</v>
      </c>
      <c r="AG131" s="57">
        <v>0</v>
      </c>
      <c r="AH131" s="25">
        <v>7.5</v>
      </c>
      <c r="AI131" s="20">
        <f t="shared" si="54"/>
        <v>0</v>
      </c>
      <c r="AJ131" s="57">
        <v>181</v>
      </c>
      <c r="AK131" s="22">
        <v>15</v>
      </c>
      <c r="AL131" s="20">
        <f t="shared" si="55"/>
        <v>2715</v>
      </c>
      <c r="AM131" s="57">
        <v>0</v>
      </c>
      <c r="AN131" s="25">
        <v>12</v>
      </c>
      <c r="AO131" s="20">
        <f t="shared" si="56"/>
        <v>0</v>
      </c>
      <c r="AP131" s="23">
        <f t="shared" si="57"/>
        <v>3973</v>
      </c>
      <c r="AQ131" s="57">
        <v>176</v>
      </c>
      <c r="AR131" s="27">
        <v>4</v>
      </c>
      <c r="AS131" s="23">
        <f t="shared" si="58"/>
        <v>704</v>
      </c>
      <c r="AT131" s="57">
        <v>0</v>
      </c>
      <c r="AU131" s="28">
        <v>6</v>
      </c>
      <c r="AV131" s="23">
        <f t="shared" si="59"/>
        <v>0</v>
      </c>
      <c r="AW131" s="57">
        <v>2218</v>
      </c>
      <c r="AX131" s="29">
        <f t="shared" si="60"/>
        <v>2922</v>
      </c>
      <c r="AY131" s="57">
        <v>54405</v>
      </c>
      <c r="AZ131" s="30">
        <f t="shared" si="61"/>
        <v>0.40716056182869731</v>
      </c>
      <c r="BA131" s="30">
        <f t="shared" si="62"/>
        <v>0.2188377857339576</v>
      </c>
      <c r="BB131" s="30">
        <f t="shared" si="63"/>
        <v>0.39529220779220781</v>
      </c>
      <c r="BC131" s="20">
        <f t="shared" si="64"/>
        <v>951464</v>
      </c>
      <c r="BD131" s="20">
        <f t="shared" si="65"/>
        <v>930000</v>
      </c>
      <c r="BE131" s="20">
        <f t="shared" si="66"/>
        <v>951464</v>
      </c>
      <c r="BF131" s="20">
        <f t="shared" si="67"/>
        <v>951464</v>
      </c>
      <c r="BG131" s="241">
        <v>1097288</v>
      </c>
      <c r="BH131" s="241">
        <v>731048.01908572903</v>
      </c>
      <c r="BI131" s="237">
        <f t="shared" si="68"/>
        <v>66.623167216421677</v>
      </c>
      <c r="BJ131" s="238">
        <f t="shared" si="69"/>
        <v>72604</v>
      </c>
      <c r="BK131" s="239">
        <f t="shared" si="70"/>
        <v>6.616676752137999</v>
      </c>
      <c r="BL131" s="27">
        <f t="shared" si="71"/>
        <v>43960</v>
      </c>
      <c r="BM131" s="239">
        <f t="shared" si="72"/>
        <v>4.0062408410554022</v>
      </c>
      <c r="BN131" s="240">
        <f t="shared" si="73"/>
        <v>6831.5</v>
      </c>
      <c r="BO131" s="239">
        <f t="shared" si="74"/>
        <v>0.62258039821815248</v>
      </c>
      <c r="BP131" s="27">
        <f t="shared" si="75"/>
        <v>12000</v>
      </c>
      <c r="BQ131" s="239">
        <f t="shared" si="76"/>
        <v>1.0936053251288633</v>
      </c>
      <c r="BR131" s="36">
        <f t="shared" si="77"/>
        <v>82154.299999999988</v>
      </c>
      <c r="BS131" s="239">
        <f t="shared" si="78"/>
        <v>7.4870316635195131</v>
      </c>
      <c r="BT131" s="248">
        <f t="shared" si="87"/>
        <v>0.33376832783578331</v>
      </c>
      <c r="BU131" s="241">
        <v>217549.8</v>
      </c>
      <c r="BV131" s="47">
        <f t="shared" si="79"/>
        <v>19.82613498005993</v>
      </c>
      <c r="BW131" s="54">
        <f t="shared" si="80"/>
        <v>148690.18091427098</v>
      </c>
      <c r="BX131" s="237">
        <f t="shared" si="81"/>
        <v>13.550697803518402</v>
      </c>
      <c r="BY131" s="58">
        <v>23058</v>
      </c>
      <c r="BZ131" s="58">
        <v>18798</v>
      </c>
      <c r="CA131" s="58">
        <v>22880</v>
      </c>
      <c r="CB131" s="58">
        <v>7868</v>
      </c>
      <c r="CC131" s="59">
        <v>43960</v>
      </c>
      <c r="CD131" s="59">
        <v>6831.5</v>
      </c>
      <c r="CE131" s="59">
        <v>12000</v>
      </c>
      <c r="CF131" s="42">
        <f t="shared" si="82"/>
        <v>2.4234232719262106E-2</v>
      </c>
      <c r="CG131" s="42">
        <f t="shared" si="83"/>
        <v>2.0212903225806451E-2</v>
      </c>
      <c r="CH131" s="42">
        <f t="shared" si="84"/>
        <v>2.4047152598521856E-2</v>
      </c>
      <c r="CI131" s="42">
        <f t="shared" si="85"/>
        <v>8.2693617414847011E-3</v>
      </c>
      <c r="CJ131" s="42">
        <f t="shared" si="86"/>
        <v>4.0062408410554022E-2</v>
      </c>
      <c r="CK131" s="54">
        <f t="shared" si="88"/>
        <v>29738.036182854197</v>
      </c>
    </row>
    <row r="132" spans="1:89" ht="20" customHeight="1" x14ac:dyDescent="0.6">
      <c r="A132" s="47">
        <v>125</v>
      </c>
      <c r="B132" s="47">
        <v>5</v>
      </c>
      <c r="C132" s="48" t="s">
        <v>314</v>
      </c>
      <c r="D132" s="47" t="s">
        <v>207</v>
      </c>
      <c r="E132" s="47" t="s">
        <v>185</v>
      </c>
      <c r="F132" s="57"/>
      <c r="G132" s="19">
        <v>40</v>
      </c>
      <c r="H132" s="20">
        <f t="shared" si="45"/>
        <v>0</v>
      </c>
      <c r="I132" s="57">
        <v>20291</v>
      </c>
      <c r="J132" s="22">
        <v>50</v>
      </c>
      <c r="K132" s="20">
        <f t="shared" si="46"/>
        <v>1014550</v>
      </c>
      <c r="L132" s="23"/>
      <c r="M132" s="24">
        <v>60</v>
      </c>
      <c r="N132" s="20">
        <f t="shared" si="47"/>
        <v>0</v>
      </c>
      <c r="O132" s="57">
        <v>4008</v>
      </c>
      <c r="P132" s="25">
        <v>12</v>
      </c>
      <c r="Q132" s="20">
        <f t="shared" si="48"/>
        <v>48096</v>
      </c>
      <c r="R132" s="57">
        <v>200</v>
      </c>
      <c r="S132" s="26">
        <v>12</v>
      </c>
      <c r="T132" s="20">
        <f t="shared" si="49"/>
        <v>2400</v>
      </c>
      <c r="U132" s="57">
        <v>20</v>
      </c>
      <c r="V132" s="25">
        <v>8</v>
      </c>
      <c r="W132" s="20">
        <f t="shared" si="50"/>
        <v>160</v>
      </c>
      <c r="X132" s="57">
        <v>50</v>
      </c>
      <c r="Y132" s="25">
        <v>12</v>
      </c>
      <c r="Z132" s="20">
        <f t="shared" si="51"/>
        <v>600</v>
      </c>
      <c r="AA132" s="57">
        <v>80</v>
      </c>
      <c r="AB132" s="25">
        <v>10</v>
      </c>
      <c r="AC132" s="20">
        <f t="shared" si="52"/>
        <v>800</v>
      </c>
      <c r="AD132" s="57"/>
      <c r="AE132" s="25">
        <v>25</v>
      </c>
      <c r="AF132" s="20">
        <f t="shared" si="53"/>
        <v>0</v>
      </c>
      <c r="AG132" s="23"/>
      <c r="AH132" s="25">
        <v>7.5</v>
      </c>
      <c r="AI132" s="20">
        <f t="shared" si="54"/>
        <v>0</v>
      </c>
      <c r="AJ132" s="57"/>
      <c r="AK132" s="22">
        <v>15</v>
      </c>
      <c r="AL132" s="20">
        <f t="shared" si="55"/>
        <v>0</v>
      </c>
      <c r="AM132" s="57"/>
      <c r="AN132" s="25">
        <v>12</v>
      </c>
      <c r="AO132" s="20">
        <f t="shared" si="56"/>
        <v>0</v>
      </c>
      <c r="AP132" s="23">
        <f t="shared" si="57"/>
        <v>350</v>
      </c>
      <c r="AQ132" s="57">
        <v>0</v>
      </c>
      <c r="AR132" s="27">
        <v>4</v>
      </c>
      <c r="AS132" s="23">
        <f t="shared" si="58"/>
        <v>0</v>
      </c>
      <c r="AT132" s="57">
        <v>71</v>
      </c>
      <c r="AU132" s="28">
        <v>6</v>
      </c>
      <c r="AV132" s="23">
        <f t="shared" si="59"/>
        <v>426</v>
      </c>
      <c r="AW132" s="57">
        <v>1224</v>
      </c>
      <c r="AX132" s="29">
        <f t="shared" si="60"/>
        <v>1650</v>
      </c>
      <c r="AY132" s="57">
        <v>29300</v>
      </c>
      <c r="AZ132" s="30">
        <f t="shared" si="61"/>
        <v>0.1975259967473264</v>
      </c>
      <c r="BA132" s="30">
        <f t="shared" si="62"/>
        <v>1.7249026662066926E-2</v>
      </c>
      <c r="BB132" s="30">
        <f t="shared" si="63"/>
        <v>0.41167664670658682</v>
      </c>
      <c r="BC132" s="20">
        <f t="shared" si="64"/>
        <v>1018510</v>
      </c>
      <c r="BD132" s="20">
        <f t="shared" si="65"/>
        <v>1016950</v>
      </c>
      <c r="BE132" s="20">
        <f t="shared" si="66"/>
        <v>1018510</v>
      </c>
      <c r="BF132" s="20">
        <f t="shared" si="67"/>
        <v>1018510</v>
      </c>
      <c r="BG132" s="241">
        <v>1095906</v>
      </c>
      <c r="BH132" s="241">
        <v>748831.18</v>
      </c>
      <c r="BI132" s="237">
        <f t="shared" si="68"/>
        <v>68.329873182553982</v>
      </c>
      <c r="BJ132" s="238">
        <f t="shared" si="69"/>
        <v>85006</v>
      </c>
      <c r="BK132" s="239">
        <f t="shared" si="70"/>
        <v>7.7566871611251331</v>
      </c>
      <c r="BL132" s="27">
        <f t="shared" si="71"/>
        <v>55460</v>
      </c>
      <c r="BM132" s="239">
        <f t="shared" si="72"/>
        <v>5.0606530122109019</v>
      </c>
      <c r="BN132" s="240">
        <f t="shared" si="73"/>
        <v>6954.01</v>
      </c>
      <c r="BO132" s="239">
        <f t="shared" si="74"/>
        <v>0.63454438610610764</v>
      </c>
      <c r="BP132" s="27">
        <f t="shared" si="75"/>
        <v>17000</v>
      </c>
      <c r="BQ132" s="239">
        <f t="shared" si="76"/>
        <v>1.551227933782642</v>
      </c>
      <c r="BR132" s="36">
        <f t="shared" si="77"/>
        <v>88315.68</v>
      </c>
      <c r="BS132" s="239">
        <f t="shared" si="78"/>
        <v>8.0586911651181765</v>
      </c>
      <c r="BT132" s="248">
        <f t="shared" si="87"/>
        <v>0.31670126817446015</v>
      </c>
      <c r="BU132" s="241">
        <v>252735.69</v>
      </c>
      <c r="BV132" s="47">
        <f t="shared" si="79"/>
        <v>23.06180365834296</v>
      </c>
      <c r="BW132" s="54">
        <f t="shared" si="80"/>
        <v>94339.129999999946</v>
      </c>
      <c r="BX132" s="237">
        <f t="shared" si="81"/>
        <v>8.6083231591030565</v>
      </c>
      <c r="BY132" s="58">
        <v>36555</v>
      </c>
      <c r="BZ132" s="58">
        <v>23566</v>
      </c>
      <c r="CA132" s="58">
        <v>19125</v>
      </c>
      <c r="CB132" s="58">
        <v>5760</v>
      </c>
      <c r="CC132" s="59">
        <v>55460</v>
      </c>
      <c r="CD132" s="59">
        <v>6954.01</v>
      </c>
      <c r="CE132" s="59">
        <v>17000</v>
      </c>
      <c r="CF132" s="42">
        <f t="shared" si="82"/>
        <v>3.5890663812824616E-2</v>
      </c>
      <c r="CG132" s="42">
        <f t="shared" si="83"/>
        <v>2.3173214022321649E-2</v>
      </c>
      <c r="CH132" s="42">
        <f t="shared" si="84"/>
        <v>1.8777429774867207E-2</v>
      </c>
      <c r="CI132" s="42">
        <f t="shared" si="85"/>
        <v>5.6553200263129476E-3</v>
      </c>
      <c r="CJ132" s="42">
        <f t="shared" si="86"/>
        <v>5.0606530122109014E-2</v>
      </c>
      <c r="CK132" s="54">
        <f t="shared" si="88"/>
        <v>18867.82599999999</v>
      </c>
    </row>
    <row r="133" spans="1:89" ht="20" customHeight="1" x14ac:dyDescent="0.6">
      <c r="A133" s="47">
        <v>126</v>
      </c>
      <c r="B133" s="47">
        <v>7</v>
      </c>
      <c r="C133" s="76" t="s">
        <v>315</v>
      </c>
      <c r="D133" s="47" t="s">
        <v>316</v>
      </c>
      <c r="E133" s="47" t="s">
        <v>255</v>
      </c>
      <c r="F133" s="57"/>
      <c r="G133" s="19">
        <v>40</v>
      </c>
      <c r="H133" s="20">
        <f t="shared" si="45"/>
        <v>0</v>
      </c>
      <c r="I133" s="57">
        <v>18170</v>
      </c>
      <c r="J133" s="22">
        <v>50</v>
      </c>
      <c r="K133" s="20">
        <f t="shared" si="46"/>
        <v>908500</v>
      </c>
      <c r="L133" s="23"/>
      <c r="M133" s="24">
        <v>60</v>
      </c>
      <c r="N133" s="20">
        <f t="shared" si="47"/>
        <v>0</v>
      </c>
      <c r="O133" s="23">
        <v>8094</v>
      </c>
      <c r="P133" s="25">
        <v>12</v>
      </c>
      <c r="Q133" s="20">
        <f t="shared" si="48"/>
        <v>97128</v>
      </c>
      <c r="R133" s="23">
        <v>1360</v>
      </c>
      <c r="S133" s="26">
        <v>12</v>
      </c>
      <c r="T133" s="20">
        <f t="shared" si="49"/>
        <v>16320</v>
      </c>
      <c r="U133" s="23">
        <v>750</v>
      </c>
      <c r="V133" s="25">
        <v>8</v>
      </c>
      <c r="W133" s="20">
        <f t="shared" si="50"/>
        <v>6000</v>
      </c>
      <c r="X133" s="23">
        <v>457</v>
      </c>
      <c r="Y133" s="25">
        <v>12</v>
      </c>
      <c r="Z133" s="20">
        <f t="shared" si="51"/>
        <v>5484</v>
      </c>
      <c r="AA133" s="23">
        <v>900</v>
      </c>
      <c r="AB133" s="25">
        <v>10</v>
      </c>
      <c r="AC133" s="20">
        <f t="shared" si="52"/>
        <v>9000</v>
      </c>
      <c r="AD133" s="23">
        <v>130</v>
      </c>
      <c r="AE133" s="25">
        <v>25</v>
      </c>
      <c r="AF133" s="20">
        <f t="shared" si="53"/>
        <v>3250</v>
      </c>
      <c r="AG133" s="23">
        <v>0</v>
      </c>
      <c r="AH133" s="25">
        <v>7.5</v>
      </c>
      <c r="AI133" s="20">
        <f t="shared" si="54"/>
        <v>0</v>
      </c>
      <c r="AJ133" s="23"/>
      <c r="AK133" s="22">
        <v>15</v>
      </c>
      <c r="AL133" s="20">
        <f t="shared" si="55"/>
        <v>0</v>
      </c>
      <c r="AM133" s="23"/>
      <c r="AN133" s="25">
        <v>12</v>
      </c>
      <c r="AO133" s="20">
        <f t="shared" si="56"/>
        <v>0</v>
      </c>
      <c r="AP133" s="23">
        <f t="shared" si="57"/>
        <v>3597</v>
      </c>
      <c r="AQ133" s="23"/>
      <c r="AR133" s="27">
        <v>4</v>
      </c>
      <c r="AS133" s="23">
        <f t="shared" si="58"/>
        <v>0</v>
      </c>
      <c r="AT133" s="23"/>
      <c r="AU133" s="28">
        <v>6</v>
      </c>
      <c r="AV133" s="23">
        <f t="shared" si="59"/>
        <v>0</v>
      </c>
      <c r="AW133" s="23">
        <v>1943</v>
      </c>
      <c r="AX133" s="29">
        <f t="shared" si="60"/>
        <v>1943</v>
      </c>
      <c r="AY133" s="23">
        <v>49897</v>
      </c>
      <c r="AZ133" s="30">
        <f t="shared" si="61"/>
        <v>0.44545954870665933</v>
      </c>
      <c r="BA133" s="30">
        <f t="shared" si="62"/>
        <v>0.19796367638965329</v>
      </c>
      <c r="BB133" s="30">
        <f t="shared" si="63"/>
        <v>0.24005436125525081</v>
      </c>
      <c r="BC133" s="20">
        <f t="shared" si="64"/>
        <v>948554</v>
      </c>
      <c r="BD133" s="20">
        <f t="shared" si="65"/>
        <v>928070</v>
      </c>
      <c r="BE133" s="20">
        <f t="shared" si="66"/>
        <v>948554</v>
      </c>
      <c r="BF133" s="20">
        <f t="shared" si="67"/>
        <v>948554</v>
      </c>
      <c r="BG133" s="36">
        <v>1095579</v>
      </c>
      <c r="BH133" s="36">
        <v>732038.01628480002</v>
      </c>
      <c r="BI133" s="237">
        <f t="shared" si="68"/>
        <v>66.817456001328978</v>
      </c>
      <c r="BJ133" s="238">
        <f t="shared" si="69"/>
        <v>68854</v>
      </c>
      <c r="BK133" s="239">
        <f t="shared" si="70"/>
        <v>6.2847133798658055</v>
      </c>
      <c r="BL133" s="27">
        <f t="shared" si="71"/>
        <v>74431.25</v>
      </c>
      <c r="BM133" s="239">
        <f t="shared" si="72"/>
        <v>6.7937821006061627</v>
      </c>
      <c r="BN133" s="240">
        <f t="shared" si="73"/>
        <v>1800</v>
      </c>
      <c r="BO133" s="239">
        <f t="shared" si="74"/>
        <v>0.16429668695730748</v>
      </c>
      <c r="BP133" s="27">
        <f t="shared" si="75"/>
        <v>15750</v>
      </c>
      <c r="BQ133" s="239">
        <f t="shared" si="76"/>
        <v>1.4375960108764405</v>
      </c>
      <c r="BR133" s="36">
        <f t="shared" si="77"/>
        <v>78203.420000000013</v>
      </c>
      <c r="BS133" s="239">
        <f t="shared" si="78"/>
        <v>7.1380904526282452</v>
      </c>
      <c r="BT133" s="248">
        <f t="shared" si="87"/>
        <v>0.33182543998671021</v>
      </c>
      <c r="BU133" s="36">
        <v>239038.67</v>
      </c>
      <c r="BV133" s="47">
        <f t="shared" si="79"/>
        <v>21.818478630933964</v>
      </c>
      <c r="BW133" s="54">
        <f t="shared" si="80"/>
        <v>124502.31371519997</v>
      </c>
      <c r="BX133" s="237">
        <f t="shared" si="81"/>
        <v>11.364065367737055</v>
      </c>
      <c r="BY133" s="53">
        <v>23877</v>
      </c>
      <c r="BZ133" s="53">
        <v>14363</v>
      </c>
      <c r="CA133" s="53">
        <v>25754</v>
      </c>
      <c r="CB133" s="53">
        <v>4860</v>
      </c>
      <c r="CC133" s="54">
        <v>74431.25</v>
      </c>
      <c r="CD133" s="54">
        <v>1800</v>
      </c>
      <c r="CE133" s="54">
        <v>15750</v>
      </c>
      <c r="CF133" s="42">
        <f t="shared" si="82"/>
        <v>2.5171998642143725E-2</v>
      </c>
      <c r="CG133" s="42">
        <f t="shared" si="83"/>
        <v>1.5476203303630113E-2</v>
      </c>
      <c r="CH133" s="42">
        <f t="shared" si="84"/>
        <v>2.7150800059880617E-2</v>
      </c>
      <c r="CI133" s="42">
        <f t="shared" si="85"/>
        <v>5.1235881141189644E-3</v>
      </c>
      <c r="CJ133" s="42">
        <f t="shared" si="86"/>
        <v>6.7937821006061633E-2</v>
      </c>
      <c r="CK133" s="54">
        <f t="shared" si="88"/>
        <v>24900.462743039996</v>
      </c>
    </row>
    <row r="134" spans="1:89" ht="20" customHeight="1" x14ac:dyDescent="0.6">
      <c r="A134" s="47">
        <v>127</v>
      </c>
      <c r="B134" s="47">
        <v>6</v>
      </c>
      <c r="C134" s="48" t="s">
        <v>317</v>
      </c>
      <c r="D134" s="48" t="s">
        <v>222</v>
      </c>
      <c r="E134" s="48" t="s">
        <v>223</v>
      </c>
      <c r="F134" s="57"/>
      <c r="G134" s="19">
        <v>40</v>
      </c>
      <c r="H134" s="20">
        <f t="shared" si="45"/>
        <v>0</v>
      </c>
      <c r="I134" s="23">
        <v>17880</v>
      </c>
      <c r="J134" s="22">
        <v>50</v>
      </c>
      <c r="K134" s="20">
        <f t="shared" si="46"/>
        <v>894000</v>
      </c>
      <c r="L134" s="23"/>
      <c r="M134" s="24">
        <v>60</v>
      </c>
      <c r="N134" s="20">
        <f t="shared" si="47"/>
        <v>0</v>
      </c>
      <c r="O134" s="23">
        <v>7832</v>
      </c>
      <c r="P134" s="25">
        <v>12</v>
      </c>
      <c r="Q134" s="20">
        <f t="shared" si="48"/>
        <v>93984</v>
      </c>
      <c r="R134" s="23">
        <v>300</v>
      </c>
      <c r="S134" s="26">
        <v>12</v>
      </c>
      <c r="T134" s="20">
        <f t="shared" si="49"/>
        <v>3600</v>
      </c>
      <c r="U134" s="23">
        <v>608</v>
      </c>
      <c r="V134" s="25">
        <v>8</v>
      </c>
      <c r="W134" s="20">
        <f t="shared" si="50"/>
        <v>4864</v>
      </c>
      <c r="X134" s="23">
        <v>513</v>
      </c>
      <c r="Y134" s="25">
        <v>12</v>
      </c>
      <c r="Z134" s="20">
        <f t="shared" si="51"/>
        <v>6156</v>
      </c>
      <c r="AA134" s="23">
        <v>1395</v>
      </c>
      <c r="AB134" s="25">
        <v>10</v>
      </c>
      <c r="AC134" s="20">
        <f t="shared" si="52"/>
        <v>13950</v>
      </c>
      <c r="AD134" s="23"/>
      <c r="AE134" s="25">
        <v>25</v>
      </c>
      <c r="AF134" s="20">
        <f t="shared" si="53"/>
        <v>0</v>
      </c>
      <c r="AG134" s="23"/>
      <c r="AH134" s="25">
        <v>7.5</v>
      </c>
      <c r="AI134" s="20">
        <f t="shared" si="54"/>
        <v>0</v>
      </c>
      <c r="AJ134" s="23">
        <v>206</v>
      </c>
      <c r="AK134" s="22">
        <v>15</v>
      </c>
      <c r="AL134" s="20">
        <f t="shared" si="55"/>
        <v>3090</v>
      </c>
      <c r="AM134" s="23"/>
      <c r="AN134" s="25">
        <v>12</v>
      </c>
      <c r="AO134" s="20">
        <f t="shared" si="56"/>
        <v>0</v>
      </c>
      <c r="AP134" s="23">
        <f t="shared" si="57"/>
        <v>3022</v>
      </c>
      <c r="AQ134" s="23">
        <v>452</v>
      </c>
      <c r="AR134" s="27">
        <v>4</v>
      </c>
      <c r="AS134" s="23">
        <f t="shared" si="58"/>
        <v>1808</v>
      </c>
      <c r="AT134" s="23"/>
      <c r="AU134" s="28">
        <v>6</v>
      </c>
      <c r="AV134" s="23">
        <f t="shared" si="59"/>
        <v>0</v>
      </c>
      <c r="AW134" s="23">
        <v>3308</v>
      </c>
      <c r="AX134" s="29">
        <f t="shared" si="60"/>
        <v>5116</v>
      </c>
      <c r="AY134" s="23">
        <v>74330</v>
      </c>
      <c r="AZ134" s="30">
        <f t="shared" si="61"/>
        <v>0.43803131991051453</v>
      </c>
      <c r="BA134" s="30">
        <f t="shared" si="62"/>
        <v>0.16901565995525727</v>
      </c>
      <c r="BB134" s="30">
        <f t="shared" si="63"/>
        <v>0.65321756894790606</v>
      </c>
      <c r="BC134" s="20">
        <f t="shared" si="64"/>
        <v>922570</v>
      </c>
      <c r="BD134" s="20">
        <f t="shared" si="65"/>
        <v>897600</v>
      </c>
      <c r="BE134" s="20">
        <f t="shared" si="66"/>
        <v>922570</v>
      </c>
      <c r="BF134" s="20">
        <f t="shared" si="67"/>
        <v>922570</v>
      </c>
      <c r="BG134" s="36">
        <v>1093974</v>
      </c>
      <c r="BH134" s="36">
        <v>727803.95453580399</v>
      </c>
      <c r="BI134" s="237">
        <f t="shared" si="68"/>
        <v>66.528450816546282</v>
      </c>
      <c r="BJ134" s="238">
        <f t="shared" si="69"/>
        <v>89787</v>
      </c>
      <c r="BK134" s="239">
        <f t="shared" si="70"/>
        <v>8.2074162640062749</v>
      </c>
      <c r="BL134" s="27">
        <f t="shared" si="71"/>
        <v>66894.442500000005</v>
      </c>
      <c r="BM134" s="239">
        <f t="shared" si="72"/>
        <v>6.1148110009927112</v>
      </c>
      <c r="BN134" s="240">
        <f t="shared" si="73"/>
        <v>0</v>
      </c>
      <c r="BO134" s="239">
        <f t="shared" si="74"/>
        <v>0</v>
      </c>
      <c r="BP134" s="27">
        <f t="shared" si="75"/>
        <v>20000</v>
      </c>
      <c r="BQ134" s="239">
        <f t="shared" si="76"/>
        <v>1.8281970138229977</v>
      </c>
      <c r="BR134" s="36">
        <f t="shared" si="77"/>
        <v>75102.5</v>
      </c>
      <c r="BS134" s="239">
        <f t="shared" si="78"/>
        <v>6.8651083115320839</v>
      </c>
      <c r="BT134" s="248">
        <f t="shared" si="87"/>
        <v>0.33471549183453719</v>
      </c>
      <c r="BU134" s="36">
        <v>251783.9425</v>
      </c>
      <c r="BV134" s="47">
        <f t="shared" si="79"/>
        <v>23.015532590354066</v>
      </c>
      <c r="BW134" s="54">
        <f t="shared" si="80"/>
        <v>114386.102964196</v>
      </c>
      <c r="BX134" s="237">
        <f t="shared" si="81"/>
        <v>10.456016593099655</v>
      </c>
      <c r="BY134" s="53">
        <v>22280</v>
      </c>
      <c r="BZ134" s="53">
        <v>31360</v>
      </c>
      <c r="CA134" s="53">
        <v>23050</v>
      </c>
      <c r="CB134" s="53">
        <v>13097</v>
      </c>
      <c r="CC134" s="54">
        <v>66894.442500000005</v>
      </c>
      <c r="CD134" s="54"/>
      <c r="CE134" s="54">
        <v>20000</v>
      </c>
      <c r="CF134" s="42">
        <f t="shared" si="82"/>
        <v>2.4149929002677303E-2</v>
      </c>
      <c r="CG134" s="42">
        <f t="shared" si="83"/>
        <v>3.4937611408199641E-2</v>
      </c>
      <c r="CH134" s="42">
        <f t="shared" si="84"/>
        <v>2.4984554017581321E-2</v>
      </c>
      <c r="CI134" s="42">
        <f t="shared" si="85"/>
        <v>1.4196212753503799E-2</v>
      </c>
      <c r="CJ134" s="42">
        <f t="shared" si="86"/>
        <v>6.1148110009927113E-2</v>
      </c>
      <c r="CK134" s="54">
        <f t="shared" si="88"/>
        <v>22877.220592839203</v>
      </c>
    </row>
    <row r="135" spans="1:89" ht="20" customHeight="1" x14ac:dyDescent="0.6">
      <c r="A135" s="47">
        <v>128</v>
      </c>
      <c r="B135" s="62">
        <v>6</v>
      </c>
      <c r="C135" s="48" t="s">
        <v>318</v>
      </c>
      <c r="D135" s="48" t="s">
        <v>319</v>
      </c>
      <c r="E135" s="48" t="s">
        <v>141</v>
      </c>
      <c r="F135" s="23"/>
      <c r="G135" s="19">
        <v>40</v>
      </c>
      <c r="H135" s="20">
        <f t="shared" si="45"/>
        <v>0</v>
      </c>
      <c r="I135" s="23">
        <v>17114</v>
      </c>
      <c r="J135" s="22">
        <v>50</v>
      </c>
      <c r="K135" s="20">
        <f t="shared" si="46"/>
        <v>855700</v>
      </c>
      <c r="L135" s="23"/>
      <c r="M135" s="24">
        <v>60</v>
      </c>
      <c r="N135" s="20">
        <f t="shared" si="47"/>
        <v>0</v>
      </c>
      <c r="O135" s="23">
        <v>12400</v>
      </c>
      <c r="P135" s="25">
        <v>12</v>
      </c>
      <c r="Q135" s="20">
        <f t="shared" si="48"/>
        <v>148800</v>
      </c>
      <c r="R135" s="23">
        <v>500</v>
      </c>
      <c r="S135" s="26">
        <v>12</v>
      </c>
      <c r="T135" s="20">
        <f t="shared" si="49"/>
        <v>6000</v>
      </c>
      <c r="U135" s="23">
        <v>960</v>
      </c>
      <c r="V135" s="25">
        <v>8</v>
      </c>
      <c r="W135" s="20">
        <f t="shared" si="50"/>
        <v>7680</v>
      </c>
      <c r="X135" s="23">
        <v>655</v>
      </c>
      <c r="Y135" s="25">
        <v>12</v>
      </c>
      <c r="Z135" s="20">
        <f t="shared" si="51"/>
        <v>7860</v>
      </c>
      <c r="AA135" s="23">
        <v>885</v>
      </c>
      <c r="AB135" s="25">
        <v>10</v>
      </c>
      <c r="AC135" s="20">
        <f t="shared" si="52"/>
        <v>8850</v>
      </c>
      <c r="AD135" s="23">
        <v>510</v>
      </c>
      <c r="AE135" s="25">
        <v>25</v>
      </c>
      <c r="AF135" s="20">
        <f t="shared" si="53"/>
        <v>12750</v>
      </c>
      <c r="AG135" s="23">
        <v>112</v>
      </c>
      <c r="AH135" s="25">
        <v>7.5</v>
      </c>
      <c r="AI135" s="20">
        <f t="shared" si="54"/>
        <v>840</v>
      </c>
      <c r="AJ135" s="23">
        <v>124</v>
      </c>
      <c r="AK135" s="22">
        <v>15</v>
      </c>
      <c r="AL135" s="20">
        <f t="shared" si="55"/>
        <v>1860</v>
      </c>
      <c r="AM135" s="23"/>
      <c r="AN135" s="25">
        <v>12</v>
      </c>
      <c r="AO135" s="20">
        <f t="shared" si="56"/>
        <v>0</v>
      </c>
      <c r="AP135" s="23">
        <f t="shared" si="57"/>
        <v>3746</v>
      </c>
      <c r="AQ135" s="23">
        <v>57</v>
      </c>
      <c r="AR135" s="27">
        <v>4</v>
      </c>
      <c r="AS135" s="23">
        <f t="shared" si="58"/>
        <v>228</v>
      </c>
      <c r="AT135" s="23"/>
      <c r="AU135" s="28">
        <v>6</v>
      </c>
      <c r="AV135" s="23">
        <f t="shared" si="59"/>
        <v>0</v>
      </c>
      <c r="AW135" s="23">
        <v>1991</v>
      </c>
      <c r="AX135" s="29">
        <f t="shared" si="60"/>
        <v>2219</v>
      </c>
      <c r="AY135" s="23">
        <v>43471</v>
      </c>
      <c r="AZ135" s="30">
        <f t="shared" si="61"/>
        <v>0.72455299754586888</v>
      </c>
      <c r="BA135" s="30">
        <f t="shared" si="62"/>
        <v>0.21888512329087298</v>
      </c>
      <c r="BB135" s="30">
        <f t="shared" si="63"/>
        <v>0.17895161290322581</v>
      </c>
      <c r="BC135" s="20">
        <f t="shared" si="64"/>
        <v>898840</v>
      </c>
      <c r="BD135" s="20">
        <f t="shared" si="65"/>
        <v>874450</v>
      </c>
      <c r="BE135" s="20">
        <f t="shared" si="66"/>
        <v>898840</v>
      </c>
      <c r="BF135" s="20">
        <f t="shared" si="67"/>
        <v>899680</v>
      </c>
      <c r="BG135" s="36">
        <v>1093811</v>
      </c>
      <c r="BH135" s="36">
        <v>742035.05</v>
      </c>
      <c r="BI135" s="237">
        <f t="shared" si="68"/>
        <v>67.839421070002032</v>
      </c>
      <c r="BJ135" s="238">
        <f t="shared" si="69"/>
        <v>63717.5</v>
      </c>
      <c r="BK135" s="239">
        <f t="shared" si="70"/>
        <v>5.8252751160849536</v>
      </c>
      <c r="BL135" s="27">
        <f t="shared" si="71"/>
        <v>77520</v>
      </c>
      <c r="BM135" s="239">
        <f t="shared" si="72"/>
        <v>7.0871475967968864</v>
      </c>
      <c r="BN135" s="240">
        <f t="shared" si="73"/>
        <v>0</v>
      </c>
      <c r="BO135" s="239">
        <f t="shared" si="74"/>
        <v>0</v>
      </c>
      <c r="BP135" s="27">
        <f t="shared" si="75"/>
        <v>10000</v>
      </c>
      <c r="BQ135" s="239">
        <f t="shared" si="76"/>
        <v>0.91423472610898948</v>
      </c>
      <c r="BR135" s="36">
        <f t="shared" si="77"/>
        <v>68565.260000000009</v>
      </c>
      <c r="BS135" s="239">
        <f t="shared" si="78"/>
        <v>6.2684741696691662</v>
      </c>
      <c r="BT135" s="248">
        <f t="shared" si="87"/>
        <v>0.32160578929997957</v>
      </c>
      <c r="BU135" s="36">
        <v>219802.76</v>
      </c>
      <c r="BV135" s="47">
        <f t="shared" si="79"/>
        <v>20.095131608659997</v>
      </c>
      <c r="BW135" s="54">
        <f t="shared" si="80"/>
        <v>131973.18999999994</v>
      </c>
      <c r="BX135" s="237">
        <f t="shared" si="81"/>
        <v>12.065447321337958</v>
      </c>
      <c r="BY135" s="53">
        <v>19212.5</v>
      </c>
      <c r="BZ135" s="53">
        <v>17235</v>
      </c>
      <c r="CA135" s="53">
        <v>21190</v>
      </c>
      <c r="CB135" s="53">
        <v>6080</v>
      </c>
      <c r="CC135" s="54">
        <v>77520</v>
      </c>
      <c r="CD135" s="54"/>
      <c r="CE135" s="54">
        <v>10000</v>
      </c>
      <c r="CF135" s="42">
        <f t="shared" si="82"/>
        <v>2.1374771928263096E-2</v>
      </c>
      <c r="CG135" s="42">
        <f t="shared" si="83"/>
        <v>1.9709531705643546E-2</v>
      </c>
      <c r="CH135" s="42">
        <f t="shared" si="84"/>
        <v>2.3574829780606113E-2</v>
      </c>
      <c r="CI135" s="42">
        <f t="shared" si="85"/>
        <v>6.7579583852036282E-3</v>
      </c>
      <c r="CJ135" s="42">
        <f t="shared" si="86"/>
        <v>7.0871475967968875E-2</v>
      </c>
      <c r="CK135" s="54">
        <f t="shared" si="88"/>
        <v>26394.637999999992</v>
      </c>
    </row>
    <row r="136" spans="1:89" ht="20" customHeight="1" x14ac:dyDescent="0.6">
      <c r="A136" s="47">
        <v>129</v>
      </c>
      <c r="B136" s="47">
        <v>6</v>
      </c>
      <c r="C136" s="48" t="s">
        <v>320</v>
      </c>
      <c r="D136" s="48" t="s">
        <v>321</v>
      </c>
      <c r="E136" s="48" t="s">
        <v>76</v>
      </c>
      <c r="F136" s="23"/>
      <c r="G136" s="19">
        <v>40</v>
      </c>
      <c r="H136" s="20">
        <f t="shared" ref="H136:H199" si="89">SUM(F136*G136)</f>
        <v>0</v>
      </c>
      <c r="I136" s="23">
        <v>17420</v>
      </c>
      <c r="J136" s="22">
        <v>50</v>
      </c>
      <c r="K136" s="20">
        <f t="shared" ref="K136:K199" si="90">J136*I136</f>
        <v>871000</v>
      </c>
      <c r="L136" s="23"/>
      <c r="M136" s="24">
        <v>60</v>
      </c>
      <c r="N136" s="20">
        <f t="shared" ref="N136:N199" si="91">M136*L136</f>
        <v>0</v>
      </c>
      <c r="O136" s="23">
        <v>10426</v>
      </c>
      <c r="P136" s="25">
        <v>12</v>
      </c>
      <c r="Q136" s="20">
        <f t="shared" ref="Q136:Q199" si="92">O136*P136</f>
        <v>125112</v>
      </c>
      <c r="R136" s="23">
        <v>1000</v>
      </c>
      <c r="S136" s="26">
        <v>12</v>
      </c>
      <c r="T136" s="20">
        <f t="shared" ref="T136:T199" si="93">R136*S136</f>
        <v>12000</v>
      </c>
      <c r="U136" s="23">
        <v>575</v>
      </c>
      <c r="V136" s="25">
        <v>8</v>
      </c>
      <c r="W136" s="20">
        <f t="shared" ref="W136:W199" si="94">U136*V136</f>
        <v>4600</v>
      </c>
      <c r="X136" s="23">
        <v>320</v>
      </c>
      <c r="Y136" s="25">
        <v>12</v>
      </c>
      <c r="Z136" s="20">
        <f t="shared" ref="Z136:Z199" si="95">X136*Y136</f>
        <v>3840</v>
      </c>
      <c r="AA136" s="23">
        <v>666</v>
      </c>
      <c r="AB136" s="25">
        <v>10</v>
      </c>
      <c r="AC136" s="20">
        <f t="shared" ref="AC136:AC199" si="96">AA136*AB136</f>
        <v>6660</v>
      </c>
      <c r="AD136" s="23">
        <v>545</v>
      </c>
      <c r="AE136" s="25">
        <v>25</v>
      </c>
      <c r="AF136" s="20">
        <f t="shared" ref="AF136:AF199" si="97">AD136*AE136</f>
        <v>13625</v>
      </c>
      <c r="AG136" s="23"/>
      <c r="AH136" s="25">
        <v>7.5</v>
      </c>
      <c r="AI136" s="20">
        <f t="shared" ref="AI136:AI199" si="98">AG136*AH136</f>
        <v>0</v>
      </c>
      <c r="AJ136" s="23">
        <v>157</v>
      </c>
      <c r="AK136" s="22">
        <v>15</v>
      </c>
      <c r="AL136" s="20">
        <f t="shared" ref="AL136:AL199" si="99">AJ136*AK136</f>
        <v>2355</v>
      </c>
      <c r="AM136" s="23"/>
      <c r="AN136" s="25">
        <v>12</v>
      </c>
      <c r="AO136" s="20">
        <f t="shared" ref="AO136:AO199" si="100">AM136*AN136</f>
        <v>0</v>
      </c>
      <c r="AP136" s="23">
        <f t="shared" ref="AP136:AP199" si="101">SUM(R136+U136+X136+AA136+AD136+AG136+AM136+AJ136)</f>
        <v>3263</v>
      </c>
      <c r="AQ136" s="23">
        <v>23</v>
      </c>
      <c r="AR136" s="27">
        <v>4</v>
      </c>
      <c r="AS136" s="23">
        <f t="shared" ref="AS136:AS199" si="102">SUM(AQ136*AR136)</f>
        <v>92</v>
      </c>
      <c r="AT136" s="23">
        <v>22</v>
      </c>
      <c r="AU136" s="28">
        <v>6</v>
      </c>
      <c r="AV136" s="23">
        <f t="shared" ref="AV136:AV199" si="103">SUM(AT136*AU136)</f>
        <v>132</v>
      </c>
      <c r="AW136" s="23">
        <v>2232</v>
      </c>
      <c r="AX136" s="29">
        <f t="shared" ref="AX136:AX199" si="104">SUM(AW136+AV136+AS136)</f>
        <v>2456</v>
      </c>
      <c r="AY136" s="23">
        <v>49890</v>
      </c>
      <c r="AZ136" s="30">
        <f t="shared" ref="AZ136:AZ199" si="105">O136/(I136+F136+L136)</f>
        <v>0.59850746268656718</v>
      </c>
      <c r="BA136" s="30">
        <f t="shared" ref="BA136:BA199" si="106">AP136/(I136+F136+L136)</f>
        <v>0.18731343283582089</v>
      </c>
      <c r="BB136" s="30">
        <f t="shared" ref="BB136:BB199" si="107">AX136/O136</f>
        <v>0.23556493381929791</v>
      </c>
      <c r="BC136" s="20">
        <f t="shared" ref="BC136:BC199" si="108">H136+W136+Z136+AC136+AF136+T136+K136+N136</f>
        <v>911725</v>
      </c>
      <c r="BD136" s="20">
        <f t="shared" ref="BD136:BD199" si="109">H136+AF136+T136+K136+N136</f>
        <v>896625</v>
      </c>
      <c r="BE136" s="20">
        <f t="shared" ref="BE136:BE199" si="110">H136+W136+Z136+AC136+AF136+T136+K136+N136</f>
        <v>911725</v>
      </c>
      <c r="BF136" s="20">
        <f t="shared" ref="BF136:BF199" si="111">H136+W136+Z136+AC136+AF136+AI136+T136+K136+N136</f>
        <v>911725</v>
      </c>
      <c r="BG136" s="36">
        <v>1089082</v>
      </c>
      <c r="BH136" s="36">
        <v>741703.686414</v>
      </c>
      <c r="BI136" s="237">
        <f t="shared" ref="BI136:BI199" si="112">+BH136/BG136%</f>
        <v>68.10356671159748</v>
      </c>
      <c r="BJ136" s="238">
        <f t="shared" ref="BJ136:BJ199" si="113">SUM(BY136+BZ136+CA136+CB136)</f>
        <v>59743</v>
      </c>
      <c r="BK136" s="239">
        <f t="shared" ref="BK136:BK199" si="114">+BJ136/BG136%</f>
        <v>5.4856291812737705</v>
      </c>
      <c r="BL136" s="27">
        <f t="shared" ref="BL136:BL199" si="115">CC136</f>
        <v>55843.125</v>
      </c>
      <c r="BM136" s="239">
        <f t="shared" ref="BM136:BM199" si="116">+BL136/BG136%</f>
        <v>5.127540901419728</v>
      </c>
      <c r="BN136" s="240">
        <f t="shared" ref="BN136:BN199" si="117">CD136</f>
        <v>8482.5</v>
      </c>
      <c r="BO136" s="239">
        <f t="shared" ref="BO136:BO199" si="118">+BN136/BG136%</f>
        <v>0.77886697236755364</v>
      </c>
      <c r="BP136" s="27">
        <f t="shared" ref="BP136:BP199" si="119">CE136</f>
        <v>35000</v>
      </c>
      <c r="BQ136" s="239">
        <f t="shared" ref="BQ136:BQ199" si="120">+BP136/BG136%</f>
        <v>3.213715771631521</v>
      </c>
      <c r="BR136" s="36">
        <f t="shared" ref="BR136:BR199" si="121">BU136-BL136-BN136-BP136-BY136-BZ136-CA136-CB136</f>
        <v>54521.179999999993</v>
      </c>
      <c r="BS136" s="239">
        <f t="shared" ref="BS136:BS199" si="122">+BR136/BG136%</f>
        <v>5.0061593158274578</v>
      </c>
      <c r="BT136" s="248">
        <f t="shared" si="87"/>
        <v>0.31896433288402526</v>
      </c>
      <c r="BU136" s="36">
        <v>213589.80499999999</v>
      </c>
      <c r="BV136" s="47">
        <f t="shared" ref="BV136:BV199" si="123">+BU136/BG136%</f>
        <v>19.61191214252003</v>
      </c>
      <c r="BW136" s="54">
        <f t="shared" ref="BW136:BW199" si="124">SUM(BG136-BH136-BU136)</f>
        <v>133788.50858600001</v>
      </c>
      <c r="BX136" s="237">
        <f t="shared" ref="BX136:BX199" si="125">+BW136/BG136%</f>
        <v>12.284521145882497</v>
      </c>
      <c r="BY136" s="53">
        <v>15370</v>
      </c>
      <c r="BZ136" s="53">
        <v>17235</v>
      </c>
      <c r="CA136" s="53">
        <v>21360</v>
      </c>
      <c r="CB136" s="53">
        <v>5778</v>
      </c>
      <c r="CC136" s="54">
        <v>55843.125</v>
      </c>
      <c r="CD136" s="54">
        <v>8482.5</v>
      </c>
      <c r="CE136" s="54">
        <v>35000</v>
      </c>
      <c r="CF136" s="42">
        <f t="shared" ref="CF136:CF199" si="126">BY136/BC136</f>
        <v>1.6858153500233074E-2</v>
      </c>
      <c r="CG136" s="42">
        <f t="shared" ref="CG136:CG199" si="127">BZ136/BD136</f>
        <v>1.9222082810539522E-2</v>
      </c>
      <c r="CH136" s="42">
        <f t="shared" ref="CH136:CH199" si="128">CA136/BE136</f>
        <v>2.3428117030902959E-2</v>
      </c>
      <c r="CI136" s="42">
        <f t="shared" ref="CI136:CI199" si="129">CB136/BF136</f>
        <v>6.3374372754942555E-3</v>
      </c>
      <c r="CJ136" s="42">
        <f t="shared" ref="CJ136:CJ199" si="130">CC136/BG136</f>
        <v>5.1275409014197276E-2</v>
      </c>
      <c r="CK136" s="54">
        <f t="shared" si="88"/>
        <v>26757.701717200005</v>
      </c>
    </row>
    <row r="137" spans="1:89" ht="20" customHeight="1" x14ac:dyDescent="0.6">
      <c r="A137" s="47">
        <v>130</v>
      </c>
      <c r="B137" s="47">
        <v>4</v>
      </c>
      <c r="C137" s="48" t="s">
        <v>322</v>
      </c>
      <c r="D137" s="48" t="s">
        <v>90</v>
      </c>
      <c r="E137" s="48" t="s">
        <v>91</v>
      </c>
      <c r="F137" s="23"/>
      <c r="G137" s="19">
        <v>40</v>
      </c>
      <c r="H137" s="20">
        <f t="shared" si="89"/>
        <v>0</v>
      </c>
      <c r="I137" s="23">
        <v>19380</v>
      </c>
      <c r="J137" s="22">
        <v>50</v>
      </c>
      <c r="K137" s="20">
        <f t="shared" si="90"/>
        <v>969000</v>
      </c>
      <c r="L137" s="23"/>
      <c r="M137" s="24">
        <v>60</v>
      </c>
      <c r="N137" s="20">
        <f t="shared" si="91"/>
        <v>0</v>
      </c>
      <c r="O137" s="23">
        <v>6512</v>
      </c>
      <c r="P137" s="25">
        <v>12</v>
      </c>
      <c r="Q137" s="20">
        <f t="shared" si="92"/>
        <v>78144</v>
      </c>
      <c r="R137" s="23"/>
      <c r="S137" s="26">
        <v>12</v>
      </c>
      <c r="T137" s="20">
        <f t="shared" si="93"/>
        <v>0</v>
      </c>
      <c r="U137" s="23">
        <v>270</v>
      </c>
      <c r="V137" s="25">
        <v>8</v>
      </c>
      <c r="W137" s="20">
        <f t="shared" si="94"/>
        <v>2160</v>
      </c>
      <c r="X137" s="23">
        <v>190</v>
      </c>
      <c r="Y137" s="25">
        <v>12</v>
      </c>
      <c r="Z137" s="20">
        <f t="shared" si="95"/>
        <v>2280</v>
      </c>
      <c r="AA137" s="23">
        <v>225</v>
      </c>
      <c r="AB137" s="25">
        <v>10</v>
      </c>
      <c r="AC137" s="20">
        <f t="shared" si="96"/>
        <v>2250</v>
      </c>
      <c r="AD137" s="23">
        <v>250</v>
      </c>
      <c r="AE137" s="25">
        <v>25</v>
      </c>
      <c r="AF137" s="20">
        <f t="shared" si="97"/>
        <v>6250</v>
      </c>
      <c r="AG137" s="23"/>
      <c r="AH137" s="25">
        <v>7.5</v>
      </c>
      <c r="AI137" s="20">
        <f t="shared" si="98"/>
        <v>0</v>
      </c>
      <c r="AJ137" s="23"/>
      <c r="AK137" s="22">
        <v>15</v>
      </c>
      <c r="AL137" s="20">
        <f t="shared" si="99"/>
        <v>0</v>
      </c>
      <c r="AM137" s="23"/>
      <c r="AN137" s="25">
        <v>12</v>
      </c>
      <c r="AO137" s="20">
        <f t="shared" si="100"/>
        <v>0</v>
      </c>
      <c r="AP137" s="23">
        <f t="shared" si="101"/>
        <v>935</v>
      </c>
      <c r="AQ137" s="23"/>
      <c r="AR137" s="27">
        <v>4</v>
      </c>
      <c r="AS137" s="23">
        <f t="shared" si="102"/>
        <v>0</v>
      </c>
      <c r="AT137" s="23"/>
      <c r="AU137" s="28">
        <v>6</v>
      </c>
      <c r="AV137" s="23">
        <f t="shared" si="103"/>
        <v>0</v>
      </c>
      <c r="AW137" s="23">
        <v>1113</v>
      </c>
      <c r="AX137" s="29">
        <f t="shared" si="104"/>
        <v>1113</v>
      </c>
      <c r="AY137" s="23">
        <v>27743</v>
      </c>
      <c r="AZ137" s="30">
        <f t="shared" si="105"/>
        <v>0.33601651186790504</v>
      </c>
      <c r="BA137" s="30">
        <f t="shared" si="106"/>
        <v>4.8245614035087717E-2</v>
      </c>
      <c r="BB137" s="30">
        <f t="shared" si="107"/>
        <v>0.1709152334152334</v>
      </c>
      <c r="BC137" s="20">
        <f t="shared" si="108"/>
        <v>981940</v>
      </c>
      <c r="BD137" s="20">
        <f t="shared" si="109"/>
        <v>975250</v>
      </c>
      <c r="BE137" s="20">
        <f t="shared" si="110"/>
        <v>981940</v>
      </c>
      <c r="BF137" s="20">
        <f t="shared" si="111"/>
        <v>981940</v>
      </c>
      <c r="BG137" s="36">
        <v>1087827</v>
      </c>
      <c r="BH137" s="36">
        <v>730939.44655236404</v>
      </c>
      <c r="BI137" s="237">
        <f t="shared" si="112"/>
        <v>67.192618546180967</v>
      </c>
      <c r="BJ137" s="238">
        <f t="shared" si="113"/>
        <v>71938</v>
      </c>
      <c r="BK137" s="239">
        <f t="shared" si="114"/>
        <v>6.6130000450439264</v>
      </c>
      <c r="BL137" s="27">
        <f t="shared" si="115"/>
        <v>32587.5</v>
      </c>
      <c r="BM137" s="239">
        <f t="shared" si="116"/>
        <v>2.9956509628828849</v>
      </c>
      <c r="BN137" s="240">
        <f t="shared" si="117"/>
        <v>10230.86</v>
      </c>
      <c r="BO137" s="239">
        <f t="shared" si="118"/>
        <v>0.94048594123881835</v>
      </c>
      <c r="BP137" s="27">
        <f t="shared" si="119"/>
        <v>20000</v>
      </c>
      <c r="BQ137" s="239">
        <f t="shared" si="120"/>
        <v>1.8385276335299638</v>
      </c>
      <c r="BR137" s="36">
        <f t="shared" si="121"/>
        <v>51093.900000000023</v>
      </c>
      <c r="BS137" s="239">
        <f t="shared" si="122"/>
        <v>4.6968773527408327</v>
      </c>
      <c r="BT137" s="248">
        <f t="shared" ref="BT137:BT200" si="131">(BG137-BH137)/BG137</f>
        <v>0.32807381453819034</v>
      </c>
      <c r="BU137" s="36">
        <v>185850.26</v>
      </c>
      <c r="BV137" s="47">
        <f t="shared" si="123"/>
        <v>17.084541935436427</v>
      </c>
      <c r="BW137" s="54">
        <f t="shared" si="124"/>
        <v>171037.29344763595</v>
      </c>
      <c r="BX137" s="237">
        <f t="shared" si="125"/>
        <v>15.722839518382605</v>
      </c>
      <c r="BY137" s="53">
        <v>24138</v>
      </c>
      <c r="BZ137" s="53">
        <v>20250</v>
      </c>
      <c r="CA137" s="53">
        <v>21150</v>
      </c>
      <c r="CB137" s="53">
        <v>6400</v>
      </c>
      <c r="CC137" s="54">
        <v>32587.5</v>
      </c>
      <c r="CD137" s="54">
        <v>10230.86</v>
      </c>
      <c r="CE137" s="54">
        <v>20000</v>
      </c>
      <c r="CF137" s="42">
        <f t="shared" si="126"/>
        <v>2.4581950017312667E-2</v>
      </c>
      <c r="CG137" s="42">
        <f t="shared" si="127"/>
        <v>2.0763906690592155E-2</v>
      </c>
      <c r="CH137" s="42">
        <f t="shared" si="128"/>
        <v>2.1538994235900361E-2</v>
      </c>
      <c r="CI137" s="42">
        <f t="shared" si="129"/>
        <v>6.5177098397050737E-3</v>
      </c>
      <c r="CJ137" s="42">
        <f t="shared" si="130"/>
        <v>2.9956509628828849E-2</v>
      </c>
      <c r="CK137" s="54">
        <f t="shared" si="88"/>
        <v>34207.458689527193</v>
      </c>
    </row>
    <row r="138" spans="1:89" ht="20" customHeight="1" x14ac:dyDescent="0.6">
      <c r="A138" s="47">
        <v>131</v>
      </c>
      <c r="B138" s="47">
        <v>5</v>
      </c>
      <c r="C138" s="48" t="s">
        <v>323</v>
      </c>
      <c r="D138" s="47" t="s">
        <v>184</v>
      </c>
      <c r="E138" s="47" t="s">
        <v>185</v>
      </c>
      <c r="F138" s="57"/>
      <c r="G138" s="19">
        <v>40</v>
      </c>
      <c r="H138" s="20">
        <f t="shared" si="89"/>
        <v>0</v>
      </c>
      <c r="I138" s="57">
        <v>18980</v>
      </c>
      <c r="J138" s="22">
        <v>50</v>
      </c>
      <c r="K138" s="20">
        <f t="shared" si="90"/>
        <v>949000</v>
      </c>
      <c r="L138" s="23"/>
      <c r="M138" s="24">
        <v>60</v>
      </c>
      <c r="N138" s="20">
        <f t="shared" si="91"/>
        <v>0</v>
      </c>
      <c r="O138" s="57">
        <v>4763</v>
      </c>
      <c r="P138" s="25">
        <v>12</v>
      </c>
      <c r="Q138" s="20">
        <f t="shared" si="92"/>
        <v>57156</v>
      </c>
      <c r="R138" s="57">
        <v>1000</v>
      </c>
      <c r="S138" s="26">
        <v>12</v>
      </c>
      <c r="T138" s="20">
        <f t="shared" si="93"/>
        <v>12000</v>
      </c>
      <c r="U138" s="57">
        <v>200</v>
      </c>
      <c r="V138" s="25">
        <v>8</v>
      </c>
      <c r="W138" s="20">
        <f t="shared" si="94"/>
        <v>1600</v>
      </c>
      <c r="X138" s="57">
        <v>150</v>
      </c>
      <c r="Y138" s="25">
        <v>12</v>
      </c>
      <c r="Z138" s="20">
        <f t="shared" si="95"/>
        <v>1800</v>
      </c>
      <c r="AA138" s="57">
        <v>831</v>
      </c>
      <c r="AB138" s="25">
        <v>10</v>
      </c>
      <c r="AC138" s="20">
        <f t="shared" si="96"/>
        <v>8310</v>
      </c>
      <c r="AD138" s="57"/>
      <c r="AE138" s="25">
        <v>25</v>
      </c>
      <c r="AF138" s="20">
        <f t="shared" si="97"/>
        <v>0</v>
      </c>
      <c r="AG138" s="23"/>
      <c r="AH138" s="25">
        <v>7.5</v>
      </c>
      <c r="AI138" s="20">
        <f t="shared" si="98"/>
        <v>0</v>
      </c>
      <c r="AJ138" s="57"/>
      <c r="AK138" s="22">
        <v>15</v>
      </c>
      <c r="AL138" s="20">
        <f t="shared" si="99"/>
        <v>0</v>
      </c>
      <c r="AM138" s="57"/>
      <c r="AN138" s="25">
        <v>12</v>
      </c>
      <c r="AO138" s="20">
        <f t="shared" si="100"/>
        <v>0</v>
      </c>
      <c r="AP138" s="23">
        <f t="shared" si="101"/>
        <v>2181</v>
      </c>
      <c r="AQ138" s="57">
        <v>0</v>
      </c>
      <c r="AR138" s="27">
        <v>4</v>
      </c>
      <c r="AS138" s="23">
        <f t="shared" si="102"/>
        <v>0</v>
      </c>
      <c r="AT138" s="57">
        <v>125</v>
      </c>
      <c r="AU138" s="28">
        <v>6</v>
      </c>
      <c r="AV138" s="23">
        <f t="shared" si="103"/>
        <v>750</v>
      </c>
      <c r="AW138" s="57">
        <v>2001</v>
      </c>
      <c r="AX138" s="29">
        <f t="shared" si="104"/>
        <v>2751</v>
      </c>
      <c r="AY138" s="57">
        <v>56506</v>
      </c>
      <c r="AZ138" s="30">
        <f t="shared" si="105"/>
        <v>0.25094836670179138</v>
      </c>
      <c r="BA138" s="30">
        <f t="shared" si="106"/>
        <v>0.1149104320337197</v>
      </c>
      <c r="BB138" s="30">
        <f t="shared" si="107"/>
        <v>0.57757715725383163</v>
      </c>
      <c r="BC138" s="20">
        <f t="shared" si="108"/>
        <v>972710</v>
      </c>
      <c r="BD138" s="20">
        <f t="shared" si="109"/>
        <v>961000</v>
      </c>
      <c r="BE138" s="20">
        <f t="shared" si="110"/>
        <v>972710</v>
      </c>
      <c r="BF138" s="20">
        <f t="shared" si="111"/>
        <v>972710</v>
      </c>
      <c r="BG138" s="241">
        <v>1087636</v>
      </c>
      <c r="BH138" s="241">
        <v>735984.29</v>
      </c>
      <c r="BI138" s="237">
        <f t="shared" si="112"/>
        <v>67.668253901121332</v>
      </c>
      <c r="BJ138" s="238">
        <f t="shared" si="113"/>
        <v>84862.88</v>
      </c>
      <c r="BK138" s="239">
        <f t="shared" si="114"/>
        <v>7.8025074565387689</v>
      </c>
      <c r="BL138" s="27">
        <f t="shared" si="115"/>
        <v>47415</v>
      </c>
      <c r="BM138" s="239">
        <f t="shared" si="116"/>
        <v>4.3594548176044192</v>
      </c>
      <c r="BN138" s="240">
        <f t="shared" si="117"/>
        <v>4589</v>
      </c>
      <c r="BO138" s="239">
        <f t="shared" si="118"/>
        <v>0.42192424671489354</v>
      </c>
      <c r="BP138" s="27">
        <f t="shared" si="119"/>
        <v>15000</v>
      </c>
      <c r="BQ138" s="239">
        <f t="shared" si="120"/>
        <v>1.3791378733326223</v>
      </c>
      <c r="BR138" s="36">
        <f t="shared" si="121"/>
        <v>55472.250000000007</v>
      </c>
      <c r="BS138" s="239">
        <f t="shared" si="122"/>
        <v>5.1002587262650376</v>
      </c>
      <c r="BT138" s="248">
        <f t="shared" si="131"/>
        <v>0.32331746098878666</v>
      </c>
      <c r="BU138" s="241">
        <v>207339.13</v>
      </c>
      <c r="BV138" s="47">
        <f t="shared" si="123"/>
        <v>19.06328312045574</v>
      </c>
      <c r="BW138" s="54">
        <f t="shared" si="124"/>
        <v>144312.57999999996</v>
      </c>
      <c r="BX138" s="237">
        <f t="shared" si="125"/>
        <v>13.268462978422924</v>
      </c>
      <c r="BY138" s="58">
        <v>28800</v>
      </c>
      <c r="BZ138" s="58">
        <v>24062.5</v>
      </c>
      <c r="CA138" s="58">
        <v>23640.25</v>
      </c>
      <c r="CB138" s="58">
        <v>8360.1299999999992</v>
      </c>
      <c r="CC138" s="59">
        <v>47415</v>
      </c>
      <c r="CD138" s="59">
        <v>4589</v>
      </c>
      <c r="CE138" s="59">
        <v>15000</v>
      </c>
      <c r="CF138" s="42">
        <f t="shared" si="126"/>
        <v>2.960800238508908E-2</v>
      </c>
      <c r="CG138" s="42">
        <f t="shared" si="127"/>
        <v>2.5039021852237255E-2</v>
      </c>
      <c r="CH138" s="42">
        <f t="shared" si="128"/>
        <v>2.4303492305003546E-2</v>
      </c>
      <c r="CI138" s="42">
        <f t="shared" si="129"/>
        <v>8.5946787840157895E-3</v>
      </c>
      <c r="CJ138" s="42">
        <f t="shared" si="130"/>
        <v>4.359454817604419E-2</v>
      </c>
      <c r="CK138" s="54">
        <f t="shared" si="88"/>
        <v>28862.515999999992</v>
      </c>
    </row>
    <row r="139" spans="1:89" ht="20" customHeight="1" x14ac:dyDescent="0.6">
      <c r="A139" s="47">
        <v>132</v>
      </c>
      <c r="B139" s="47">
        <v>5</v>
      </c>
      <c r="C139" s="60" t="s">
        <v>324</v>
      </c>
      <c r="D139" s="48" t="s">
        <v>243</v>
      </c>
      <c r="E139" s="48" t="s">
        <v>244</v>
      </c>
      <c r="F139" s="64"/>
      <c r="G139" s="19">
        <v>40</v>
      </c>
      <c r="H139" s="20">
        <f t="shared" si="89"/>
        <v>0</v>
      </c>
      <c r="I139" s="64">
        <v>19620</v>
      </c>
      <c r="J139" s="22">
        <v>50</v>
      </c>
      <c r="K139" s="20">
        <f t="shared" si="90"/>
        <v>981000</v>
      </c>
      <c r="L139" s="23"/>
      <c r="M139" s="24">
        <v>60</v>
      </c>
      <c r="N139" s="20">
        <f t="shared" si="91"/>
        <v>0</v>
      </c>
      <c r="O139" s="64">
        <v>5908</v>
      </c>
      <c r="P139" s="25">
        <v>12</v>
      </c>
      <c r="Q139" s="20">
        <f t="shared" si="92"/>
        <v>70896</v>
      </c>
      <c r="R139" s="64"/>
      <c r="S139" s="26">
        <v>12</v>
      </c>
      <c r="T139" s="20">
        <f t="shared" si="93"/>
        <v>0</v>
      </c>
      <c r="U139" s="64">
        <v>640</v>
      </c>
      <c r="V139" s="25">
        <v>8</v>
      </c>
      <c r="W139" s="20">
        <f t="shared" si="94"/>
        <v>5120</v>
      </c>
      <c r="X139" s="64">
        <v>378</v>
      </c>
      <c r="Y139" s="25">
        <v>12</v>
      </c>
      <c r="Z139" s="20">
        <f t="shared" si="95"/>
        <v>4536</v>
      </c>
      <c r="AA139" s="64">
        <v>540</v>
      </c>
      <c r="AB139" s="25">
        <v>10</v>
      </c>
      <c r="AC139" s="20">
        <f t="shared" si="96"/>
        <v>5400</v>
      </c>
      <c r="AD139" s="64"/>
      <c r="AE139" s="25">
        <v>25</v>
      </c>
      <c r="AF139" s="20">
        <f t="shared" si="97"/>
        <v>0</v>
      </c>
      <c r="AG139" s="64"/>
      <c r="AH139" s="25">
        <v>7.5</v>
      </c>
      <c r="AI139" s="20">
        <f t="shared" si="98"/>
        <v>0</v>
      </c>
      <c r="AJ139" s="64"/>
      <c r="AK139" s="22">
        <v>15</v>
      </c>
      <c r="AL139" s="20">
        <f t="shared" si="99"/>
        <v>0</v>
      </c>
      <c r="AM139" s="64"/>
      <c r="AN139" s="25">
        <v>12</v>
      </c>
      <c r="AO139" s="20">
        <f t="shared" si="100"/>
        <v>0</v>
      </c>
      <c r="AP139" s="23">
        <f t="shared" si="101"/>
        <v>1558</v>
      </c>
      <c r="AQ139" s="64"/>
      <c r="AR139" s="27">
        <v>4</v>
      </c>
      <c r="AS139" s="23">
        <f t="shared" si="102"/>
        <v>0</v>
      </c>
      <c r="AT139" s="64">
        <v>31</v>
      </c>
      <c r="AU139" s="28">
        <v>6</v>
      </c>
      <c r="AV139" s="23">
        <f t="shared" si="103"/>
        <v>186</v>
      </c>
      <c r="AW139" s="64">
        <v>1035</v>
      </c>
      <c r="AX139" s="29">
        <f t="shared" si="104"/>
        <v>1221</v>
      </c>
      <c r="AY139" s="23">
        <v>20480</v>
      </c>
      <c r="AZ139" s="30">
        <f t="shared" si="105"/>
        <v>0.30112130479102955</v>
      </c>
      <c r="BA139" s="30">
        <f t="shared" si="106"/>
        <v>7.9408766564729866E-2</v>
      </c>
      <c r="BB139" s="30">
        <f t="shared" si="107"/>
        <v>0.20666892349356805</v>
      </c>
      <c r="BC139" s="20">
        <f t="shared" si="108"/>
        <v>996056</v>
      </c>
      <c r="BD139" s="20">
        <f t="shared" si="109"/>
        <v>981000</v>
      </c>
      <c r="BE139" s="20">
        <f t="shared" si="110"/>
        <v>996056</v>
      </c>
      <c r="BF139" s="20">
        <f t="shared" si="111"/>
        <v>996056</v>
      </c>
      <c r="BG139" s="88">
        <v>1087432</v>
      </c>
      <c r="BH139" s="88">
        <v>733811.61</v>
      </c>
      <c r="BI139" s="237">
        <f t="shared" si="112"/>
        <v>67.481149166108779</v>
      </c>
      <c r="BJ139" s="238">
        <f t="shared" si="113"/>
        <v>80345</v>
      </c>
      <c r="BK139" s="239">
        <f t="shared" si="114"/>
        <v>7.3885079710731336</v>
      </c>
      <c r="BL139" s="27">
        <f t="shared" si="115"/>
        <v>72917</v>
      </c>
      <c r="BM139" s="239">
        <f t="shared" si="116"/>
        <v>6.7054307763611884</v>
      </c>
      <c r="BN139" s="240">
        <f t="shared" si="117"/>
        <v>0</v>
      </c>
      <c r="BO139" s="239">
        <f t="shared" si="118"/>
        <v>0</v>
      </c>
      <c r="BP139" s="27">
        <f t="shared" si="119"/>
        <v>15000</v>
      </c>
      <c r="BQ139" s="239">
        <f t="shared" si="120"/>
        <v>1.3793965967527164</v>
      </c>
      <c r="BR139" s="36">
        <f t="shared" si="121"/>
        <v>57045.649999999994</v>
      </c>
      <c r="BS139" s="239">
        <f t="shared" si="122"/>
        <v>5.2459050313031064</v>
      </c>
      <c r="BT139" s="248">
        <f t="shared" si="131"/>
        <v>0.32518850833891222</v>
      </c>
      <c r="BU139" s="88">
        <v>225307.65</v>
      </c>
      <c r="BV139" s="47">
        <f t="shared" si="123"/>
        <v>20.719240375490145</v>
      </c>
      <c r="BW139" s="54">
        <f t="shared" si="124"/>
        <v>128312.74000000002</v>
      </c>
      <c r="BX139" s="237">
        <f t="shared" si="125"/>
        <v>11.799610458401078</v>
      </c>
      <c r="BY139" s="73">
        <v>25510</v>
      </c>
      <c r="BZ139" s="73">
        <v>24200</v>
      </c>
      <c r="CA139" s="73">
        <v>17400</v>
      </c>
      <c r="CB139" s="73">
        <v>13235</v>
      </c>
      <c r="CC139" s="74">
        <v>72917</v>
      </c>
      <c r="CD139" s="74">
        <v>0</v>
      </c>
      <c r="CE139" s="74">
        <v>15000</v>
      </c>
      <c r="CF139" s="42">
        <f t="shared" si="126"/>
        <v>2.561100982274089E-2</v>
      </c>
      <c r="CG139" s="42">
        <f t="shared" si="127"/>
        <v>2.4668705402650357E-2</v>
      </c>
      <c r="CH139" s="42">
        <f t="shared" si="128"/>
        <v>1.7468897331073756E-2</v>
      </c>
      <c r="CI139" s="42">
        <f t="shared" si="129"/>
        <v>1.3287405527400067E-2</v>
      </c>
      <c r="CJ139" s="42">
        <f t="shared" si="130"/>
        <v>6.7054307763611889E-2</v>
      </c>
      <c r="CK139" s="54">
        <f t="shared" si="88"/>
        <v>25662.548000000006</v>
      </c>
    </row>
    <row r="140" spans="1:89" ht="20" customHeight="1" x14ac:dyDescent="0.6">
      <c r="A140" s="47">
        <v>133</v>
      </c>
      <c r="B140" s="47">
        <v>6</v>
      </c>
      <c r="C140" s="65" t="s">
        <v>325</v>
      </c>
      <c r="D140" s="47" t="s">
        <v>146</v>
      </c>
      <c r="E140" s="47" t="s">
        <v>147</v>
      </c>
      <c r="F140" s="57"/>
      <c r="G140" s="19">
        <v>40</v>
      </c>
      <c r="H140" s="20">
        <f t="shared" si="89"/>
        <v>0</v>
      </c>
      <c r="I140" s="57">
        <v>14710</v>
      </c>
      <c r="J140" s="22">
        <v>50</v>
      </c>
      <c r="K140" s="20">
        <f t="shared" si="90"/>
        <v>735500</v>
      </c>
      <c r="L140" s="23"/>
      <c r="M140" s="24">
        <v>60</v>
      </c>
      <c r="N140" s="20">
        <f t="shared" si="91"/>
        <v>0</v>
      </c>
      <c r="O140" s="23">
        <v>5073</v>
      </c>
      <c r="P140" s="25">
        <v>12</v>
      </c>
      <c r="Q140" s="20">
        <f t="shared" si="92"/>
        <v>60876</v>
      </c>
      <c r="R140" s="23"/>
      <c r="S140" s="26">
        <v>12</v>
      </c>
      <c r="T140" s="20">
        <f t="shared" si="93"/>
        <v>0</v>
      </c>
      <c r="U140" s="23">
        <v>932</v>
      </c>
      <c r="V140" s="25">
        <v>8</v>
      </c>
      <c r="W140" s="20">
        <f t="shared" si="94"/>
        <v>7456</v>
      </c>
      <c r="X140" s="23"/>
      <c r="Y140" s="25">
        <v>12</v>
      </c>
      <c r="Z140" s="20">
        <f t="shared" si="95"/>
        <v>0</v>
      </c>
      <c r="AA140" s="23">
        <v>1231</v>
      </c>
      <c r="AB140" s="25">
        <v>10</v>
      </c>
      <c r="AC140" s="20">
        <f t="shared" si="96"/>
        <v>12310</v>
      </c>
      <c r="AD140" s="23">
        <v>70</v>
      </c>
      <c r="AE140" s="25">
        <v>25</v>
      </c>
      <c r="AF140" s="20">
        <f t="shared" si="97"/>
        <v>1750</v>
      </c>
      <c r="AG140" s="23">
        <v>348</v>
      </c>
      <c r="AH140" s="25">
        <v>7.5</v>
      </c>
      <c r="AI140" s="20">
        <f t="shared" si="98"/>
        <v>2610</v>
      </c>
      <c r="AJ140" s="23"/>
      <c r="AK140" s="22">
        <v>15</v>
      </c>
      <c r="AL140" s="20">
        <f t="shared" si="99"/>
        <v>0</v>
      </c>
      <c r="AM140" s="23"/>
      <c r="AN140" s="25">
        <v>12</v>
      </c>
      <c r="AO140" s="20">
        <f t="shared" si="100"/>
        <v>0</v>
      </c>
      <c r="AP140" s="23">
        <f t="shared" si="101"/>
        <v>2581</v>
      </c>
      <c r="AQ140" s="23"/>
      <c r="AR140" s="27">
        <v>4</v>
      </c>
      <c r="AS140" s="23">
        <f t="shared" si="102"/>
        <v>0</v>
      </c>
      <c r="AT140" s="23"/>
      <c r="AU140" s="28">
        <v>6</v>
      </c>
      <c r="AV140" s="23">
        <f t="shared" si="103"/>
        <v>0</v>
      </c>
      <c r="AW140" s="23">
        <v>2539</v>
      </c>
      <c r="AX140" s="29">
        <f t="shared" si="104"/>
        <v>2539</v>
      </c>
      <c r="AY140" s="23">
        <v>68962</v>
      </c>
      <c r="AZ140" s="30">
        <f t="shared" si="105"/>
        <v>0.34486743711760709</v>
      </c>
      <c r="BA140" s="30">
        <f t="shared" si="106"/>
        <v>0.17545887151597553</v>
      </c>
      <c r="BB140" s="30">
        <f t="shared" si="107"/>
        <v>0.50049280504632365</v>
      </c>
      <c r="BC140" s="20">
        <f t="shared" si="108"/>
        <v>757016</v>
      </c>
      <c r="BD140" s="20">
        <f t="shared" si="109"/>
        <v>737250</v>
      </c>
      <c r="BE140" s="20">
        <f t="shared" si="110"/>
        <v>757016</v>
      </c>
      <c r="BF140" s="20">
        <f t="shared" si="111"/>
        <v>759626</v>
      </c>
      <c r="BG140" s="36">
        <v>1084877</v>
      </c>
      <c r="BH140" s="36">
        <v>726348.988636364</v>
      </c>
      <c r="BI140" s="237">
        <f t="shared" si="112"/>
        <v>66.952197220179244</v>
      </c>
      <c r="BJ140" s="238">
        <f t="shared" si="113"/>
        <v>68962</v>
      </c>
      <c r="BK140" s="239">
        <f t="shared" si="114"/>
        <v>6.3566653178194388</v>
      </c>
      <c r="BL140" s="27">
        <f t="shared" si="115"/>
        <v>53190</v>
      </c>
      <c r="BM140" s="239">
        <f t="shared" si="116"/>
        <v>4.9028599555525645</v>
      </c>
      <c r="BN140" s="240">
        <f t="shared" si="117"/>
        <v>2161.8000000000002</v>
      </c>
      <c r="BO140" s="239">
        <f t="shared" si="118"/>
        <v>0.19926682932719564</v>
      </c>
      <c r="BP140" s="27">
        <f t="shared" si="119"/>
        <v>35000</v>
      </c>
      <c r="BQ140" s="239">
        <f t="shared" si="120"/>
        <v>3.2261721835747279</v>
      </c>
      <c r="BR140" s="36">
        <f t="shared" si="121"/>
        <v>57814</v>
      </c>
      <c r="BS140" s="239">
        <f t="shared" si="122"/>
        <v>5.3290833891768372</v>
      </c>
      <c r="BT140" s="248">
        <f t="shared" si="131"/>
        <v>0.33047802779820756</v>
      </c>
      <c r="BU140" s="36">
        <v>217127.8</v>
      </c>
      <c r="BV140" s="47">
        <f t="shared" si="123"/>
        <v>20.014047675450765</v>
      </c>
      <c r="BW140" s="54">
        <f t="shared" si="124"/>
        <v>141400.21136363602</v>
      </c>
      <c r="BX140" s="237">
        <f t="shared" si="125"/>
        <v>13.033755104369989</v>
      </c>
      <c r="BY140" s="53">
        <v>22302</v>
      </c>
      <c r="BZ140" s="53">
        <v>16000</v>
      </c>
      <c r="CA140" s="53">
        <v>20900</v>
      </c>
      <c r="CB140" s="53">
        <v>9760</v>
      </c>
      <c r="CC140" s="54">
        <v>53190</v>
      </c>
      <c r="CD140" s="54">
        <v>2161.8000000000002</v>
      </c>
      <c r="CE140" s="54">
        <v>35000</v>
      </c>
      <c r="CF140" s="42">
        <f t="shared" si="126"/>
        <v>2.9460407706045844E-2</v>
      </c>
      <c r="CG140" s="42">
        <f t="shared" si="127"/>
        <v>2.1702271956595458E-2</v>
      </c>
      <c r="CH140" s="42">
        <f t="shared" si="128"/>
        <v>2.7608399294070402E-2</v>
      </c>
      <c r="CI140" s="42">
        <f t="shared" si="129"/>
        <v>1.2848428042220778E-2</v>
      </c>
      <c r="CJ140" s="42">
        <f t="shared" si="130"/>
        <v>4.9028599555525652E-2</v>
      </c>
      <c r="CK140" s="54">
        <f t="shared" si="88"/>
        <v>28280.042272727205</v>
      </c>
    </row>
    <row r="141" spans="1:89" ht="20" customHeight="1" x14ac:dyDescent="0.6">
      <c r="A141" s="47">
        <v>134</v>
      </c>
      <c r="B141" s="47">
        <v>9</v>
      </c>
      <c r="C141" s="48" t="s">
        <v>326</v>
      </c>
      <c r="D141" s="48" t="s">
        <v>173</v>
      </c>
      <c r="E141" s="48" t="s">
        <v>82</v>
      </c>
      <c r="F141" s="49">
        <v>0</v>
      </c>
      <c r="G141" s="19">
        <v>40</v>
      </c>
      <c r="H141" s="20">
        <f t="shared" si="89"/>
        <v>0</v>
      </c>
      <c r="I141" s="23">
        <v>19555</v>
      </c>
      <c r="J141" s="22">
        <v>50</v>
      </c>
      <c r="K141" s="20">
        <f t="shared" si="90"/>
        <v>977750</v>
      </c>
      <c r="L141" s="23"/>
      <c r="M141" s="24">
        <v>60</v>
      </c>
      <c r="N141" s="20">
        <f t="shared" si="91"/>
        <v>0</v>
      </c>
      <c r="O141" s="23">
        <v>5940</v>
      </c>
      <c r="P141" s="25">
        <v>12</v>
      </c>
      <c r="Q141" s="20">
        <f t="shared" si="92"/>
        <v>71280</v>
      </c>
      <c r="R141" s="23">
        <v>640</v>
      </c>
      <c r="S141" s="26">
        <v>12</v>
      </c>
      <c r="T141" s="20">
        <f t="shared" si="93"/>
        <v>7680</v>
      </c>
      <c r="U141" s="23">
        <v>270</v>
      </c>
      <c r="V141" s="25">
        <v>8</v>
      </c>
      <c r="W141" s="20">
        <f t="shared" si="94"/>
        <v>2160</v>
      </c>
      <c r="X141" s="23">
        <v>0</v>
      </c>
      <c r="Y141" s="25">
        <v>12</v>
      </c>
      <c r="Z141" s="20">
        <f t="shared" si="95"/>
        <v>0</v>
      </c>
      <c r="AA141" s="23">
        <v>580</v>
      </c>
      <c r="AB141" s="25">
        <v>10</v>
      </c>
      <c r="AC141" s="20">
        <f t="shared" si="96"/>
        <v>5800</v>
      </c>
      <c r="AD141" s="23">
        <v>0</v>
      </c>
      <c r="AE141" s="25">
        <v>25</v>
      </c>
      <c r="AF141" s="20">
        <f t="shared" si="97"/>
        <v>0</v>
      </c>
      <c r="AG141" s="23">
        <v>0</v>
      </c>
      <c r="AH141" s="25">
        <v>7.5</v>
      </c>
      <c r="AI141" s="20">
        <f t="shared" si="98"/>
        <v>0</v>
      </c>
      <c r="AJ141" s="23"/>
      <c r="AK141" s="22">
        <v>15</v>
      </c>
      <c r="AL141" s="20">
        <f t="shared" si="99"/>
        <v>0</v>
      </c>
      <c r="AM141" s="23">
        <v>0</v>
      </c>
      <c r="AN141" s="25">
        <v>12</v>
      </c>
      <c r="AO141" s="20">
        <f t="shared" si="100"/>
        <v>0</v>
      </c>
      <c r="AP141" s="23">
        <f t="shared" si="101"/>
        <v>1490</v>
      </c>
      <c r="AQ141" s="23">
        <v>101</v>
      </c>
      <c r="AR141" s="27">
        <v>4</v>
      </c>
      <c r="AS141" s="23">
        <f t="shared" si="102"/>
        <v>404</v>
      </c>
      <c r="AT141" s="23">
        <v>0</v>
      </c>
      <c r="AU141" s="28">
        <v>6</v>
      </c>
      <c r="AV141" s="23">
        <f t="shared" si="103"/>
        <v>0</v>
      </c>
      <c r="AW141" s="23">
        <v>609</v>
      </c>
      <c r="AX141" s="29">
        <f t="shared" si="104"/>
        <v>1013</v>
      </c>
      <c r="AY141" s="23">
        <v>17730</v>
      </c>
      <c r="AZ141" s="30">
        <f t="shared" si="105"/>
        <v>0.30375862950652005</v>
      </c>
      <c r="BA141" s="30">
        <f t="shared" si="106"/>
        <v>7.6195346458706209E-2</v>
      </c>
      <c r="BB141" s="30">
        <f t="shared" si="107"/>
        <v>0.17053872053872055</v>
      </c>
      <c r="BC141" s="20">
        <f t="shared" si="108"/>
        <v>993390</v>
      </c>
      <c r="BD141" s="20">
        <f t="shared" si="109"/>
        <v>985430</v>
      </c>
      <c r="BE141" s="20">
        <f t="shared" si="110"/>
        <v>993390</v>
      </c>
      <c r="BF141" s="20">
        <f t="shared" si="111"/>
        <v>993390</v>
      </c>
      <c r="BG141" s="36">
        <v>1082400</v>
      </c>
      <c r="BH141" s="36">
        <v>733366.39</v>
      </c>
      <c r="BI141" s="237">
        <f t="shared" si="112"/>
        <v>67.753731522542495</v>
      </c>
      <c r="BJ141" s="238">
        <f t="shared" si="113"/>
        <v>78123</v>
      </c>
      <c r="BK141" s="239">
        <f t="shared" si="114"/>
        <v>7.2175720620842574</v>
      </c>
      <c r="BL141" s="27">
        <f t="shared" si="115"/>
        <v>66405</v>
      </c>
      <c r="BM141" s="239">
        <f t="shared" si="116"/>
        <v>6.1349778270509976</v>
      </c>
      <c r="BN141" s="240">
        <f t="shared" si="117"/>
        <v>2555.63</v>
      </c>
      <c r="BO141" s="239">
        <f t="shared" si="118"/>
        <v>0.23610772357723578</v>
      </c>
      <c r="BP141" s="27">
        <f t="shared" si="119"/>
        <v>5000</v>
      </c>
      <c r="BQ141" s="239">
        <f t="shared" si="120"/>
        <v>0.46193643754619362</v>
      </c>
      <c r="BR141" s="36">
        <f t="shared" si="121"/>
        <v>99262.989999999991</v>
      </c>
      <c r="BS141" s="239">
        <f t="shared" si="122"/>
        <v>9.1706383961566882</v>
      </c>
      <c r="BT141" s="248">
        <f t="shared" si="131"/>
        <v>0.32246268477457501</v>
      </c>
      <c r="BU141" s="36">
        <v>251346.62</v>
      </c>
      <c r="BV141" s="47">
        <f t="shared" si="123"/>
        <v>23.221232446415375</v>
      </c>
      <c r="BW141" s="54">
        <f t="shared" si="124"/>
        <v>97686.989999999991</v>
      </c>
      <c r="BX141" s="237">
        <f t="shared" si="125"/>
        <v>9.0250360310421271</v>
      </c>
      <c r="BY141" s="53">
        <v>27545</v>
      </c>
      <c r="BZ141" s="53">
        <v>20908</v>
      </c>
      <c r="CA141" s="53">
        <v>24550</v>
      </c>
      <c r="CB141" s="53">
        <v>5120</v>
      </c>
      <c r="CC141" s="54">
        <v>66405</v>
      </c>
      <c r="CD141" s="54">
        <v>2555.63</v>
      </c>
      <c r="CE141" s="54">
        <v>5000</v>
      </c>
      <c r="CF141" s="42">
        <f t="shared" si="126"/>
        <v>2.7728283956955476E-2</v>
      </c>
      <c r="CG141" s="42">
        <f t="shared" si="127"/>
        <v>2.1217133637092437E-2</v>
      </c>
      <c r="CH141" s="42">
        <f t="shared" si="128"/>
        <v>2.4713355278390157E-2</v>
      </c>
      <c r="CI141" s="42">
        <f t="shared" si="129"/>
        <v>5.1540683920715934E-3</v>
      </c>
      <c r="CJ141" s="42">
        <f t="shared" si="130"/>
        <v>6.1349778270509976E-2</v>
      </c>
      <c r="CK141" s="54">
        <f t="shared" si="88"/>
        <v>19537.397999999997</v>
      </c>
    </row>
    <row r="142" spans="1:89" ht="20" customHeight="1" x14ac:dyDescent="0.6">
      <c r="A142" s="47">
        <v>135</v>
      </c>
      <c r="B142" s="62">
        <v>5</v>
      </c>
      <c r="C142" s="48" t="s">
        <v>327</v>
      </c>
      <c r="D142" s="48" t="s">
        <v>328</v>
      </c>
      <c r="E142" s="48" t="s">
        <v>112</v>
      </c>
      <c r="F142" s="23"/>
      <c r="G142" s="19">
        <v>40</v>
      </c>
      <c r="H142" s="20">
        <f t="shared" si="89"/>
        <v>0</v>
      </c>
      <c r="I142" s="23">
        <v>19140</v>
      </c>
      <c r="J142" s="22">
        <v>50</v>
      </c>
      <c r="K142" s="20">
        <f t="shared" si="90"/>
        <v>957000</v>
      </c>
      <c r="L142" s="23"/>
      <c r="M142" s="24">
        <v>60</v>
      </c>
      <c r="N142" s="20">
        <f t="shared" si="91"/>
        <v>0</v>
      </c>
      <c r="O142" s="23">
        <v>4304</v>
      </c>
      <c r="P142" s="25">
        <v>12</v>
      </c>
      <c r="Q142" s="20">
        <f t="shared" si="92"/>
        <v>51648</v>
      </c>
      <c r="R142" s="23"/>
      <c r="S142" s="26">
        <v>12</v>
      </c>
      <c r="T142" s="20">
        <f t="shared" si="93"/>
        <v>0</v>
      </c>
      <c r="U142" s="23">
        <v>313</v>
      </c>
      <c r="V142" s="25">
        <v>8</v>
      </c>
      <c r="W142" s="20">
        <f t="shared" si="94"/>
        <v>2504</v>
      </c>
      <c r="X142" s="23">
        <v>200</v>
      </c>
      <c r="Y142" s="25">
        <v>12</v>
      </c>
      <c r="Z142" s="20">
        <f t="shared" si="95"/>
        <v>2400</v>
      </c>
      <c r="AA142" s="23">
        <v>181</v>
      </c>
      <c r="AB142" s="25">
        <v>10</v>
      </c>
      <c r="AC142" s="20">
        <f t="shared" si="96"/>
        <v>1810</v>
      </c>
      <c r="AD142" s="23">
        <v>70</v>
      </c>
      <c r="AE142" s="25">
        <v>25</v>
      </c>
      <c r="AF142" s="20">
        <f t="shared" si="97"/>
        <v>1750</v>
      </c>
      <c r="AG142" s="23"/>
      <c r="AH142" s="25">
        <v>7.5</v>
      </c>
      <c r="AI142" s="20">
        <f t="shared" si="98"/>
        <v>0</v>
      </c>
      <c r="AJ142" s="23"/>
      <c r="AK142" s="22">
        <v>15</v>
      </c>
      <c r="AL142" s="20">
        <f t="shared" si="99"/>
        <v>0</v>
      </c>
      <c r="AM142" s="23"/>
      <c r="AN142" s="25">
        <v>12</v>
      </c>
      <c r="AO142" s="20">
        <f t="shared" si="100"/>
        <v>0</v>
      </c>
      <c r="AP142" s="23">
        <f t="shared" si="101"/>
        <v>764</v>
      </c>
      <c r="AQ142" s="23"/>
      <c r="AR142" s="27">
        <v>4</v>
      </c>
      <c r="AS142" s="23">
        <f t="shared" si="102"/>
        <v>0</v>
      </c>
      <c r="AT142" s="23"/>
      <c r="AU142" s="28">
        <v>6</v>
      </c>
      <c r="AV142" s="23">
        <f t="shared" si="103"/>
        <v>0</v>
      </c>
      <c r="AW142" s="23">
        <v>2221</v>
      </c>
      <c r="AX142" s="29">
        <f t="shared" si="104"/>
        <v>2221</v>
      </c>
      <c r="AY142" s="23">
        <v>57720</v>
      </c>
      <c r="AZ142" s="30">
        <f t="shared" si="105"/>
        <v>0.22486938349007315</v>
      </c>
      <c r="BA142" s="30">
        <f t="shared" si="106"/>
        <v>3.9916405433646815E-2</v>
      </c>
      <c r="BB142" s="30">
        <f t="shared" si="107"/>
        <v>0.51603159851301117</v>
      </c>
      <c r="BC142" s="20">
        <f t="shared" si="108"/>
        <v>965464</v>
      </c>
      <c r="BD142" s="20">
        <f t="shared" si="109"/>
        <v>958750</v>
      </c>
      <c r="BE142" s="20">
        <f t="shared" si="110"/>
        <v>965464</v>
      </c>
      <c r="BF142" s="20">
        <f t="shared" si="111"/>
        <v>965464</v>
      </c>
      <c r="BG142" s="36">
        <v>1080232</v>
      </c>
      <c r="BH142" s="36">
        <v>729603.32897168002</v>
      </c>
      <c r="BI142" s="237">
        <f t="shared" si="112"/>
        <v>67.54135491002674</v>
      </c>
      <c r="BJ142" s="238">
        <f t="shared" si="113"/>
        <v>81765</v>
      </c>
      <c r="BK142" s="239">
        <f t="shared" si="114"/>
        <v>7.5692073554569763</v>
      </c>
      <c r="BL142" s="27">
        <f t="shared" si="115"/>
        <v>52806</v>
      </c>
      <c r="BM142" s="239">
        <f t="shared" si="116"/>
        <v>4.888394344918499</v>
      </c>
      <c r="BN142" s="240">
        <f t="shared" si="117"/>
        <v>3559</v>
      </c>
      <c r="BO142" s="239">
        <f t="shared" si="118"/>
        <v>0.32946626280280533</v>
      </c>
      <c r="BP142" s="27">
        <f t="shared" si="119"/>
        <v>27620</v>
      </c>
      <c r="BQ142" s="239">
        <f t="shared" si="120"/>
        <v>2.5568581563960335</v>
      </c>
      <c r="BR142" s="36">
        <f t="shared" si="121"/>
        <v>42205.75</v>
      </c>
      <c r="BS142" s="239">
        <f t="shared" si="122"/>
        <v>3.9071005117419224</v>
      </c>
      <c r="BT142" s="248">
        <f t="shared" si="131"/>
        <v>0.32458645089973265</v>
      </c>
      <c r="BU142" s="36">
        <v>207955.75</v>
      </c>
      <c r="BV142" s="47">
        <f t="shared" si="123"/>
        <v>19.251026631316236</v>
      </c>
      <c r="BW142" s="54">
        <f t="shared" si="124"/>
        <v>142672.92102831998</v>
      </c>
      <c r="BX142" s="237">
        <f t="shared" si="125"/>
        <v>13.207618458657027</v>
      </c>
      <c r="BY142" s="53">
        <v>20450</v>
      </c>
      <c r="BZ142" s="53">
        <v>27000</v>
      </c>
      <c r="CA142" s="53">
        <v>31350</v>
      </c>
      <c r="CB142" s="53">
        <v>2965</v>
      </c>
      <c r="CC142" s="54">
        <v>52806</v>
      </c>
      <c r="CD142" s="54">
        <v>3559</v>
      </c>
      <c r="CE142" s="54">
        <v>27620</v>
      </c>
      <c r="CF142" s="42">
        <f t="shared" si="126"/>
        <v>2.1181525152672704E-2</v>
      </c>
      <c r="CG142" s="42">
        <f t="shared" si="127"/>
        <v>2.8161668839634942E-2</v>
      </c>
      <c r="CH142" s="42">
        <f t="shared" si="128"/>
        <v>3.2471433424757425E-2</v>
      </c>
      <c r="CI142" s="42">
        <f t="shared" si="129"/>
        <v>3.0710622042872649E-3</v>
      </c>
      <c r="CJ142" s="42">
        <f t="shared" si="130"/>
        <v>4.8883943449184987E-2</v>
      </c>
      <c r="CK142" s="54">
        <f t="shared" si="88"/>
        <v>28534.584205663996</v>
      </c>
    </row>
    <row r="143" spans="1:89" ht="20" customHeight="1" x14ac:dyDescent="0.6">
      <c r="A143" s="47">
        <v>136</v>
      </c>
      <c r="B143" s="47">
        <v>5</v>
      </c>
      <c r="C143" s="48" t="s">
        <v>329</v>
      </c>
      <c r="D143" s="48" t="s">
        <v>205</v>
      </c>
      <c r="E143" s="71" t="s">
        <v>70</v>
      </c>
      <c r="F143" s="23"/>
      <c r="G143" s="19">
        <v>40</v>
      </c>
      <c r="H143" s="20">
        <f t="shared" si="89"/>
        <v>0</v>
      </c>
      <c r="I143" s="23">
        <v>20450</v>
      </c>
      <c r="J143" s="22">
        <v>50</v>
      </c>
      <c r="K143" s="20">
        <f t="shared" si="90"/>
        <v>1022500</v>
      </c>
      <c r="L143" s="23"/>
      <c r="M143" s="24">
        <v>60</v>
      </c>
      <c r="N143" s="20">
        <f t="shared" si="91"/>
        <v>0</v>
      </c>
      <c r="O143" s="23">
        <v>1659</v>
      </c>
      <c r="P143" s="25">
        <v>12</v>
      </c>
      <c r="Q143" s="20">
        <f t="shared" si="92"/>
        <v>19908</v>
      </c>
      <c r="R143" s="23"/>
      <c r="S143" s="26">
        <v>12</v>
      </c>
      <c r="T143" s="20">
        <f t="shared" si="93"/>
        <v>0</v>
      </c>
      <c r="U143" s="23">
        <v>439</v>
      </c>
      <c r="V143" s="25">
        <v>8</v>
      </c>
      <c r="W143" s="20">
        <f t="shared" si="94"/>
        <v>3512</v>
      </c>
      <c r="X143" s="23">
        <v>138</v>
      </c>
      <c r="Y143" s="25">
        <v>12</v>
      </c>
      <c r="Z143" s="20">
        <f t="shared" si="95"/>
        <v>1656</v>
      </c>
      <c r="AA143" s="23">
        <v>550</v>
      </c>
      <c r="AB143" s="25">
        <v>10</v>
      </c>
      <c r="AC143" s="20">
        <f t="shared" si="96"/>
        <v>5500</v>
      </c>
      <c r="AD143" s="23">
        <v>150</v>
      </c>
      <c r="AE143" s="25">
        <v>25</v>
      </c>
      <c r="AF143" s="20">
        <f t="shared" si="97"/>
        <v>3750</v>
      </c>
      <c r="AG143" s="23"/>
      <c r="AH143" s="25">
        <v>7.5</v>
      </c>
      <c r="AI143" s="20">
        <f t="shared" si="98"/>
        <v>0</v>
      </c>
      <c r="AJ143" s="23"/>
      <c r="AK143" s="22">
        <v>15</v>
      </c>
      <c r="AL143" s="20">
        <f t="shared" si="99"/>
        <v>0</v>
      </c>
      <c r="AM143" s="23"/>
      <c r="AN143" s="25">
        <v>12</v>
      </c>
      <c r="AO143" s="20">
        <f t="shared" si="100"/>
        <v>0</v>
      </c>
      <c r="AP143" s="23">
        <f t="shared" si="101"/>
        <v>1277</v>
      </c>
      <c r="AQ143" s="23">
        <v>94</v>
      </c>
      <c r="AR143" s="27">
        <v>4</v>
      </c>
      <c r="AS143" s="23">
        <f t="shared" si="102"/>
        <v>376</v>
      </c>
      <c r="AT143" s="23"/>
      <c r="AU143" s="28">
        <v>6</v>
      </c>
      <c r="AV143" s="23">
        <f t="shared" si="103"/>
        <v>0</v>
      </c>
      <c r="AW143" s="23">
        <v>681</v>
      </c>
      <c r="AX143" s="29">
        <f t="shared" si="104"/>
        <v>1057</v>
      </c>
      <c r="AY143" s="23">
        <v>22945</v>
      </c>
      <c r="AZ143" s="30">
        <f t="shared" si="105"/>
        <v>8.1124694376528111E-2</v>
      </c>
      <c r="BA143" s="30">
        <f t="shared" si="106"/>
        <v>6.2444987775061127E-2</v>
      </c>
      <c r="BB143" s="30">
        <f t="shared" si="107"/>
        <v>0.6371308016877637</v>
      </c>
      <c r="BC143" s="20">
        <f t="shared" si="108"/>
        <v>1036918</v>
      </c>
      <c r="BD143" s="20">
        <f t="shared" si="109"/>
        <v>1026250</v>
      </c>
      <c r="BE143" s="20">
        <f t="shared" si="110"/>
        <v>1036918</v>
      </c>
      <c r="BF143" s="20">
        <f t="shared" si="111"/>
        <v>1036918</v>
      </c>
      <c r="BG143" s="36">
        <v>1079771</v>
      </c>
      <c r="BH143" s="36">
        <v>744994.67030063702</v>
      </c>
      <c r="BI143" s="237">
        <f t="shared" si="112"/>
        <v>68.995617617127806</v>
      </c>
      <c r="BJ143" s="238">
        <f t="shared" si="113"/>
        <v>92539</v>
      </c>
      <c r="BK143" s="239">
        <f t="shared" si="114"/>
        <v>8.570243134886935</v>
      </c>
      <c r="BL143" s="27">
        <f t="shared" si="115"/>
        <v>51946.87</v>
      </c>
      <c r="BM143" s="239">
        <f t="shared" si="116"/>
        <v>4.8109154626305024</v>
      </c>
      <c r="BN143" s="240">
        <f t="shared" si="117"/>
        <v>8056.89</v>
      </c>
      <c r="BO143" s="239">
        <f t="shared" si="118"/>
        <v>0.74616654827736628</v>
      </c>
      <c r="BP143" s="27">
        <f t="shared" si="119"/>
        <v>10000</v>
      </c>
      <c r="BQ143" s="239">
        <f t="shared" si="120"/>
        <v>0.92612229815396052</v>
      </c>
      <c r="BR143" s="36">
        <f t="shared" si="121"/>
        <v>65210.829999999987</v>
      </c>
      <c r="BS143" s="239">
        <f t="shared" si="122"/>
        <v>6.0393203744127222</v>
      </c>
      <c r="BT143" s="248">
        <f t="shared" si="131"/>
        <v>0.31004382382872198</v>
      </c>
      <c r="BU143" s="36">
        <v>227753.59</v>
      </c>
      <c r="BV143" s="47">
        <f t="shared" si="123"/>
        <v>21.092767818361487</v>
      </c>
      <c r="BW143" s="54">
        <f t="shared" si="124"/>
        <v>107022.73969936298</v>
      </c>
      <c r="BX143" s="237">
        <f t="shared" si="125"/>
        <v>9.9116145645107139</v>
      </c>
      <c r="BY143" s="53">
        <v>32184</v>
      </c>
      <c r="BZ143" s="53">
        <v>27000</v>
      </c>
      <c r="CA143" s="53">
        <v>33000</v>
      </c>
      <c r="CB143" s="53">
        <v>355</v>
      </c>
      <c r="CC143" s="54">
        <v>51946.87</v>
      </c>
      <c r="CD143" s="54">
        <v>8056.89</v>
      </c>
      <c r="CE143" s="54">
        <v>10000</v>
      </c>
      <c r="CF143" s="42">
        <f t="shared" si="126"/>
        <v>3.103813416297142E-2</v>
      </c>
      <c r="CG143" s="42">
        <f t="shared" si="127"/>
        <v>2.6309378806333741E-2</v>
      </c>
      <c r="CH143" s="42">
        <f t="shared" si="128"/>
        <v>3.1825081636156376E-2</v>
      </c>
      <c r="CI143" s="42">
        <f t="shared" si="129"/>
        <v>3.4236072669198528E-4</v>
      </c>
      <c r="CJ143" s="42">
        <f t="shared" si="130"/>
        <v>4.8109154626305023E-2</v>
      </c>
      <c r="CK143" s="54">
        <f t="shared" si="88"/>
        <v>21404.547939872598</v>
      </c>
    </row>
    <row r="144" spans="1:89" ht="20" customHeight="1" x14ac:dyDescent="0.6">
      <c r="A144" s="47">
        <v>137</v>
      </c>
      <c r="B144" s="47">
        <v>4</v>
      </c>
      <c r="C144" s="48" t="s">
        <v>330</v>
      </c>
      <c r="D144" s="48" t="s">
        <v>69</v>
      </c>
      <c r="E144" s="48" t="s">
        <v>112</v>
      </c>
      <c r="F144" s="23"/>
      <c r="G144" s="19">
        <v>40</v>
      </c>
      <c r="H144" s="20">
        <f t="shared" si="89"/>
        <v>0</v>
      </c>
      <c r="I144" s="23">
        <v>19925</v>
      </c>
      <c r="J144" s="22">
        <v>50</v>
      </c>
      <c r="K144" s="20">
        <f t="shared" si="90"/>
        <v>996250</v>
      </c>
      <c r="L144" s="23"/>
      <c r="M144" s="24">
        <v>60</v>
      </c>
      <c r="N144" s="20">
        <f t="shared" si="91"/>
        <v>0</v>
      </c>
      <c r="O144" s="23">
        <v>3748</v>
      </c>
      <c r="P144" s="25">
        <v>12</v>
      </c>
      <c r="Q144" s="20">
        <f t="shared" si="92"/>
        <v>44976</v>
      </c>
      <c r="R144" s="23"/>
      <c r="S144" s="26">
        <v>12</v>
      </c>
      <c r="T144" s="20">
        <f t="shared" si="93"/>
        <v>0</v>
      </c>
      <c r="U144" s="23">
        <v>370</v>
      </c>
      <c r="V144" s="25">
        <v>8</v>
      </c>
      <c r="W144" s="20">
        <f t="shared" si="94"/>
        <v>2960</v>
      </c>
      <c r="X144" s="23">
        <v>179</v>
      </c>
      <c r="Y144" s="25">
        <v>12</v>
      </c>
      <c r="Z144" s="20">
        <f t="shared" si="95"/>
        <v>2148</v>
      </c>
      <c r="AA144" s="23">
        <v>1000</v>
      </c>
      <c r="AB144" s="25">
        <v>10</v>
      </c>
      <c r="AC144" s="20">
        <f t="shared" si="96"/>
        <v>10000</v>
      </c>
      <c r="AD144" s="23">
        <v>187</v>
      </c>
      <c r="AE144" s="25">
        <v>25</v>
      </c>
      <c r="AF144" s="20">
        <f t="shared" si="97"/>
        <v>4675</v>
      </c>
      <c r="AG144" s="23">
        <v>117</v>
      </c>
      <c r="AH144" s="25">
        <v>7.5</v>
      </c>
      <c r="AI144" s="20">
        <f t="shared" si="98"/>
        <v>877.5</v>
      </c>
      <c r="AJ144" s="23"/>
      <c r="AK144" s="22">
        <v>15</v>
      </c>
      <c r="AL144" s="20">
        <f t="shared" si="99"/>
        <v>0</v>
      </c>
      <c r="AM144" s="23"/>
      <c r="AN144" s="25">
        <v>12</v>
      </c>
      <c r="AO144" s="20">
        <f t="shared" si="100"/>
        <v>0</v>
      </c>
      <c r="AP144" s="23">
        <f t="shared" si="101"/>
        <v>1853</v>
      </c>
      <c r="AQ144" s="23">
        <v>35</v>
      </c>
      <c r="AR144" s="27">
        <v>4</v>
      </c>
      <c r="AS144" s="23">
        <f t="shared" si="102"/>
        <v>140</v>
      </c>
      <c r="AT144" s="23"/>
      <c r="AU144" s="28">
        <v>6</v>
      </c>
      <c r="AV144" s="23">
        <f t="shared" si="103"/>
        <v>0</v>
      </c>
      <c r="AW144" s="23">
        <v>631</v>
      </c>
      <c r="AX144" s="29">
        <f t="shared" si="104"/>
        <v>771</v>
      </c>
      <c r="AY144" s="23">
        <v>17694</v>
      </c>
      <c r="AZ144" s="30">
        <f t="shared" si="105"/>
        <v>0.18810539523212044</v>
      </c>
      <c r="BA144" s="30">
        <f t="shared" si="106"/>
        <v>9.2998745294855703E-2</v>
      </c>
      <c r="BB144" s="30">
        <f t="shared" si="107"/>
        <v>0.20570971184631803</v>
      </c>
      <c r="BC144" s="20">
        <f t="shared" si="108"/>
        <v>1016033</v>
      </c>
      <c r="BD144" s="20">
        <f t="shared" si="109"/>
        <v>1000925</v>
      </c>
      <c r="BE144" s="20">
        <f t="shared" si="110"/>
        <v>1016033</v>
      </c>
      <c r="BF144" s="20">
        <f t="shared" si="111"/>
        <v>1016910.5</v>
      </c>
      <c r="BG144" s="36">
        <v>1079580.5</v>
      </c>
      <c r="BH144" s="36">
        <v>737808.37778293097</v>
      </c>
      <c r="BI144" s="237">
        <f t="shared" si="112"/>
        <v>68.342136393064806</v>
      </c>
      <c r="BJ144" s="238">
        <f t="shared" si="113"/>
        <v>81795</v>
      </c>
      <c r="BK144" s="239">
        <f t="shared" si="114"/>
        <v>7.5765540411298646</v>
      </c>
      <c r="BL144" s="27">
        <f t="shared" si="115"/>
        <v>42258.31</v>
      </c>
      <c r="BM144" s="239">
        <f t="shared" si="116"/>
        <v>3.914326907534917</v>
      </c>
      <c r="BN144" s="240">
        <f t="shared" si="117"/>
        <v>18324.400000000001</v>
      </c>
      <c r="BO144" s="239">
        <f t="shared" si="118"/>
        <v>1.6973630034999707</v>
      </c>
      <c r="BP144" s="27">
        <f t="shared" si="119"/>
        <v>10000</v>
      </c>
      <c r="BQ144" s="239">
        <f t="shared" si="120"/>
        <v>0.9262857193141224</v>
      </c>
      <c r="BR144" s="36">
        <f t="shared" si="121"/>
        <v>57913.5</v>
      </c>
      <c r="BS144" s="239">
        <f t="shared" si="122"/>
        <v>5.3644448005498431</v>
      </c>
      <c r="BT144" s="248">
        <f t="shared" si="131"/>
        <v>0.31657863606935199</v>
      </c>
      <c r="BU144" s="36">
        <v>210291.21</v>
      </c>
      <c r="BV144" s="47">
        <f t="shared" si="123"/>
        <v>19.478974472028717</v>
      </c>
      <c r="BW144" s="54">
        <f t="shared" si="124"/>
        <v>131480.91221706904</v>
      </c>
      <c r="BX144" s="237">
        <f t="shared" si="125"/>
        <v>12.178889134906479</v>
      </c>
      <c r="BY144" s="53">
        <v>30395</v>
      </c>
      <c r="BZ144" s="53">
        <v>27000</v>
      </c>
      <c r="CA144" s="53">
        <v>23715</v>
      </c>
      <c r="CB144" s="53">
        <v>685</v>
      </c>
      <c r="CC144" s="54">
        <v>42258.31</v>
      </c>
      <c r="CD144" s="54">
        <v>18324.400000000001</v>
      </c>
      <c r="CE144" s="54">
        <v>10000</v>
      </c>
      <c r="CF144" s="42">
        <f t="shared" si="126"/>
        <v>2.9915366922137372E-2</v>
      </c>
      <c r="CG144" s="42">
        <f t="shared" si="127"/>
        <v>2.6975048080525515E-2</v>
      </c>
      <c r="CH144" s="42">
        <f t="shared" si="128"/>
        <v>2.3340777317272174E-2</v>
      </c>
      <c r="CI144" s="42">
        <f t="shared" si="129"/>
        <v>6.7360893608631243E-4</v>
      </c>
      <c r="CJ144" s="42">
        <f t="shared" si="130"/>
        <v>3.9143269075349173E-2</v>
      </c>
      <c r="CK144" s="54">
        <f t="shared" si="88"/>
        <v>26296.182443413811</v>
      </c>
    </row>
    <row r="145" spans="1:89" ht="20" customHeight="1" x14ac:dyDescent="0.6">
      <c r="A145" s="47">
        <v>138</v>
      </c>
      <c r="B145" s="47">
        <v>6</v>
      </c>
      <c r="C145" s="48" t="s">
        <v>331</v>
      </c>
      <c r="D145" s="47" t="s">
        <v>99</v>
      </c>
      <c r="E145" s="47" t="s">
        <v>97</v>
      </c>
      <c r="F145" s="57"/>
      <c r="G145" s="19">
        <v>40</v>
      </c>
      <c r="H145" s="20">
        <f t="shared" si="89"/>
        <v>0</v>
      </c>
      <c r="I145" s="57">
        <v>20045</v>
      </c>
      <c r="J145" s="22">
        <v>50</v>
      </c>
      <c r="K145" s="20">
        <f t="shared" si="90"/>
        <v>1002250</v>
      </c>
      <c r="L145" s="23"/>
      <c r="M145" s="24">
        <v>60</v>
      </c>
      <c r="N145" s="20">
        <f t="shared" si="91"/>
        <v>0</v>
      </c>
      <c r="O145" s="57">
        <v>3749</v>
      </c>
      <c r="P145" s="25">
        <v>12</v>
      </c>
      <c r="Q145" s="20">
        <f t="shared" si="92"/>
        <v>44988</v>
      </c>
      <c r="R145" s="57"/>
      <c r="S145" s="26">
        <v>12</v>
      </c>
      <c r="T145" s="20">
        <f t="shared" si="93"/>
        <v>0</v>
      </c>
      <c r="U145" s="57">
        <v>280</v>
      </c>
      <c r="V145" s="25">
        <v>8</v>
      </c>
      <c r="W145" s="20">
        <f t="shared" si="94"/>
        <v>2240</v>
      </c>
      <c r="X145" s="57">
        <v>260</v>
      </c>
      <c r="Y145" s="25">
        <v>12</v>
      </c>
      <c r="Z145" s="20">
        <f t="shared" si="95"/>
        <v>3120</v>
      </c>
      <c r="AA145" s="57">
        <v>305</v>
      </c>
      <c r="AB145" s="25">
        <v>10</v>
      </c>
      <c r="AC145" s="20">
        <f t="shared" si="96"/>
        <v>3050</v>
      </c>
      <c r="AD145" s="57"/>
      <c r="AE145" s="25">
        <v>25</v>
      </c>
      <c r="AF145" s="20">
        <f t="shared" si="97"/>
        <v>0</v>
      </c>
      <c r="AG145" s="23"/>
      <c r="AH145" s="25">
        <v>7.5</v>
      </c>
      <c r="AI145" s="20">
        <f t="shared" si="98"/>
        <v>0</v>
      </c>
      <c r="AJ145" s="57"/>
      <c r="AK145" s="22">
        <v>15</v>
      </c>
      <c r="AL145" s="20">
        <f t="shared" si="99"/>
        <v>0</v>
      </c>
      <c r="AM145" s="57"/>
      <c r="AN145" s="25">
        <v>12</v>
      </c>
      <c r="AO145" s="20">
        <f t="shared" si="100"/>
        <v>0</v>
      </c>
      <c r="AP145" s="23">
        <f t="shared" si="101"/>
        <v>845</v>
      </c>
      <c r="AQ145" s="57"/>
      <c r="AR145" s="27">
        <v>4</v>
      </c>
      <c r="AS145" s="23">
        <f t="shared" si="102"/>
        <v>0</v>
      </c>
      <c r="AT145" s="57">
        <v>12</v>
      </c>
      <c r="AU145" s="28">
        <v>6</v>
      </c>
      <c r="AV145" s="23">
        <f t="shared" si="103"/>
        <v>72</v>
      </c>
      <c r="AW145" s="57">
        <v>1157</v>
      </c>
      <c r="AX145" s="29">
        <f t="shared" si="104"/>
        <v>1229</v>
      </c>
      <c r="AY145" s="57">
        <v>23770</v>
      </c>
      <c r="AZ145" s="30">
        <f t="shared" si="105"/>
        <v>0.18702918433524571</v>
      </c>
      <c r="BA145" s="30">
        <f t="shared" si="106"/>
        <v>4.2155150910451487E-2</v>
      </c>
      <c r="BB145" s="30">
        <f t="shared" si="107"/>
        <v>0.32782075220058682</v>
      </c>
      <c r="BC145" s="20">
        <f t="shared" si="108"/>
        <v>1010660</v>
      </c>
      <c r="BD145" s="20">
        <f t="shared" si="109"/>
        <v>1002250</v>
      </c>
      <c r="BE145" s="20">
        <f t="shared" si="110"/>
        <v>1010660</v>
      </c>
      <c r="BF145" s="20">
        <f t="shared" si="111"/>
        <v>1010660</v>
      </c>
      <c r="BG145" s="241">
        <v>1079418</v>
      </c>
      <c r="BH145" s="241">
        <v>733245.49458547798</v>
      </c>
      <c r="BI145" s="237">
        <f t="shared" si="112"/>
        <v>67.929707915328251</v>
      </c>
      <c r="BJ145" s="238">
        <f t="shared" si="113"/>
        <v>73501</v>
      </c>
      <c r="BK145" s="239">
        <f t="shared" si="114"/>
        <v>6.809317613751114</v>
      </c>
      <c r="BL145" s="27">
        <f t="shared" si="115"/>
        <v>54810</v>
      </c>
      <c r="BM145" s="239">
        <f t="shared" si="116"/>
        <v>5.0777363356920118</v>
      </c>
      <c r="BN145" s="240">
        <f t="shared" si="117"/>
        <v>5872.5</v>
      </c>
      <c r="BO145" s="239">
        <f t="shared" si="118"/>
        <v>0.5440431788241441</v>
      </c>
      <c r="BP145" s="27">
        <f t="shared" si="119"/>
        <v>20000</v>
      </c>
      <c r="BQ145" s="239">
        <f t="shared" si="120"/>
        <v>1.8528503323087071</v>
      </c>
      <c r="BR145" s="36">
        <f t="shared" si="121"/>
        <v>48697.69</v>
      </c>
      <c r="BS145" s="239">
        <f t="shared" si="122"/>
        <v>4.5114765549583202</v>
      </c>
      <c r="BT145" s="248">
        <f t="shared" si="131"/>
        <v>0.32070292084671742</v>
      </c>
      <c r="BU145" s="241">
        <v>202881.19</v>
      </c>
      <c r="BV145" s="47">
        <f t="shared" si="123"/>
        <v>18.795424015534298</v>
      </c>
      <c r="BW145" s="54">
        <f t="shared" si="124"/>
        <v>143291.31541452202</v>
      </c>
      <c r="BX145" s="237">
        <f t="shared" si="125"/>
        <v>13.274868069137444</v>
      </c>
      <c r="BY145" s="58">
        <v>26571</v>
      </c>
      <c r="BZ145" s="58">
        <v>19755</v>
      </c>
      <c r="CA145" s="58">
        <v>20775</v>
      </c>
      <c r="CB145" s="58">
        <v>6400</v>
      </c>
      <c r="CC145" s="59">
        <v>54810</v>
      </c>
      <c r="CD145" s="59">
        <v>5872.5</v>
      </c>
      <c r="CE145" s="59">
        <v>20000</v>
      </c>
      <c r="CF145" s="42">
        <f t="shared" si="126"/>
        <v>2.6290740704094356E-2</v>
      </c>
      <c r="CG145" s="42">
        <f t="shared" si="127"/>
        <v>1.9710651035170865E-2</v>
      </c>
      <c r="CH145" s="42">
        <f t="shared" si="128"/>
        <v>2.0555874379118596E-2</v>
      </c>
      <c r="CI145" s="42">
        <f t="shared" si="129"/>
        <v>6.3324955969366551E-3</v>
      </c>
      <c r="CJ145" s="42">
        <f t="shared" si="130"/>
        <v>5.0777363356920117E-2</v>
      </c>
      <c r="CK145" s="54">
        <f t="shared" si="88"/>
        <v>28658.263082904406</v>
      </c>
    </row>
    <row r="146" spans="1:89" ht="20" customHeight="1" x14ac:dyDescent="0.6">
      <c r="A146" s="47">
        <v>139</v>
      </c>
      <c r="B146" s="47">
        <v>5</v>
      </c>
      <c r="C146" s="48" t="s">
        <v>332</v>
      </c>
      <c r="D146" s="48" t="s">
        <v>84</v>
      </c>
      <c r="E146" s="48" t="s">
        <v>203</v>
      </c>
      <c r="F146" s="49">
        <v>0</v>
      </c>
      <c r="G146" s="19">
        <v>40</v>
      </c>
      <c r="H146" s="20">
        <f t="shared" si="89"/>
        <v>0</v>
      </c>
      <c r="I146" s="23">
        <v>18570</v>
      </c>
      <c r="J146" s="22">
        <v>50</v>
      </c>
      <c r="K146" s="20">
        <f t="shared" si="90"/>
        <v>928500</v>
      </c>
      <c r="L146" s="23"/>
      <c r="M146" s="24">
        <v>60</v>
      </c>
      <c r="N146" s="20">
        <f t="shared" si="91"/>
        <v>0</v>
      </c>
      <c r="O146" s="23">
        <v>6677</v>
      </c>
      <c r="P146" s="25">
        <v>12</v>
      </c>
      <c r="Q146" s="20">
        <f t="shared" si="92"/>
        <v>80124</v>
      </c>
      <c r="R146" s="23">
        <v>690</v>
      </c>
      <c r="S146" s="26">
        <v>12</v>
      </c>
      <c r="T146" s="20">
        <f t="shared" si="93"/>
        <v>8280</v>
      </c>
      <c r="U146" s="23">
        <v>297</v>
      </c>
      <c r="V146" s="25">
        <v>8</v>
      </c>
      <c r="W146" s="20">
        <f t="shared" si="94"/>
        <v>2376</v>
      </c>
      <c r="X146" s="23">
        <v>233</v>
      </c>
      <c r="Y146" s="25">
        <v>12</v>
      </c>
      <c r="Z146" s="20">
        <f t="shared" si="95"/>
        <v>2796</v>
      </c>
      <c r="AA146" s="23">
        <v>560</v>
      </c>
      <c r="AB146" s="25">
        <v>10</v>
      </c>
      <c r="AC146" s="20">
        <f t="shared" si="96"/>
        <v>5600</v>
      </c>
      <c r="AD146" s="23">
        <v>0</v>
      </c>
      <c r="AE146" s="25">
        <v>25</v>
      </c>
      <c r="AF146" s="20">
        <f t="shared" si="97"/>
        <v>0</v>
      </c>
      <c r="AG146" s="23">
        <v>405</v>
      </c>
      <c r="AH146" s="25">
        <v>7.5</v>
      </c>
      <c r="AI146" s="20">
        <f t="shared" si="98"/>
        <v>3037.5</v>
      </c>
      <c r="AJ146" s="23"/>
      <c r="AK146" s="22">
        <v>15</v>
      </c>
      <c r="AL146" s="20">
        <f t="shared" si="99"/>
        <v>0</v>
      </c>
      <c r="AM146" s="23">
        <v>0</v>
      </c>
      <c r="AN146" s="25">
        <v>12</v>
      </c>
      <c r="AO146" s="20">
        <f t="shared" si="100"/>
        <v>0</v>
      </c>
      <c r="AP146" s="23">
        <f t="shared" si="101"/>
        <v>2185</v>
      </c>
      <c r="AQ146" s="23">
        <v>131</v>
      </c>
      <c r="AR146" s="27">
        <v>4</v>
      </c>
      <c r="AS146" s="23">
        <f t="shared" si="102"/>
        <v>524</v>
      </c>
      <c r="AT146" s="23">
        <v>0</v>
      </c>
      <c r="AU146" s="28">
        <v>6</v>
      </c>
      <c r="AV146" s="23">
        <f t="shared" si="103"/>
        <v>0</v>
      </c>
      <c r="AW146" s="23">
        <v>2308</v>
      </c>
      <c r="AX146" s="29">
        <f t="shared" si="104"/>
        <v>2832</v>
      </c>
      <c r="AY146" s="23">
        <v>48140</v>
      </c>
      <c r="AZ146" s="30">
        <f t="shared" si="105"/>
        <v>0.35955842757135165</v>
      </c>
      <c r="BA146" s="30">
        <f t="shared" si="106"/>
        <v>0.11766289714593431</v>
      </c>
      <c r="BB146" s="30">
        <f t="shared" si="107"/>
        <v>0.42414257900254604</v>
      </c>
      <c r="BC146" s="20">
        <f t="shared" si="108"/>
        <v>947552</v>
      </c>
      <c r="BD146" s="20">
        <f t="shared" si="109"/>
        <v>936780</v>
      </c>
      <c r="BE146" s="20">
        <f t="shared" si="110"/>
        <v>947552</v>
      </c>
      <c r="BF146" s="20">
        <f t="shared" si="111"/>
        <v>950589.5</v>
      </c>
      <c r="BG146" s="36">
        <v>1078853.5</v>
      </c>
      <c r="BH146" s="36">
        <v>723057.43</v>
      </c>
      <c r="BI146" s="237">
        <f t="shared" si="112"/>
        <v>67.020909697192437</v>
      </c>
      <c r="BJ146" s="238">
        <f t="shared" si="113"/>
        <v>78212</v>
      </c>
      <c r="BK146" s="239">
        <f t="shared" si="114"/>
        <v>7.249547783827925</v>
      </c>
      <c r="BL146" s="27">
        <f t="shared" si="115"/>
        <v>49770</v>
      </c>
      <c r="BM146" s="239">
        <f t="shared" si="116"/>
        <v>4.6132306193565666</v>
      </c>
      <c r="BN146" s="240">
        <f t="shared" si="117"/>
        <v>3915.01</v>
      </c>
      <c r="BO146" s="239">
        <f t="shared" si="118"/>
        <v>0.36288615646146583</v>
      </c>
      <c r="BP146" s="27">
        <f t="shared" si="119"/>
        <v>12000</v>
      </c>
      <c r="BQ146" s="239">
        <f t="shared" si="120"/>
        <v>1.1122918913457667</v>
      </c>
      <c r="BR146" s="36">
        <f t="shared" si="121"/>
        <v>45428.638484847994</v>
      </c>
      <c r="BS146" s="239">
        <f t="shared" si="122"/>
        <v>4.2108255184645547</v>
      </c>
      <c r="BT146" s="248">
        <f t="shared" si="131"/>
        <v>0.32979090302807557</v>
      </c>
      <c r="BU146" s="36">
        <v>189325.648484848</v>
      </c>
      <c r="BV146" s="47">
        <f t="shared" si="123"/>
        <v>17.548781969456279</v>
      </c>
      <c r="BW146" s="54">
        <f t="shared" si="124"/>
        <v>166470.42151515195</v>
      </c>
      <c r="BX146" s="237">
        <f t="shared" si="125"/>
        <v>15.430308333351279</v>
      </c>
      <c r="BY146" s="53">
        <v>20696</v>
      </c>
      <c r="BZ146" s="53">
        <v>26245</v>
      </c>
      <c r="CA146" s="53">
        <v>24477</v>
      </c>
      <c r="CB146" s="53">
        <v>6794</v>
      </c>
      <c r="CC146" s="54">
        <v>49770</v>
      </c>
      <c r="CD146" s="54">
        <v>3915.01</v>
      </c>
      <c r="CE146" s="54">
        <v>12000</v>
      </c>
      <c r="CF146" s="42">
        <f t="shared" si="126"/>
        <v>2.1841545371652428E-2</v>
      </c>
      <c r="CG146" s="42">
        <f t="shared" si="127"/>
        <v>2.8016183095283843E-2</v>
      </c>
      <c r="CH146" s="42">
        <f t="shared" si="128"/>
        <v>2.5831827699165852E-2</v>
      </c>
      <c r="CI146" s="42">
        <f t="shared" si="129"/>
        <v>7.1471439564607013E-3</v>
      </c>
      <c r="CJ146" s="42">
        <f t="shared" si="130"/>
        <v>4.6132306193565668E-2</v>
      </c>
      <c r="CK146" s="54">
        <f t="shared" si="88"/>
        <v>33294.084303030388</v>
      </c>
    </row>
    <row r="147" spans="1:89" ht="20" customHeight="1" x14ac:dyDescent="0.6">
      <c r="A147" s="47">
        <v>140</v>
      </c>
      <c r="B147" s="62">
        <v>5</v>
      </c>
      <c r="C147" s="48" t="s">
        <v>333</v>
      </c>
      <c r="D147" s="48" t="s">
        <v>222</v>
      </c>
      <c r="E147" s="48" t="s">
        <v>275</v>
      </c>
      <c r="F147" s="57"/>
      <c r="G147" s="19">
        <v>40</v>
      </c>
      <c r="H147" s="20">
        <f t="shared" si="89"/>
        <v>0</v>
      </c>
      <c r="I147" s="23">
        <v>17892</v>
      </c>
      <c r="J147" s="22">
        <v>50</v>
      </c>
      <c r="K147" s="20">
        <f t="shared" si="90"/>
        <v>894600</v>
      </c>
      <c r="L147" s="23"/>
      <c r="M147" s="24">
        <v>60</v>
      </c>
      <c r="N147" s="20">
        <f t="shared" si="91"/>
        <v>0</v>
      </c>
      <c r="O147" s="23">
        <v>7856</v>
      </c>
      <c r="P147" s="25">
        <v>12</v>
      </c>
      <c r="Q147" s="20">
        <f t="shared" si="92"/>
        <v>94272</v>
      </c>
      <c r="R147" s="23">
        <v>1440</v>
      </c>
      <c r="S147" s="26">
        <v>12</v>
      </c>
      <c r="T147" s="20">
        <f t="shared" si="93"/>
        <v>17280</v>
      </c>
      <c r="U147" s="23">
        <v>780</v>
      </c>
      <c r="V147" s="25">
        <v>8</v>
      </c>
      <c r="W147" s="20">
        <f t="shared" si="94"/>
        <v>6240</v>
      </c>
      <c r="X147" s="23">
        <v>690</v>
      </c>
      <c r="Y147" s="25">
        <v>12</v>
      </c>
      <c r="Z147" s="20">
        <f t="shared" si="95"/>
        <v>8280</v>
      </c>
      <c r="AA147" s="23">
        <v>1300</v>
      </c>
      <c r="AB147" s="25">
        <v>10</v>
      </c>
      <c r="AC147" s="20">
        <f t="shared" si="96"/>
        <v>13000</v>
      </c>
      <c r="AD147" s="23"/>
      <c r="AE147" s="25">
        <v>25</v>
      </c>
      <c r="AF147" s="20">
        <f t="shared" si="97"/>
        <v>0</v>
      </c>
      <c r="AG147" s="23"/>
      <c r="AH147" s="25">
        <v>7.5</v>
      </c>
      <c r="AI147" s="20">
        <f t="shared" si="98"/>
        <v>0</v>
      </c>
      <c r="AJ147" s="23">
        <v>25</v>
      </c>
      <c r="AK147" s="22">
        <v>15</v>
      </c>
      <c r="AL147" s="20">
        <f t="shared" si="99"/>
        <v>375</v>
      </c>
      <c r="AM147" s="23"/>
      <c r="AN147" s="25">
        <v>12</v>
      </c>
      <c r="AO147" s="20">
        <f t="shared" si="100"/>
        <v>0</v>
      </c>
      <c r="AP147" s="23">
        <f t="shared" si="101"/>
        <v>4235</v>
      </c>
      <c r="AQ147" s="23">
        <v>129</v>
      </c>
      <c r="AR147" s="27">
        <v>4</v>
      </c>
      <c r="AS147" s="23">
        <f t="shared" si="102"/>
        <v>516</v>
      </c>
      <c r="AT147" s="23"/>
      <c r="AU147" s="28">
        <v>6</v>
      </c>
      <c r="AV147" s="23">
        <f t="shared" si="103"/>
        <v>0</v>
      </c>
      <c r="AW147" s="23">
        <v>2210</v>
      </c>
      <c r="AX147" s="29">
        <f t="shared" si="104"/>
        <v>2726</v>
      </c>
      <c r="AY147" s="23">
        <v>43765</v>
      </c>
      <c r="AZ147" s="30">
        <f t="shared" si="105"/>
        <v>0.43907891795215737</v>
      </c>
      <c r="BA147" s="30">
        <f t="shared" si="106"/>
        <v>0.23669796557120501</v>
      </c>
      <c r="BB147" s="30">
        <f t="shared" si="107"/>
        <v>0.34699592668024443</v>
      </c>
      <c r="BC147" s="20">
        <f t="shared" si="108"/>
        <v>939400</v>
      </c>
      <c r="BD147" s="20">
        <f t="shared" si="109"/>
        <v>911880</v>
      </c>
      <c r="BE147" s="20">
        <f t="shared" si="110"/>
        <v>939400</v>
      </c>
      <c r="BF147" s="20">
        <f t="shared" si="111"/>
        <v>939400</v>
      </c>
      <c r="BG147" s="36">
        <v>1077812</v>
      </c>
      <c r="BH147" s="36">
        <v>716400.51715061103</v>
      </c>
      <c r="BI147" s="237">
        <f t="shared" si="112"/>
        <v>66.468040544233219</v>
      </c>
      <c r="BJ147" s="238">
        <f t="shared" si="113"/>
        <v>83309.100000000006</v>
      </c>
      <c r="BK147" s="239">
        <f t="shared" si="114"/>
        <v>7.7294648788471463</v>
      </c>
      <c r="BL147" s="27">
        <f t="shared" si="115"/>
        <v>60365.004999999997</v>
      </c>
      <c r="BM147" s="239">
        <f t="shared" si="116"/>
        <v>5.6006989159519467</v>
      </c>
      <c r="BN147" s="240">
        <f t="shared" si="117"/>
        <v>0</v>
      </c>
      <c r="BO147" s="239">
        <f t="shared" si="118"/>
        <v>0</v>
      </c>
      <c r="BP147" s="27">
        <f t="shared" si="119"/>
        <v>10000</v>
      </c>
      <c r="BQ147" s="239">
        <f t="shared" si="120"/>
        <v>0.92780559132761553</v>
      </c>
      <c r="BR147" s="36">
        <f t="shared" si="121"/>
        <v>51628.099999999984</v>
      </c>
      <c r="BS147" s="239">
        <f t="shared" si="122"/>
        <v>4.7900839849621253</v>
      </c>
      <c r="BT147" s="248">
        <f t="shared" si="131"/>
        <v>0.33531959455766774</v>
      </c>
      <c r="BU147" s="36">
        <v>205302.20499999999</v>
      </c>
      <c r="BV147" s="47">
        <f t="shared" si="123"/>
        <v>19.048053371088834</v>
      </c>
      <c r="BW147" s="54">
        <f t="shared" si="124"/>
        <v>156109.27784938898</v>
      </c>
      <c r="BX147" s="237">
        <f t="shared" si="125"/>
        <v>14.483906084677937</v>
      </c>
      <c r="BY147" s="53">
        <v>20130</v>
      </c>
      <c r="BZ147" s="53">
        <v>25670</v>
      </c>
      <c r="CA147" s="53">
        <v>23920.1</v>
      </c>
      <c r="CB147" s="53">
        <v>13589</v>
      </c>
      <c r="CC147" s="54">
        <v>60365.004999999997</v>
      </c>
      <c r="CD147" s="54"/>
      <c r="CE147" s="54">
        <v>10000</v>
      </c>
      <c r="CF147" s="42">
        <f t="shared" si="126"/>
        <v>2.1428571428571429E-2</v>
      </c>
      <c r="CG147" s="42">
        <f t="shared" si="127"/>
        <v>2.8150633855331841E-2</v>
      </c>
      <c r="CH147" s="42">
        <f t="shared" si="128"/>
        <v>2.546316797956142E-2</v>
      </c>
      <c r="CI147" s="42">
        <f t="shared" si="129"/>
        <v>1.4465616350862253E-2</v>
      </c>
      <c r="CJ147" s="42">
        <f t="shared" si="130"/>
        <v>5.6006989159519467E-2</v>
      </c>
      <c r="CK147" s="54">
        <f t="shared" si="88"/>
        <v>31221.855569877796</v>
      </c>
    </row>
    <row r="148" spans="1:89" ht="20" customHeight="1" x14ac:dyDescent="0.6">
      <c r="A148" s="47">
        <v>141</v>
      </c>
      <c r="B148" s="47">
        <v>5</v>
      </c>
      <c r="C148" s="67" t="s">
        <v>334</v>
      </c>
      <c r="D148" s="67" t="s">
        <v>335</v>
      </c>
      <c r="E148" s="48" t="s">
        <v>154</v>
      </c>
      <c r="F148" s="57"/>
      <c r="G148" s="19">
        <v>40</v>
      </c>
      <c r="H148" s="20">
        <f t="shared" si="89"/>
        <v>0</v>
      </c>
      <c r="I148" s="57">
        <v>19310</v>
      </c>
      <c r="J148" s="22">
        <v>50</v>
      </c>
      <c r="K148" s="20">
        <f t="shared" si="90"/>
        <v>965500</v>
      </c>
      <c r="L148" s="23"/>
      <c r="M148" s="24">
        <v>60</v>
      </c>
      <c r="N148" s="20">
        <f t="shared" si="91"/>
        <v>0</v>
      </c>
      <c r="O148" s="57">
        <v>5042</v>
      </c>
      <c r="P148" s="25">
        <v>12</v>
      </c>
      <c r="Q148" s="20">
        <f t="shared" si="92"/>
        <v>60504</v>
      </c>
      <c r="R148" s="57">
        <v>560</v>
      </c>
      <c r="S148" s="26">
        <v>12</v>
      </c>
      <c r="T148" s="20">
        <f t="shared" si="93"/>
        <v>6720</v>
      </c>
      <c r="U148" s="23">
        <v>565</v>
      </c>
      <c r="V148" s="25">
        <v>8</v>
      </c>
      <c r="W148" s="20">
        <f t="shared" si="94"/>
        <v>4520</v>
      </c>
      <c r="X148" s="57">
        <v>357</v>
      </c>
      <c r="Y148" s="25">
        <v>12</v>
      </c>
      <c r="Z148" s="20">
        <f t="shared" si="95"/>
        <v>4284</v>
      </c>
      <c r="AA148" s="57">
        <v>389</v>
      </c>
      <c r="AB148" s="25">
        <v>10</v>
      </c>
      <c r="AC148" s="20">
        <f t="shared" si="96"/>
        <v>3890</v>
      </c>
      <c r="AD148" s="57">
        <v>130</v>
      </c>
      <c r="AE148" s="25">
        <v>25</v>
      </c>
      <c r="AF148" s="20">
        <f t="shared" si="97"/>
        <v>3250</v>
      </c>
      <c r="AG148" s="57">
        <v>0</v>
      </c>
      <c r="AH148" s="25">
        <v>7.5</v>
      </c>
      <c r="AI148" s="20">
        <f t="shared" si="98"/>
        <v>0</v>
      </c>
      <c r="AJ148" s="57">
        <v>0</v>
      </c>
      <c r="AK148" s="22">
        <v>15</v>
      </c>
      <c r="AL148" s="20">
        <f t="shared" si="99"/>
        <v>0</v>
      </c>
      <c r="AM148" s="57">
        <v>0</v>
      </c>
      <c r="AN148" s="25">
        <v>12</v>
      </c>
      <c r="AO148" s="20">
        <f t="shared" si="100"/>
        <v>0</v>
      </c>
      <c r="AP148" s="23">
        <f t="shared" si="101"/>
        <v>2001</v>
      </c>
      <c r="AQ148" s="57">
        <v>114</v>
      </c>
      <c r="AR148" s="27">
        <v>4</v>
      </c>
      <c r="AS148" s="23">
        <f t="shared" si="102"/>
        <v>456</v>
      </c>
      <c r="AT148" s="57">
        <v>0</v>
      </c>
      <c r="AU148" s="28">
        <v>6</v>
      </c>
      <c r="AV148" s="23">
        <f t="shared" si="103"/>
        <v>0</v>
      </c>
      <c r="AW148" s="57">
        <v>1201</v>
      </c>
      <c r="AX148" s="29">
        <f t="shared" si="104"/>
        <v>1657</v>
      </c>
      <c r="AY148" s="57">
        <v>28385</v>
      </c>
      <c r="AZ148" s="30">
        <f t="shared" si="105"/>
        <v>0.26110823407560851</v>
      </c>
      <c r="BA148" s="30">
        <f t="shared" si="106"/>
        <v>0.10362506473329881</v>
      </c>
      <c r="BB148" s="30">
        <f t="shared" si="107"/>
        <v>0.32863942879809599</v>
      </c>
      <c r="BC148" s="20">
        <f t="shared" si="108"/>
        <v>988164</v>
      </c>
      <c r="BD148" s="20">
        <f t="shared" si="109"/>
        <v>975470</v>
      </c>
      <c r="BE148" s="20">
        <f t="shared" si="110"/>
        <v>988164</v>
      </c>
      <c r="BF148" s="20">
        <f t="shared" si="111"/>
        <v>988164</v>
      </c>
      <c r="BG148" s="241">
        <v>1077053</v>
      </c>
      <c r="BH148" s="241">
        <v>730580.34682424203</v>
      </c>
      <c r="BI148" s="237">
        <f t="shared" si="112"/>
        <v>67.831420257335708</v>
      </c>
      <c r="BJ148" s="238">
        <f t="shared" si="113"/>
        <v>76102</v>
      </c>
      <c r="BK148" s="239">
        <f t="shared" si="114"/>
        <v>7.0657618520165668</v>
      </c>
      <c r="BL148" s="27">
        <f t="shared" si="115"/>
        <v>47148.75</v>
      </c>
      <c r="BM148" s="239">
        <f t="shared" si="116"/>
        <v>4.3775700917225056</v>
      </c>
      <c r="BN148" s="240">
        <f t="shared" si="117"/>
        <v>9135</v>
      </c>
      <c r="BO148" s="239">
        <f t="shared" si="118"/>
        <v>0.84814767704096261</v>
      </c>
      <c r="BP148" s="27">
        <f t="shared" si="119"/>
        <v>16000</v>
      </c>
      <c r="BQ148" s="239">
        <f t="shared" si="120"/>
        <v>1.4855350665194749</v>
      </c>
      <c r="BR148" s="36">
        <f t="shared" si="121"/>
        <v>48377.5</v>
      </c>
      <c r="BS148" s="239">
        <f t="shared" si="122"/>
        <v>4.4916545425341186</v>
      </c>
      <c r="BT148" s="248">
        <f t="shared" si="131"/>
        <v>0.32168579742664283</v>
      </c>
      <c r="BU148" s="241">
        <v>196763.25</v>
      </c>
      <c r="BV148" s="47">
        <f t="shared" si="123"/>
        <v>18.268669229833627</v>
      </c>
      <c r="BW148" s="54">
        <f t="shared" si="124"/>
        <v>149709.40317575797</v>
      </c>
      <c r="BX148" s="237">
        <f t="shared" si="125"/>
        <v>13.899910512830655</v>
      </c>
      <c r="BY148" s="58">
        <v>19212</v>
      </c>
      <c r="BZ148" s="58">
        <v>24830</v>
      </c>
      <c r="CA148" s="58">
        <v>25160</v>
      </c>
      <c r="CB148" s="58">
        <v>6900</v>
      </c>
      <c r="CC148" s="59">
        <v>47148.75</v>
      </c>
      <c r="CD148" s="59">
        <v>9135</v>
      </c>
      <c r="CE148" s="59">
        <v>16000</v>
      </c>
      <c r="CF148" s="42">
        <f t="shared" si="126"/>
        <v>1.9442116895576039E-2</v>
      </c>
      <c r="CG148" s="42">
        <f t="shared" si="127"/>
        <v>2.5454396342276031E-2</v>
      </c>
      <c r="CH148" s="42">
        <f t="shared" si="128"/>
        <v>2.5461360664828916E-2</v>
      </c>
      <c r="CI148" s="42">
        <f t="shared" si="129"/>
        <v>6.9826466052193767E-3</v>
      </c>
      <c r="CJ148" s="42">
        <f t="shared" si="130"/>
        <v>4.3775700917225061E-2</v>
      </c>
      <c r="CK148" s="54">
        <f t="shared" si="88"/>
        <v>29941.880635151596</v>
      </c>
    </row>
    <row r="149" spans="1:89" ht="20" customHeight="1" x14ac:dyDescent="0.6">
      <c r="A149" s="47">
        <v>142</v>
      </c>
      <c r="B149" s="47">
        <v>5</v>
      </c>
      <c r="C149" s="77" t="s">
        <v>336</v>
      </c>
      <c r="D149" s="48" t="s">
        <v>337</v>
      </c>
      <c r="E149" s="48" t="s">
        <v>338</v>
      </c>
      <c r="F149" s="57"/>
      <c r="G149" s="19">
        <v>40</v>
      </c>
      <c r="H149" s="20">
        <f t="shared" si="89"/>
        <v>0</v>
      </c>
      <c r="I149" s="23">
        <v>13825</v>
      </c>
      <c r="J149" s="22">
        <v>50</v>
      </c>
      <c r="K149" s="20">
        <f t="shared" si="90"/>
        <v>691250</v>
      </c>
      <c r="L149" s="23"/>
      <c r="M149" s="24">
        <v>60</v>
      </c>
      <c r="N149" s="20">
        <f t="shared" si="91"/>
        <v>0</v>
      </c>
      <c r="O149" s="23">
        <v>18511</v>
      </c>
      <c r="P149" s="25">
        <v>12</v>
      </c>
      <c r="Q149" s="20">
        <f t="shared" si="92"/>
        <v>222132</v>
      </c>
      <c r="R149" s="23">
        <v>940</v>
      </c>
      <c r="S149" s="26">
        <v>12</v>
      </c>
      <c r="T149" s="20">
        <f t="shared" si="93"/>
        <v>11280</v>
      </c>
      <c r="U149" s="23">
        <v>1060</v>
      </c>
      <c r="V149" s="25">
        <v>8</v>
      </c>
      <c r="W149" s="20">
        <f t="shared" si="94"/>
        <v>8480</v>
      </c>
      <c r="X149" s="23">
        <v>560</v>
      </c>
      <c r="Y149" s="25">
        <v>12</v>
      </c>
      <c r="Z149" s="20">
        <f t="shared" si="95"/>
        <v>6720</v>
      </c>
      <c r="AA149" s="23">
        <v>1100</v>
      </c>
      <c r="AB149" s="25">
        <v>10</v>
      </c>
      <c r="AC149" s="20">
        <f t="shared" si="96"/>
        <v>11000</v>
      </c>
      <c r="AD149" s="23">
        <v>430</v>
      </c>
      <c r="AE149" s="25">
        <v>25</v>
      </c>
      <c r="AF149" s="20">
        <f t="shared" si="97"/>
        <v>10750</v>
      </c>
      <c r="AG149" s="23">
        <v>87</v>
      </c>
      <c r="AH149" s="25">
        <v>7.5</v>
      </c>
      <c r="AI149" s="20">
        <f t="shared" si="98"/>
        <v>652.5</v>
      </c>
      <c r="AJ149" s="23"/>
      <c r="AK149" s="22">
        <v>15</v>
      </c>
      <c r="AL149" s="20">
        <f t="shared" si="99"/>
        <v>0</v>
      </c>
      <c r="AM149" s="23"/>
      <c r="AN149" s="25">
        <v>12</v>
      </c>
      <c r="AO149" s="20">
        <f t="shared" si="100"/>
        <v>0</v>
      </c>
      <c r="AP149" s="23">
        <f t="shared" si="101"/>
        <v>4177</v>
      </c>
      <c r="AQ149" s="23">
        <v>570</v>
      </c>
      <c r="AR149" s="27">
        <v>4</v>
      </c>
      <c r="AS149" s="23">
        <f t="shared" si="102"/>
        <v>2280</v>
      </c>
      <c r="AT149" s="23"/>
      <c r="AU149" s="28">
        <v>6</v>
      </c>
      <c r="AV149" s="23">
        <f t="shared" si="103"/>
        <v>0</v>
      </c>
      <c r="AW149" s="23">
        <v>4688</v>
      </c>
      <c r="AX149" s="29">
        <f t="shared" si="104"/>
        <v>6968</v>
      </c>
      <c r="AY149" s="23">
        <v>114495</v>
      </c>
      <c r="AZ149" s="30">
        <f t="shared" si="105"/>
        <v>1.3389511754068717</v>
      </c>
      <c r="BA149" s="30">
        <f t="shared" si="106"/>
        <v>0.30213381555153707</v>
      </c>
      <c r="BB149" s="30">
        <f t="shared" si="107"/>
        <v>0.37642482848036302</v>
      </c>
      <c r="BC149" s="20">
        <f t="shared" si="108"/>
        <v>739480</v>
      </c>
      <c r="BD149" s="20">
        <f t="shared" si="109"/>
        <v>713280</v>
      </c>
      <c r="BE149" s="20">
        <f t="shared" si="110"/>
        <v>739480</v>
      </c>
      <c r="BF149" s="20">
        <f t="shared" si="111"/>
        <v>740132.5</v>
      </c>
      <c r="BG149" s="36">
        <v>1076759.5</v>
      </c>
      <c r="BH149" s="36">
        <v>705647.91524600005</v>
      </c>
      <c r="BI149" s="237">
        <f t="shared" si="112"/>
        <v>65.534403480628697</v>
      </c>
      <c r="BJ149" s="238">
        <f t="shared" si="113"/>
        <v>53601.3</v>
      </c>
      <c r="BK149" s="239">
        <f t="shared" si="114"/>
        <v>4.9780196970632726</v>
      </c>
      <c r="BL149" s="27">
        <f t="shared" si="115"/>
        <v>45629</v>
      </c>
      <c r="BM149" s="239">
        <f t="shared" si="116"/>
        <v>4.2376222359774864</v>
      </c>
      <c r="BN149" s="240">
        <f t="shared" si="117"/>
        <v>10425</v>
      </c>
      <c r="BO149" s="239">
        <f t="shared" si="118"/>
        <v>0.96818277433354438</v>
      </c>
      <c r="BP149" s="27">
        <f t="shared" si="119"/>
        <v>60000</v>
      </c>
      <c r="BQ149" s="239">
        <f t="shared" si="120"/>
        <v>5.5722749601930612</v>
      </c>
      <c r="BR149" s="36">
        <f t="shared" si="121"/>
        <v>65046.219999999987</v>
      </c>
      <c r="BS149" s="239">
        <f t="shared" si="122"/>
        <v>6.0409237160201501</v>
      </c>
      <c r="BT149" s="248">
        <f t="shared" si="131"/>
        <v>0.34465596519371311</v>
      </c>
      <c r="BU149" s="36">
        <v>234701.52</v>
      </c>
      <c r="BV149" s="47">
        <f t="shared" si="123"/>
        <v>21.797023383587515</v>
      </c>
      <c r="BW149" s="54">
        <f t="shared" si="124"/>
        <v>136410.06475399996</v>
      </c>
      <c r="BX149" s="237">
        <f t="shared" si="125"/>
        <v>12.668573135783801</v>
      </c>
      <c r="BY149" s="53">
        <v>12996</v>
      </c>
      <c r="BZ149" s="53">
        <v>14629.6</v>
      </c>
      <c r="CA149" s="53">
        <v>16250</v>
      </c>
      <c r="CB149" s="53">
        <v>9725.7000000000007</v>
      </c>
      <c r="CC149" s="54">
        <v>45629</v>
      </c>
      <c r="CD149" s="54">
        <v>10425</v>
      </c>
      <c r="CE149" s="54">
        <v>60000</v>
      </c>
      <c r="CF149" s="42">
        <f t="shared" si="126"/>
        <v>1.7574511819116137E-2</v>
      </c>
      <c r="CG149" s="42">
        <f t="shared" si="127"/>
        <v>2.0510318528488111E-2</v>
      </c>
      <c r="CH149" s="42">
        <f t="shared" si="128"/>
        <v>2.1974901281981932E-2</v>
      </c>
      <c r="CI149" s="42">
        <f t="shared" si="129"/>
        <v>1.3140484980729802E-2</v>
      </c>
      <c r="CJ149" s="42">
        <f t="shared" si="130"/>
        <v>4.2376222359774861E-2</v>
      </c>
      <c r="CK149" s="54">
        <f t="shared" si="88"/>
        <v>27282.012950799995</v>
      </c>
    </row>
    <row r="150" spans="1:89" ht="20" customHeight="1" x14ac:dyDescent="0.6">
      <c r="A150" s="47">
        <v>143</v>
      </c>
      <c r="B150" s="47">
        <v>7</v>
      </c>
      <c r="C150" s="48" t="s">
        <v>339</v>
      </c>
      <c r="D150" s="48" t="s">
        <v>84</v>
      </c>
      <c r="E150" s="48" t="s">
        <v>233</v>
      </c>
      <c r="F150" s="49">
        <v>0</v>
      </c>
      <c r="G150" s="19">
        <v>40</v>
      </c>
      <c r="H150" s="20">
        <f t="shared" si="89"/>
        <v>0</v>
      </c>
      <c r="I150" s="23">
        <v>18154</v>
      </c>
      <c r="J150" s="22">
        <v>50</v>
      </c>
      <c r="K150" s="20">
        <f t="shared" si="90"/>
        <v>907700</v>
      </c>
      <c r="L150" s="23"/>
      <c r="M150" s="24">
        <v>60</v>
      </c>
      <c r="N150" s="20">
        <f t="shared" si="91"/>
        <v>0</v>
      </c>
      <c r="O150" s="23">
        <v>9042</v>
      </c>
      <c r="P150" s="25">
        <v>12</v>
      </c>
      <c r="Q150" s="20">
        <f t="shared" si="92"/>
        <v>108504</v>
      </c>
      <c r="R150" s="23">
        <v>380</v>
      </c>
      <c r="S150" s="26">
        <v>12</v>
      </c>
      <c r="T150" s="20">
        <f t="shared" si="93"/>
        <v>4560</v>
      </c>
      <c r="U150" s="23">
        <v>310</v>
      </c>
      <c r="V150" s="25">
        <v>8</v>
      </c>
      <c r="W150" s="20">
        <f t="shared" si="94"/>
        <v>2480</v>
      </c>
      <c r="X150" s="23">
        <v>290</v>
      </c>
      <c r="Y150" s="25">
        <v>12</v>
      </c>
      <c r="Z150" s="20">
        <f t="shared" si="95"/>
        <v>3480</v>
      </c>
      <c r="AA150" s="23">
        <v>700</v>
      </c>
      <c r="AB150" s="25">
        <v>10</v>
      </c>
      <c r="AC150" s="20">
        <f t="shared" si="96"/>
        <v>7000</v>
      </c>
      <c r="AD150" s="23">
        <v>110</v>
      </c>
      <c r="AE150" s="25">
        <v>25</v>
      </c>
      <c r="AF150" s="20">
        <f t="shared" si="97"/>
        <v>2750</v>
      </c>
      <c r="AG150" s="23">
        <v>565</v>
      </c>
      <c r="AH150" s="25">
        <v>7.5</v>
      </c>
      <c r="AI150" s="20">
        <f t="shared" si="98"/>
        <v>4237.5</v>
      </c>
      <c r="AJ150" s="23"/>
      <c r="AK150" s="22">
        <v>15</v>
      </c>
      <c r="AL150" s="20">
        <f t="shared" si="99"/>
        <v>0</v>
      </c>
      <c r="AM150" s="23">
        <v>0</v>
      </c>
      <c r="AN150" s="25">
        <v>12</v>
      </c>
      <c r="AO150" s="20">
        <f t="shared" si="100"/>
        <v>0</v>
      </c>
      <c r="AP150" s="23">
        <f t="shared" si="101"/>
        <v>2355</v>
      </c>
      <c r="AQ150" s="23">
        <v>102</v>
      </c>
      <c r="AR150" s="27">
        <v>4</v>
      </c>
      <c r="AS150" s="23">
        <f t="shared" si="102"/>
        <v>408</v>
      </c>
      <c r="AT150" s="23">
        <v>0</v>
      </c>
      <c r="AU150" s="28">
        <v>6</v>
      </c>
      <c r="AV150" s="23">
        <f t="shared" si="103"/>
        <v>0</v>
      </c>
      <c r="AW150" s="23">
        <v>1660</v>
      </c>
      <c r="AX150" s="29">
        <f t="shared" si="104"/>
        <v>2068</v>
      </c>
      <c r="AY150" s="23">
        <v>34880</v>
      </c>
      <c r="AZ150" s="30">
        <f t="shared" si="105"/>
        <v>0.49807205023686241</v>
      </c>
      <c r="BA150" s="30">
        <f t="shared" si="106"/>
        <v>0.12972347691968711</v>
      </c>
      <c r="BB150" s="30">
        <f t="shared" si="107"/>
        <v>0.22871046228710462</v>
      </c>
      <c r="BC150" s="20">
        <f t="shared" si="108"/>
        <v>927970</v>
      </c>
      <c r="BD150" s="20">
        <f t="shared" si="109"/>
        <v>915010</v>
      </c>
      <c r="BE150" s="20">
        <f t="shared" si="110"/>
        <v>927970</v>
      </c>
      <c r="BF150" s="20">
        <f t="shared" si="111"/>
        <v>932207.5</v>
      </c>
      <c r="BG150" s="36">
        <v>1075591.5</v>
      </c>
      <c r="BH150" s="36">
        <v>717394.97499999998</v>
      </c>
      <c r="BI150" s="237">
        <f t="shared" si="112"/>
        <v>66.697717023609798</v>
      </c>
      <c r="BJ150" s="238">
        <f t="shared" si="113"/>
        <v>77808.5</v>
      </c>
      <c r="BK150" s="239">
        <f t="shared" si="114"/>
        <v>7.2340196068860712</v>
      </c>
      <c r="BL150" s="27">
        <f t="shared" si="115"/>
        <v>67555</v>
      </c>
      <c r="BM150" s="239">
        <f t="shared" si="116"/>
        <v>6.2807301842753498</v>
      </c>
      <c r="BN150" s="240">
        <f t="shared" si="117"/>
        <v>489.38</v>
      </c>
      <c r="BO150" s="239">
        <f t="shared" si="118"/>
        <v>4.5498686071803275E-2</v>
      </c>
      <c r="BP150" s="27">
        <f t="shared" si="119"/>
        <v>30000</v>
      </c>
      <c r="BQ150" s="239">
        <f t="shared" si="120"/>
        <v>2.7891629861336762</v>
      </c>
      <c r="BR150" s="36">
        <f t="shared" si="121"/>
        <v>67045.288484847988</v>
      </c>
      <c r="BS150" s="239">
        <f t="shared" si="122"/>
        <v>6.2333412345530794</v>
      </c>
      <c r="BT150" s="248">
        <f t="shared" si="131"/>
        <v>0.33302282976390202</v>
      </c>
      <c r="BU150" s="36">
        <v>242898.16848484799</v>
      </c>
      <c r="BV150" s="47">
        <f t="shared" si="123"/>
        <v>22.582752697919979</v>
      </c>
      <c r="BW150" s="54">
        <f t="shared" si="124"/>
        <v>115298.35651515203</v>
      </c>
      <c r="BX150" s="237">
        <f t="shared" si="125"/>
        <v>10.71953027847022</v>
      </c>
      <c r="BY150" s="53">
        <v>22265</v>
      </c>
      <c r="BZ150" s="53">
        <v>22680</v>
      </c>
      <c r="CA150" s="53">
        <v>27260</v>
      </c>
      <c r="CB150" s="53">
        <v>5603.5</v>
      </c>
      <c r="CC150" s="54">
        <v>67555</v>
      </c>
      <c r="CD150" s="54">
        <v>489.38</v>
      </c>
      <c r="CE150" s="54">
        <v>30000</v>
      </c>
      <c r="CF150" s="42">
        <f t="shared" si="126"/>
        <v>2.3993232539845036E-2</v>
      </c>
      <c r="CG150" s="42">
        <f t="shared" si="127"/>
        <v>2.4786614353941486E-2</v>
      </c>
      <c r="CH150" s="42">
        <f t="shared" si="128"/>
        <v>2.9375949653544835E-2</v>
      </c>
      <c r="CI150" s="42">
        <f t="shared" si="129"/>
        <v>6.011000769678425E-3</v>
      </c>
      <c r="CJ150" s="42">
        <f t="shared" si="130"/>
        <v>6.2807301842753502E-2</v>
      </c>
      <c r="CK150" s="54">
        <f t="shared" si="88"/>
        <v>23059.671303030409</v>
      </c>
    </row>
    <row r="151" spans="1:89" ht="20" customHeight="1" x14ac:dyDescent="0.6">
      <c r="A151" s="47">
        <v>144</v>
      </c>
      <c r="B151" s="47">
        <v>5</v>
      </c>
      <c r="C151" s="48" t="s">
        <v>340</v>
      </c>
      <c r="D151" s="48" t="s">
        <v>131</v>
      </c>
      <c r="E151" s="48" t="s">
        <v>194</v>
      </c>
      <c r="F151" s="23"/>
      <c r="G151" s="19">
        <v>40</v>
      </c>
      <c r="H151" s="20">
        <f t="shared" si="89"/>
        <v>0</v>
      </c>
      <c r="I151" s="23">
        <v>19022</v>
      </c>
      <c r="J151" s="22">
        <v>50</v>
      </c>
      <c r="K151" s="20">
        <f t="shared" si="90"/>
        <v>951100</v>
      </c>
      <c r="L151" s="23"/>
      <c r="M151" s="24">
        <v>60</v>
      </c>
      <c r="N151" s="20">
        <f t="shared" si="91"/>
        <v>0</v>
      </c>
      <c r="O151" s="23">
        <v>3133</v>
      </c>
      <c r="P151" s="25">
        <v>12</v>
      </c>
      <c r="Q151" s="20">
        <f t="shared" si="92"/>
        <v>37596</v>
      </c>
      <c r="R151" s="23">
        <v>640</v>
      </c>
      <c r="S151" s="26">
        <v>12</v>
      </c>
      <c r="T151" s="20">
        <f t="shared" si="93"/>
        <v>7680</v>
      </c>
      <c r="U151" s="23">
        <v>361</v>
      </c>
      <c r="V151" s="25">
        <v>8</v>
      </c>
      <c r="W151" s="20">
        <f t="shared" si="94"/>
        <v>2888</v>
      </c>
      <c r="X151" s="23">
        <v>112</v>
      </c>
      <c r="Y151" s="25">
        <v>12</v>
      </c>
      <c r="Z151" s="20">
        <f t="shared" si="95"/>
        <v>1344</v>
      </c>
      <c r="AA151" s="23">
        <v>400</v>
      </c>
      <c r="AB151" s="25">
        <v>10</v>
      </c>
      <c r="AC151" s="20">
        <f t="shared" si="96"/>
        <v>4000</v>
      </c>
      <c r="AD151" s="23">
        <v>200</v>
      </c>
      <c r="AE151" s="25">
        <v>25</v>
      </c>
      <c r="AF151" s="20">
        <f t="shared" si="97"/>
        <v>5000</v>
      </c>
      <c r="AG151" s="23">
        <v>45</v>
      </c>
      <c r="AH151" s="25">
        <v>7.5</v>
      </c>
      <c r="AI151" s="20">
        <f t="shared" si="98"/>
        <v>337.5</v>
      </c>
      <c r="AJ151" s="23"/>
      <c r="AK151" s="22">
        <v>15</v>
      </c>
      <c r="AL151" s="20">
        <f t="shared" si="99"/>
        <v>0</v>
      </c>
      <c r="AM151" s="23"/>
      <c r="AN151" s="25">
        <v>12</v>
      </c>
      <c r="AO151" s="20">
        <f t="shared" si="100"/>
        <v>0</v>
      </c>
      <c r="AP151" s="23">
        <f t="shared" si="101"/>
        <v>1758</v>
      </c>
      <c r="AQ151" s="23">
        <v>56</v>
      </c>
      <c r="AR151" s="27">
        <v>4</v>
      </c>
      <c r="AS151" s="23">
        <f t="shared" si="102"/>
        <v>224</v>
      </c>
      <c r="AT151" s="23"/>
      <c r="AU151" s="28">
        <v>6</v>
      </c>
      <c r="AV151" s="23">
        <f t="shared" si="103"/>
        <v>0</v>
      </c>
      <c r="AW151" s="23">
        <v>1146</v>
      </c>
      <c r="AX151" s="29">
        <f t="shared" si="104"/>
        <v>1370</v>
      </c>
      <c r="AY151" s="23">
        <v>24834</v>
      </c>
      <c r="AZ151" s="30">
        <f t="shared" si="105"/>
        <v>0.16470402691620228</v>
      </c>
      <c r="BA151" s="30">
        <f t="shared" si="106"/>
        <v>9.2419303963831356E-2</v>
      </c>
      <c r="BB151" s="30">
        <f t="shared" si="107"/>
        <v>0.43728056176188956</v>
      </c>
      <c r="BC151" s="20">
        <f t="shared" si="108"/>
        <v>972012</v>
      </c>
      <c r="BD151" s="20">
        <f t="shared" si="109"/>
        <v>963780</v>
      </c>
      <c r="BE151" s="20">
        <f t="shared" si="110"/>
        <v>972012</v>
      </c>
      <c r="BF151" s="20">
        <f t="shared" si="111"/>
        <v>972349.5</v>
      </c>
      <c r="BG151" s="36">
        <v>1072728.5</v>
      </c>
      <c r="BH151" s="36">
        <v>740742.06745925103</v>
      </c>
      <c r="BI151" s="237">
        <f t="shared" si="112"/>
        <v>69.052147627218915</v>
      </c>
      <c r="BJ151" s="238">
        <f t="shared" si="113"/>
        <v>64907.81</v>
      </c>
      <c r="BK151" s="239">
        <f t="shared" si="114"/>
        <v>6.0507211284122686</v>
      </c>
      <c r="BL151" s="27">
        <f t="shared" si="115"/>
        <v>48611</v>
      </c>
      <c r="BM151" s="239">
        <f t="shared" si="116"/>
        <v>4.5315287139290135</v>
      </c>
      <c r="BN151" s="240">
        <f t="shared" si="117"/>
        <v>7118.13</v>
      </c>
      <c r="BO151" s="239">
        <f t="shared" si="118"/>
        <v>0.66355373237496718</v>
      </c>
      <c r="BP151" s="27">
        <f t="shared" si="119"/>
        <v>20000</v>
      </c>
      <c r="BQ151" s="239">
        <f t="shared" si="120"/>
        <v>1.8644046466557009</v>
      </c>
      <c r="BR151" s="36">
        <f t="shared" si="121"/>
        <v>76718.639999999985</v>
      </c>
      <c r="BS151" s="239">
        <f t="shared" si="122"/>
        <v>7.1517294450552944</v>
      </c>
      <c r="BT151" s="248">
        <f t="shared" si="131"/>
        <v>0.30947852372781087</v>
      </c>
      <c r="BU151" s="36">
        <v>217355.58</v>
      </c>
      <c r="BV151" s="47">
        <f t="shared" si="123"/>
        <v>20.261937666427244</v>
      </c>
      <c r="BW151" s="54">
        <f t="shared" si="124"/>
        <v>114630.85254074898</v>
      </c>
      <c r="BX151" s="237">
        <f t="shared" si="125"/>
        <v>10.685914706353843</v>
      </c>
      <c r="BY151" s="53">
        <v>20112.5</v>
      </c>
      <c r="BZ151" s="53">
        <v>18474.61</v>
      </c>
      <c r="CA151" s="53">
        <v>23070</v>
      </c>
      <c r="CB151" s="53">
        <v>3250.7</v>
      </c>
      <c r="CC151" s="54">
        <v>48611</v>
      </c>
      <c r="CD151" s="54">
        <v>7118.13</v>
      </c>
      <c r="CE151" s="54">
        <v>20000</v>
      </c>
      <c r="CF151" s="42">
        <f t="shared" si="126"/>
        <v>2.0691616975922106E-2</v>
      </c>
      <c r="CG151" s="42">
        <f t="shared" si="127"/>
        <v>1.9168907842038639E-2</v>
      </c>
      <c r="CH151" s="42">
        <f t="shared" si="128"/>
        <v>2.3734274885495239E-2</v>
      </c>
      <c r="CI151" s="42">
        <f t="shared" si="129"/>
        <v>3.3431394781403188E-3</v>
      </c>
      <c r="CJ151" s="42">
        <f t="shared" si="130"/>
        <v>4.5315287139290138E-2</v>
      </c>
      <c r="CK151" s="54">
        <f t="shared" si="88"/>
        <v>22926.170508149797</v>
      </c>
    </row>
    <row r="152" spans="1:89" ht="20" customHeight="1" x14ac:dyDescent="0.6">
      <c r="A152" s="47">
        <v>145</v>
      </c>
      <c r="B152" s="62">
        <v>6</v>
      </c>
      <c r="C152" s="60" t="s">
        <v>341</v>
      </c>
      <c r="D152" s="47" t="s">
        <v>250</v>
      </c>
      <c r="E152" s="47" t="s">
        <v>216</v>
      </c>
      <c r="F152" s="57"/>
      <c r="G152" s="19">
        <v>40</v>
      </c>
      <c r="H152" s="20">
        <f t="shared" si="89"/>
        <v>0</v>
      </c>
      <c r="I152" s="57">
        <v>18958</v>
      </c>
      <c r="J152" s="22">
        <v>50</v>
      </c>
      <c r="K152" s="20">
        <f t="shared" si="90"/>
        <v>947900</v>
      </c>
      <c r="L152" s="23"/>
      <c r="M152" s="24">
        <v>60</v>
      </c>
      <c r="N152" s="20">
        <f t="shared" si="91"/>
        <v>0</v>
      </c>
      <c r="O152" s="23">
        <v>3991</v>
      </c>
      <c r="P152" s="25">
        <v>12</v>
      </c>
      <c r="Q152" s="20">
        <f t="shared" si="92"/>
        <v>47892</v>
      </c>
      <c r="R152" s="23"/>
      <c r="S152" s="26">
        <v>12</v>
      </c>
      <c r="T152" s="20">
        <f t="shared" si="93"/>
        <v>0</v>
      </c>
      <c r="U152" s="23">
        <v>1367</v>
      </c>
      <c r="V152" s="25">
        <v>8</v>
      </c>
      <c r="W152" s="20">
        <f t="shared" si="94"/>
        <v>10936</v>
      </c>
      <c r="X152" s="23"/>
      <c r="Y152" s="25">
        <v>12</v>
      </c>
      <c r="Z152" s="20">
        <f t="shared" si="95"/>
        <v>0</v>
      </c>
      <c r="AA152" s="23">
        <v>2235</v>
      </c>
      <c r="AB152" s="25">
        <v>10</v>
      </c>
      <c r="AC152" s="20">
        <f t="shared" si="96"/>
        <v>22350</v>
      </c>
      <c r="AD152" s="23">
        <v>470</v>
      </c>
      <c r="AE152" s="25">
        <v>25</v>
      </c>
      <c r="AF152" s="20">
        <f t="shared" si="97"/>
        <v>11750</v>
      </c>
      <c r="AG152" s="23">
        <v>224</v>
      </c>
      <c r="AH152" s="25">
        <v>7.5</v>
      </c>
      <c r="AI152" s="20">
        <f t="shared" si="98"/>
        <v>1680</v>
      </c>
      <c r="AJ152" s="23"/>
      <c r="AK152" s="22">
        <v>15</v>
      </c>
      <c r="AL152" s="20">
        <f t="shared" si="99"/>
        <v>0</v>
      </c>
      <c r="AM152" s="23"/>
      <c r="AN152" s="25">
        <v>12</v>
      </c>
      <c r="AO152" s="20">
        <f t="shared" si="100"/>
        <v>0</v>
      </c>
      <c r="AP152" s="23">
        <f t="shared" si="101"/>
        <v>4296</v>
      </c>
      <c r="AQ152" s="23"/>
      <c r="AR152" s="27">
        <v>4</v>
      </c>
      <c r="AS152" s="23">
        <f t="shared" si="102"/>
        <v>0</v>
      </c>
      <c r="AT152" s="23"/>
      <c r="AU152" s="28">
        <v>6</v>
      </c>
      <c r="AV152" s="23">
        <f t="shared" si="103"/>
        <v>0</v>
      </c>
      <c r="AW152" s="23">
        <v>1246</v>
      </c>
      <c r="AX152" s="29">
        <f t="shared" si="104"/>
        <v>1246</v>
      </c>
      <c r="AY152" s="23">
        <v>24975</v>
      </c>
      <c r="AZ152" s="30">
        <f t="shared" si="105"/>
        <v>0.21051798712944403</v>
      </c>
      <c r="BA152" s="30">
        <f t="shared" si="106"/>
        <v>0.22660618208671801</v>
      </c>
      <c r="BB152" s="30">
        <f t="shared" si="107"/>
        <v>0.31220245552493109</v>
      </c>
      <c r="BC152" s="20">
        <f t="shared" si="108"/>
        <v>992936</v>
      </c>
      <c r="BD152" s="20">
        <f t="shared" si="109"/>
        <v>959650</v>
      </c>
      <c r="BE152" s="20">
        <f t="shared" si="110"/>
        <v>992936</v>
      </c>
      <c r="BF152" s="20">
        <f t="shared" si="111"/>
        <v>994616</v>
      </c>
      <c r="BG152" s="36">
        <v>1070333</v>
      </c>
      <c r="BH152" s="36">
        <v>724909.0298893</v>
      </c>
      <c r="BI152" s="237">
        <f t="shared" si="112"/>
        <v>67.727429677427494</v>
      </c>
      <c r="BJ152" s="238">
        <f t="shared" si="113"/>
        <v>68760</v>
      </c>
      <c r="BK152" s="239">
        <f t="shared" si="114"/>
        <v>6.4241689268666855</v>
      </c>
      <c r="BL152" s="27">
        <f t="shared" si="115"/>
        <v>72661.34</v>
      </c>
      <c r="BM152" s="239">
        <f t="shared" si="116"/>
        <v>6.7886667046610727</v>
      </c>
      <c r="BN152" s="240">
        <f t="shared" si="117"/>
        <v>5691</v>
      </c>
      <c r="BO152" s="239">
        <f t="shared" si="118"/>
        <v>0.53170368474110397</v>
      </c>
      <c r="BP152" s="27">
        <f t="shared" si="119"/>
        <v>25000</v>
      </c>
      <c r="BQ152" s="239">
        <f t="shared" si="120"/>
        <v>2.3357216866152872</v>
      </c>
      <c r="BR152" s="36">
        <f t="shared" si="121"/>
        <v>61755.721666666999</v>
      </c>
      <c r="BS152" s="239">
        <f t="shared" si="122"/>
        <v>5.7697671347764663</v>
      </c>
      <c r="BT152" s="248">
        <f t="shared" si="131"/>
        <v>0.32272570322572508</v>
      </c>
      <c r="BU152" s="36">
        <v>233868.061666667</v>
      </c>
      <c r="BV152" s="47">
        <f t="shared" si="123"/>
        <v>21.850028137660615</v>
      </c>
      <c r="BW152" s="54">
        <f t="shared" si="124"/>
        <v>111555.908444033</v>
      </c>
      <c r="BX152" s="237">
        <f t="shared" si="125"/>
        <v>10.422542184911892</v>
      </c>
      <c r="BY152" s="53">
        <v>20905</v>
      </c>
      <c r="BZ152" s="53">
        <v>14400</v>
      </c>
      <c r="CA152" s="53">
        <v>20900</v>
      </c>
      <c r="CB152" s="53">
        <v>12555</v>
      </c>
      <c r="CC152" s="54">
        <v>72661.34</v>
      </c>
      <c r="CD152" s="54">
        <v>5691</v>
      </c>
      <c r="CE152" s="54">
        <v>25000</v>
      </c>
      <c r="CF152" s="42">
        <f t="shared" si="126"/>
        <v>2.1053723502823949E-2</v>
      </c>
      <c r="CG152" s="42">
        <f t="shared" si="127"/>
        <v>1.500547074454228E-2</v>
      </c>
      <c r="CH152" s="42">
        <f t="shared" si="128"/>
        <v>2.104868793154846E-2</v>
      </c>
      <c r="CI152" s="42">
        <f t="shared" si="129"/>
        <v>1.2622962027556363E-2</v>
      </c>
      <c r="CJ152" s="42">
        <f t="shared" si="130"/>
        <v>6.7886667046610727E-2</v>
      </c>
      <c r="CK152" s="54">
        <f t="shared" si="88"/>
        <v>22311.181688806602</v>
      </c>
    </row>
    <row r="153" spans="1:89" ht="20" customHeight="1" x14ac:dyDescent="0.6">
      <c r="A153" s="47">
        <v>146</v>
      </c>
      <c r="B153" s="47">
        <v>6</v>
      </c>
      <c r="C153" s="48" t="s">
        <v>342</v>
      </c>
      <c r="D153" s="48" t="s">
        <v>343</v>
      </c>
      <c r="E153" s="48" t="s">
        <v>344</v>
      </c>
      <c r="F153" s="57"/>
      <c r="G153" s="19">
        <v>40</v>
      </c>
      <c r="H153" s="20">
        <f t="shared" si="89"/>
        <v>0</v>
      </c>
      <c r="I153" s="57">
        <v>19320</v>
      </c>
      <c r="J153" s="22">
        <v>50</v>
      </c>
      <c r="K153" s="20">
        <f t="shared" si="90"/>
        <v>966000</v>
      </c>
      <c r="L153" s="23"/>
      <c r="M153" s="24">
        <v>60</v>
      </c>
      <c r="N153" s="20">
        <f t="shared" si="91"/>
        <v>0</v>
      </c>
      <c r="O153" s="57">
        <v>4524</v>
      </c>
      <c r="P153" s="25">
        <v>12</v>
      </c>
      <c r="Q153" s="20">
        <f t="shared" si="92"/>
        <v>54288</v>
      </c>
      <c r="R153" s="57">
        <v>580</v>
      </c>
      <c r="S153" s="26">
        <v>12</v>
      </c>
      <c r="T153" s="20">
        <f t="shared" si="93"/>
        <v>6960</v>
      </c>
      <c r="U153" s="23">
        <v>360</v>
      </c>
      <c r="V153" s="25">
        <v>8</v>
      </c>
      <c r="W153" s="20">
        <f t="shared" si="94"/>
        <v>2880</v>
      </c>
      <c r="X153" s="57">
        <v>356</v>
      </c>
      <c r="Y153" s="25">
        <v>12</v>
      </c>
      <c r="Z153" s="20">
        <f t="shared" si="95"/>
        <v>4272</v>
      </c>
      <c r="AA153" s="57">
        <v>610</v>
      </c>
      <c r="AB153" s="25">
        <v>10</v>
      </c>
      <c r="AC153" s="20">
        <f t="shared" si="96"/>
        <v>6100</v>
      </c>
      <c r="AD153" s="57">
        <v>240</v>
      </c>
      <c r="AE153" s="25">
        <v>25</v>
      </c>
      <c r="AF153" s="20">
        <f t="shared" si="97"/>
        <v>6000</v>
      </c>
      <c r="AG153" s="57"/>
      <c r="AH153" s="25">
        <v>7.5</v>
      </c>
      <c r="AI153" s="20">
        <f t="shared" si="98"/>
        <v>0</v>
      </c>
      <c r="AJ153" s="57"/>
      <c r="AK153" s="22">
        <v>15</v>
      </c>
      <c r="AL153" s="20">
        <f t="shared" si="99"/>
        <v>0</v>
      </c>
      <c r="AM153" s="57"/>
      <c r="AN153" s="25">
        <v>12</v>
      </c>
      <c r="AO153" s="20">
        <f t="shared" si="100"/>
        <v>0</v>
      </c>
      <c r="AP153" s="23">
        <f t="shared" si="101"/>
        <v>2146</v>
      </c>
      <c r="AQ153" s="57">
        <v>71</v>
      </c>
      <c r="AR153" s="27">
        <v>4</v>
      </c>
      <c r="AS153" s="23">
        <f t="shared" si="102"/>
        <v>284</v>
      </c>
      <c r="AT153" s="57"/>
      <c r="AU153" s="28">
        <v>6</v>
      </c>
      <c r="AV153" s="23">
        <f t="shared" si="103"/>
        <v>0</v>
      </c>
      <c r="AW153" s="57">
        <v>1018</v>
      </c>
      <c r="AX153" s="29">
        <f t="shared" si="104"/>
        <v>1302</v>
      </c>
      <c r="AY153" s="57">
        <v>23685</v>
      </c>
      <c r="AZ153" s="30">
        <f t="shared" si="105"/>
        <v>0.23416149068322981</v>
      </c>
      <c r="BA153" s="30">
        <f t="shared" si="106"/>
        <v>0.11107660455486543</v>
      </c>
      <c r="BB153" s="30">
        <f t="shared" si="107"/>
        <v>0.28779840848806365</v>
      </c>
      <c r="BC153" s="20">
        <f t="shared" si="108"/>
        <v>992212</v>
      </c>
      <c r="BD153" s="20">
        <f t="shared" si="109"/>
        <v>978960</v>
      </c>
      <c r="BE153" s="20">
        <f t="shared" si="110"/>
        <v>992212</v>
      </c>
      <c r="BF153" s="20">
        <f t="shared" si="111"/>
        <v>992212</v>
      </c>
      <c r="BG153" s="241">
        <v>1070185</v>
      </c>
      <c r="BH153" s="241">
        <v>725618.47130611003</v>
      </c>
      <c r="BI153" s="237">
        <f t="shared" si="112"/>
        <v>67.803087438724148</v>
      </c>
      <c r="BJ153" s="238">
        <f t="shared" si="113"/>
        <v>60531</v>
      </c>
      <c r="BK153" s="239">
        <f t="shared" si="114"/>
        <v>5.6561248756056193</v>
      </c>
      <c r="BL153" s="27">
        <f t="shared" si="115"/>
        <v>56769</v>
      </c>
      <c r="BM153" s="239">
        <f t="shared" si="116"/>
        <v>5.3045968687656808</v>
      </c>
      <c r="BN153" s="240">
        <f t="shared" si="117"/>
        <v>0</v>
      </c>
      <c r="BO153" s="239">
        <f t="shared" si="118"/>
        <v>0</v>
      </c>
      <c r="BP153" s="27">
        <f t="shared" si="119"/>
        <v>10000</v>
      </c>
      <c r="BQ153" s="239">
        <f t="shared" si="120"/>
        <v>0.93441788102057122</v>
      </c>
      <c r="BR153" s="36">
        <f t="shared" si="121"/>
        <v>45815.75</v>
      </c>
      <c r="BS153" s="239">
        <f t="shared" si="122"/>
        <v>4.2811056032368233</v>
      </c>
      <c r="BT153" s="248">
        <f t="shared" si="131"/>
        <v>0.32196912561275853</v>
      </c>
      <c r="BU153" s="241">
        <v>173115.75</v>
      </c>
      <c r="BV153" s="47">
        <f t="shared" si="123"/>
        <v>16.176245228628694</v>
      </c>
      <c r="BW153" s="54">
        <f t="shared" si="124"/>
        <v>171450.77869388997</v>
      </c>
      <c r="BX153" s="237">
        <f t="shared" si="125"/>
        <v>16.020667332647154</v>
      </c>
      <c r="BY153" s="58">
        <v>17856</v>
      </c>
      <c r="BZ153" s="58">
        <v>16875</v>
      </c>
      <c r="CA153" s="58">
        <v>20020</v>
      </c>
      <c r="CB153" s="58">
        <v>5780</v>
      </c>
      <c r="CC153" s="59">
        <v>56769</v>
      </c>
      <c r="CD153" s="59"/>
      <c r="CE153" s="59">
        <v>10000</v>
      </c>
      <c r="CF153" s="42">
        <f t="shared" si="126"/>
        <v>1.7996154047723673E-2</v>
      </c>
      <c r="CG153" s="42">
        <f t="shared" si="127"/>
        <v>1.7237680804118655E-2</v>
      </c>
      <c r="CH153" s="42">
        <f t="shared" si="128"/>
        <v>2.0177139562915988E-2</v>
      </c>
      <c r="CI153" s="42">
        <f t="shared" si="129"/>
        <v>5.8253679657170043E-3</v>
      </c>
      <c r="CJ153" s="42">
        <f t="shared" si="130"/>
        <v>5.3045968687656805E-2</v>
      </c>
      <c r="CK153" s="54">
        <f t="shared" si="88"/>
        <v>34290.155738777998</v>
      </c>
    </row>
    <row r="154" spans="1:89" ht="20" customHeight="1" x14ac:dyDescent="0.6">
      <c r="A154" s="47">
        <v>147</v>
      </c>
      <c r="B154" s="47">
        <v>5</v>
      </c>
      <c r="C154" s="48" t="s">
        <v>345</v>
      </c>
      <c r="D154" s="48" t="s">
        <v>346</v>
      </c>
      <c r="E154" s="48" t="s">
        <v>73</v>
      </c>
      <c r="F154" s="57"/>
      <c r="G154" s="19">
        <v>40</v>
      </c>
      <c r="H154" s="20">
        <f t="shared" si="89"/>
        <v>0</v>
      </c>
      <c r="I154" s="23">
        <v>18320</v>
      </c>
      <c r="J154" s="22">
        <v>50</v>
      </c>
      <c r="K154" s="20">
        <f t="shared" si="90"/>
        <v>916000</v>
      </c>
      <c r="L154" s="23"/>
      <c r="M154" s="24">
        <v>60</v>
      </c>
      <c r="N154" s="20">
        <f t="shared" si="91"/>
        <v>0</v>
      </c>
      <c r="O154" s="23">
        <v>5975</v>
      </c>
      <c r="P154" s="25">
        <v>12</v>
      </c>
      <c r="Q154" s="20">
        <f t="shared" si="92"/>
        <v>71700</v>
      </c>
      <c r="R154" s="23">
        <v>240</v>
      </c>
      <c r="S154" s="26">
        <v>12</v>
      </c>
      <c r="T154" s="20">
        <f t="shared" si="93"/>
        <v>2880</v>
      </c>
      <c r="U154" s="23"/>
      <c r="V154" s="25">
        <v>8</v>
      </c>
      <c r="W154" s="20">
        <f t="shared" si="94"/>
        <v>0</v>
      </c>
      <c r="X154" s="23"/>
      <c r="Y154" s="25">
        <v>12</v>
      </c>
      <c r="Z154" s="20">
        <f t="shared" si="95"/>
        <v>0</v>
      </c>
      <c r="AA154" s="23">
        <v>2020</v>
      </c>
      <c r="AB154" s="25">
        <v>10</v>
      </c>
      <c r="AC154" s="20">
        <f t="shared" si="96"/>
        <v>20200</v>
      </c>
      <c r="AD154" s="23"/>
      <c r="AE154" s="25">
        <v>25</v>
      </c>
      <c r="AF154" s="20">
        <f t="shared" si="97"/>
        <v>0</v>
      </c>
      <c r="AG154" s="23">
        <v>827</v>
      </c>
      <c r="AH154" s="25">
        <v>7.5</v>
      </c>
      <c r="AI154" s="20">
        <f t="shared" si="98"/>
        <v>6202.5</v>
      </c>
      <c r="AJ154" s="23"/>
      <c r="AK154" s="22">
        <v>15</v>
      </c>
      <c r="AL154" s="20">
        <f t="shared" si="99"/>
        <v>0</v>
      </c>
      <c r="AM154" s="23"/>
      <c r="AN154" s="25">
        <v>12</v>
      </c>
      <c r="AO154" s="20">
        <f t="shared" si="100"/>
        <v>0</v>
      </c>
      <c r="AP154" s="23">
        <f t="shared" si="101"/>
        <v>3087</v>
      </c>
      <c r="AQ154" s="23"/>
      <c r="AR154" s="27">
        <v>4</v>
      </c>
      <c r="AS154" s="23">
        <f t="shared" si="102"/>
        <v>0</v>
      </c>
      <c r="AT154" s="23">
        <v>33</v>
      </c>
      <c r="AU154" s="28">
        <v>6</v>
      </c>
      <c r="AV154" s="23">
        <f t="shared" si="103"/>
        <v>198</v>
      </c>
      <c r="AW154" s="23">
        <v>2617</v>
      </c>
      <c r="AX154" s="29">
        <f t="shared" si="104"/>
        <v>2815</v>
      </c>
      <c r="AY154" s="23">
        <v>52785</v>
      </c>
      <c r="AZ154" s="30">
        <f t="shared" si="105"/>
        <v>0.326146288209607</v>
      </c>
      <c r="BA154" s="30">
        <f t="shared" si="106"/>
        <v>0.16850436681222708</v>
      </c>
      <c r="BB154" s="30">
        <f t="shared" si="107"/>
        <v>0.4711297071129707</v>
      </c>
      <c r="BC154" s="20">
        <f t="shared" si="108"/>
        <v>939080</v>
      </c>
      <c r="BD154" s="20">
        <f t="shared" si="109"/>
        <v>918880</v>
      </c>
      <c r="BE154" s="20">
        <f t="shared" si="110"/>
        <v>939080</v>
      </c>
      <c r="BF154" s="20">
        <f t="shared" si="111"/>
        <v>945282.5</v>
      </c>
      <c r="BG154" s="36">
        <v>1069767.5</v>
      </c>
      <c r="BH154" s="36">
        <v>714268.49027704995</v>
      </c>
      <c r="BI154" s="237">
        <f t="shared" si="112"/>
        <v>66.768572636301812</v>
      </c>
      <c r="BJ154" s="238">
        <f t="shared" si="113"/>
        <v>72509.8</v>
      </c>
      <c r="BK154" s="239">
        <f t="shared" si="114"/>
        <v>6.7780896316255639</v>
      </c>
      <c r="BL154" s="27">
        <f t="shared" si="115"/>
        <v>55656</v>
      </c>
      <c r="BM154" s="239">
        <f t="shared" si="116"/>
        <v>5.2026258042051197</v>
      </c>
      <c r="BN154" s="240">
        <f t="shared" si="117"/>
        <v>0</v>
      </c>
      <c r="BO154" s="239">
        <f t="shared" si="118"/>
        <v>0</v>
      </c>
      <c r="BP154" s="27">
        <f t="shared" si="119"/>
        <v>37450</v>
      </c>
      <c r="BQ154" s="239">
        <f t="shared" si="120"/>
        <v>3.5007606793064849</v>
      </c>
      <c r="BR154" s="36">
        <f t="shared" si="121"/>
        <v>62070.779999999984</v>
      </c>
      <c r="BS154" s="239">
        <f t="shared" si="122"/>
        <v>5.8022682498767244</v>
      </c>
      <c r="BT154" s="248">
        <f t="shared" si="131"/>
        <v>0.33231427363698191</v>
      </c>
      <c r="BU154" s="36">
        <v>227686.58</v>
      </c>
      <c r="BV154" s="47">
        <f t="shared" si="123"/>
        <v>21.283744365013895</v>
      </c>
      <c r="BW154" s="54">
        <f t="shared" si="124"/>
        <v>127812.42972295007</v>
      </c>
      <c r="BX154" s="237">
        <f t="shared" si="125"/>
        <v>11.9476829986843</v>
      </c>
      <c r="BY154" s="53">
        <v>18540</v>
      </c>
      <c r="BZ154" s="53">
        <v>21325</v>
      </c>
      <c r="CA154" s="53">
        <v>23700</v>
      </c>
      <c r="CB154" s="53">
        <v>8944.7999999999993</v>
      </c>
      <c r="CC154" s="54">
        <v>55656</v>
      </c>
      <c r="CD154" s="54"/>
      <c r="CE154" s="54">
        <v>37450</v>
      </c>
      <c r="CF154" s="42">
        <f t="shared" si="126"/>
        <v>1.9742726924223707E-2</v>
      </c>
      <c r="CG154" s="42">
        <f t="shared" si="127"/>
        <v>2.3207600557200069E-2</v>
      </c>
      <c r="CH154" s="42">
        <f t="shared" si="128"/>
        <v>2.5237466456531923E-2</v>
      </c>
      <c r="CI154" s="42">
        <f t="shared" si="129"/>
        <v>9.4625680682758843E-3</v>
      </c>
      <c r="CJ154" s="42">
        <f t="shared" si="130"/>
        <v>5.2026258042051195E-2</v>
      </c>
      <c r="CK154" s="54">
        <f t="shared" si="88"/>
        <v>25562.485944590015</v>
      </c>
    </row>
    <row r="155" spans="1:89" ht="20" customHeight="1" x14ac:dyDescent="0.6">
      <c r="A155" s="47">
        <v>148</v>
      </c>
      <c r="B155" s="62">
        <v>5</v>
      </c>
      <c r="C155" s="68" t="s">
        <v>347</v>
      </c>
      <c r="D155" s="68" t="s">
        <v>84</v>
      </c>
      <c r="E155" s="68" t="s">
        <v>230</v>
      </c>
      <c r="F155" s="49">
        <v>0</v>
      </c>
      <c r="G155" s="19">
        <v>40</v>
      </c>
      <c r="H155" s="20">
        <f t="shared" si="89"/>
        <v>0</v>
      </c>
      <c r="I155" s="23">
        <v>16083</v>
      </c>
      <c r="J155" s="22">
        <v>50</v>
      </c>
      <c r="K155" s="20">
        <f t="shared" si="90"/>
        <v>804150</v>
      </c>
      <c r="L155" s="23"/>
      <c r="M155" s="24">
        <v>60</v>
      </c>
      <c r="N155" s="20">
        <f t="shared" si="91"/>
        <v>0</v>
      </c>
      <c r="O155" s="23">
        <v>11696</v>
      </c>
      <c r="P155" s="25">
        <v>12</v>
      </c>
      <c r="Q155" s="20">
        <f t="shared" si="92"/>
        <v>140352</v>
      </c>
      <c r="R155" s="23">
        <v>1140</v>
      </c>
      <c r="S155" s="26">
        <v>12</v>
      </c>
      <c r="T155" s="20">
        <f t="shared" si="93"/>
        <v>13680</v>
      </c>
      <c r="U155" s="23">
        <v>414</v>
      </c>
      <c r="V155" s="25">
        <v>8</v>
      </c>
      <c r="W155" s="20">
        <f t="shared" si="94"/>
        <v>3312</v>
      </c>
      <c r="X155" s="23">
        <v>170</v>
      </c>
      <c r="Y155" s="25">
        <v>12</v>
      </c>
      <c r="Z155" s="20">
        <f t="shared" si="95"/>
        <v>2040</v>
      </c>
      <c r="AA155" s="23">
        <v>915</v>
      </c>
      <c r="AB155" s="25">
        <v>10</v>
      </c>
      <c r="AC155" s="20">
        <f t="shared" si="96"/>
        <v>9150</v>
      </c>
      <c r="AD155" s="23">
        <v>0</v>
      </c>
      <c r="AE155" s="25">
        <v>25</v>
      </c>
      <c r="AF155" s="20">
        <f t="shared" si="97"/>
        <v>0</v>
      </c>
      <c r="AG155" s="23">
        <v>551</v>
      </c>
      <c r="AH155" s="25">
        <v>7.5</v>
      </c>
      <c r="AI155" s="20">
        <f t="shared" si="98"/>
        <v>4132.5</v>
      </c>
      <c r="AJ155" s="23"/>
      <c r="AK155" s="22">
        <v>15</v>
      </c>
      <c r="AL155" s="20">
        <f t="shared" si="99"/>
        <v>0</v>
      </c>
      <c r="AM155" s="23">
        <v>0</v>
      </c>
      <c r="AN155" s="25">
        <v>12</v>
      </c>
      <c r="AO155" s="20">
        <f t="shared" si="100"/>
        <v>0</v>
      </c>
      <c r="AP155" s="23">
        <f t="shared" si="101"/>
        <v>3190</v>
      </c>
      <c r="AQ155" s="23">
        <v>100</v>
      </c>
      <c r="AR155" s="27">
        <v>4</v>
      </c>
      <c r="AS155" s="23">
        <f t="shared" si="102"/>
        <v>400</v>
      </c>
      <c r="AT155" s="23">
        <v>0</v>
      </c>
      <c r="AU155" s="28">
        <v>6</v>
      </c>
      <c r="AV155" s="23">
        <f t="shared" si="103"/>
        <v>0</v>
      </c>
      <c r="AW155" s="23">
        <v>4659</v>
      </c>
      <c r="AX155" s="29">
        <f t="shared" si="104"/>
        <v>5059</v>
      </c>
      <c r="AY155" s="23">
        <v>88110</v>
      </c>
      <c r="AZ155" s="30">
        <f t="shared" si="105"/>
        <v>0.72722750730585095</v>
      </c>
      <c r="BA155" s="30">
        <f t="shared" si="106"/>
        <v>0.19834607971149662</v>
      </c>
      <c r="BB155" s="30">
        <f t="shared" si="107"/>
        <v>0.43254103967168261</v>
      </c>
      <c r="BC155" s="20">
        <f t="shared" si="108"/>
        <v>832332</v>
      </c>
      <c r="BD155" s="20">
        <f t="shared" si="109"/>
        <v>817830</v>
      </c>
      <c r="BE155" s="20">
        <f t="shared" si="110"/>
        <v>832332</v>
      </c>
      <c r="BF155" s="20">
        <f t="shared" si="111"/>
        <v>836464.5</v>
      </c>
      <c r="BG155" s="36">
        <v>1064926.5</v>
      </c>
      <c r="BH155" s="36">
        <v>714596.39212337602</v>
      </c>
      <c r="BI155" s="237">
        <f t="shared" si="112"/>
        <v>67.102883825632659</v>
      </c>
      <c r="BJ155" s="238">
        <f t="shared" si="113"/>
        <v>61168</v>
      </c>
      <c r="BK155" s="239">
        <f t="shared" si="114"/>
        <v>5.7438705863738013</v>
      </c>
      <c r="BL155" s="27">
        <f t="shared" si="115"/>
        <v>51500</v>
      </c>
      <c r="BM155" s="239">
        <f t="shared" si="116"/>
        <v>4.8360145042873857</v>
      </c>
      <c r="BN155" s="240">
        <f t="shared" si="117"/>
        <v>6848.16</v>
      </c>
      <c r="BO155" s="239">
        <f t="shared" si="118"/>
        <v>0.64306409878991655</v>
      </c>
      <c r="BP155" s="27">
        <f t="shared" si="119"/>
        <v>30000</v>
      </c>
      <c r="BQ155" s="239">
        <f t="shared" si="120"/>
        <v>2.8170958277402245</v>
      </c>
      <c r="BR155" s="36">
        <f t="shared" si="121"/>
        <v>50706.638484847994</v>
      </c>
      <c r="BS155" s="239">
        <f t="shared" si="122"/>
        <v>4.7615153238132395</v>
      </c>
      <c r="BT155" s="248">
        <f t="shared" si="131"/>
        <v>0.32897116174367336</v>
      </c>
      <c r="BU155" s="36">
        <v>200222.798484848</v>
      </c>
      <c r="BV155" s="47">
        <f t="shared" si="123"/>
        <v>18.801560341004567</v>
      </c>
      <c r="BW155" s="54">
        <f t="shared" si="124"/>
        <v>150107.30939177598</v>
      </c>
      <c r="BX155" s="237">
        <f t="shared" si="125"/>
        <v>14.095555833362772</v>
      </c>
      <c r="BY155" s="53">
        <v>19114</v>
      </c>
      <c r="BZ155" s="53">
        <v>18975</v>
      </c>
      <c r="CA155" s="53">
        <v>15423</v>
      </c>
      <c r="CB155" s="53">
        <v>7656</v>
      </c>
      <c r="CC155" s="54">
        <v>51500</v>
      </c>
      <c r="CD155" s="54">
        <v>6848.16</v>
      </c>
      <c r="CE155" s="54">
        <v>30000</v>
      </c>
      <c r="CF155" s="42">
        <f t="shared" si="126"/>
        <v>2.2964394015849446E-2</v>
      </c>
      <c r="CG155" s="42">
        <f t="shared" si="127"/>
        <v>2.3201643373317194E-2</v>
      </c>
      <c r="CH155" s="42">
        <f t="shared" si="128"/>
        <v>1.8529865486368421E-2</v>
      </c>
      <c r="CI155" s="42">
        <f t="shared" si="129"/>
        <v>9.1528092345819819E-3</v>
      </c>
      <c r="CJ155" s="42">
        <f t="shared" si="130"/>
        <v>4.8360145042873851E-2</v>
      </c>
      <c r="CK155" s="54">
        <f t="shared" si="88"/>
        <v>30021.4618783552</v>
      </c>
    </row>
    <row r="156" spans="1:89" ht="20" customHeight="1" x14ac:dyDescent="0.6">
      <c r="A156" s="47">
        <v>149</v>
      </c>
      <c r="B156" s="47">
        <v>5</v>
      </c>
      <c r="C156" s="48" t="s">
        <v>348</v>
      </c>
      <c r="D156" s="47" t="s">
        <v>349</v>
      </c>
      <c r="E156" s="47" t="s">
        <v>97</v>
      </c>
      <c r="F156" s="57"/>
      <c r="G156" s="19">
        <v>40</v>
      </c>
      <c r="H156" s="20">
        <f t="shared" si="89"/>
        <v>0</v>
      </c>
      <c r="I156" s="57">
        <v>18470</v>
      </c>
      <c r="J156" s="22">
        <v>50</v>
      </c>
      <c r="K156" s="20">
        <f t="shared" si="90"/>
        <v>923500</v>
      </c>
      <c r="L156" s="23"/>
      <c r="M156" s="24">
        <v>60</v>
      </c>
      <c r="N156" s="20">
        <f t="shared" si="91"/>
        <v>0</v>
      </c>
      <c r="O156" s="57">
        <v>7995</v>
      </c>
      <c r="P156" s="25">
        <v>12</v>
      </c>
      <c r="Q156" s="20">
        <f t="shared" si="92"/>
        <v>95940</v>
      </c>
      <c r="R156" s="57"/>
      <c r="S156" s="26">
        <v>12</v>
      </c>
      <c r="T156" s="20">
        <f t="shared" si="93"/>
        <v>0</v>
      </c>
      <c r="U156" s="57">
        <v>320</v>
      </c>
      <c r="V156" s="25">
        <v>8</v>
      </c>
      <c r="W156" s="20">
        <f t="shared" si="94"/>
        <v>2560</v>
      </c>
      <c r="X156" s="57">
        <v>180</v>
      </c>
      <c r="Y156" s="25">
        <v>12</v>
      </c>
      <c r="Z156" s="20">
        <f t="shared" si="95"/>
        <v>2160</v>
      </c>
      <c r="AA156" s="57">
        <v>200</v>
      </c>
      <c r="AB156" s="25">
        <v>10</v>
      </c>
      <c r="AC156" s="20">
        <f t="shared" si="96"/>
        <v>2000</v>
      </c>
      <c r="AD156" s="57"/>
      <c r="AE156" s="25">
        <v>25</v>
      </c>
      <c r="AF156" s="20">
        <f t="shared" si="97"/>
        <v>0</v>
      </c>
      <c r="AG156" s="23"/>
      <c r="AH156" s="25">
        <v>7.5</v>
      </c>
      <c r="AI156" s="20">
        <f t="shared" si="98"/>
        <v>0</v>
      </c>
      <c r="AJ156" s="57"/>
      <c r="AK156" s="22">
        <v>15</v>
      </c>
      <c r="AL156" s="20">
        <f t="shared" si="99"/>
        <v>0</v>
      </c>
      <c r="AM156" s="57"/>
      <c r="AN156" s="25">
        <v>12</v>
      </c>
      <c r="AO156" s="20">
        <f t="shared" si="100"/>
        <v>0</v>
      </c>
      <c r="AP156" s="23">
        <f t="shared" si="101"/>
        <v>700</v>
      </c>
      <c r="AQ156" s="57"/>
      <c r="AR156" s="27">
        <v>4</v>
      </c>
      <c r="AS156" s="23">
        <f t="shared" si="102"/>
        <v>0</v>
      </c>
      <c r="AT156" s="57"/>
      <c r="AU156" s="28">
        <v>6</v>
      </c>
      <c r="AV156" s="23">
        <f t="shared" si="103"/>
        <v>0</v>
      </c>
      <c r="AW156" s="57">
        <v>2021</v>
      </c>
      <c r="AX156" s="29">
        <f t="shared" si="104"/>
        <v>2021</v>
      </c>
      <c r="AY156" s="57">
        <v>38190</v>
      </c>
      <c r="AZ156" s="30">
        <f t="shared" si="105"/>
        <v>0.43286410395235519</v>
      </c>
      <c r="BA156" s="30">
        <f t="shared" si="106"/>
        <v>3.7899296155928533E-2</v>
      </c>
      <c r="BB156" s="30">
        <f t="shared" si="107"/>
        <v>0.25278298936835525</v>
      </c>
      <c r="BC156" s="20">
        <f t="shared" si="108"/>
        <v>930220</v>
      </c>
      <c r="BD156" s="20">
        <f t="shared" si="109"/>
        <v>923500</v>
      </c>
      <c r="BE156" s="20">
        <f t="shared" si="110"/>
        <v>930220</v>
      </c>
      <c r="BF156" s="20">
        <f t="shared" si="111"/>
        <v>930220</v>
      </c>
      <c r="BG156" s="241">
        <v>1064350</v>
      </c>
      <c r="BH156" s="241">
        <v>726032.578270233</v>
      </c>
      <c r="BI156" s="237">
        <f t="shared" si="112"/>
        <v>68.213705855238686</v>
      </c>
      <c r="BJ156" s="238">
        <f t="shared" si="113"/>
        <v>63086</v>
      </c>
      <c r="BK156" s="239">
        <f t="shared" si="114"/>
        <v>5.9271856062385497</v>
      </c>
      <c r="BL156" s="27">
        <f t="shared" si="115"/>
        <v>44505</v>
      </c>
      <c r="BM156" s="239">
        <f t="shared" si="116"/>
        <v>4.181425283036595</v>
      </c>
      <c r="BN156" s="240">
        <f t="shared" si="117"/>
        <v>3684.38</v>
      </c>
      <c r="BO156" s="239">
        <f t="shared" si="118"/>
        <v>0.34616244656363038</v>
      </c>
      <c r="BP156" s="27">
        <f t="shared" si="119"/>
        <v>37500</v>
      </c>
      <c r="BQ156" s="239">
        <f t="shared" si="120"/>
        <v>3.5232771174895476</v>
      </c>
      <c r="BR156" s="36">
        <f t="shared" si="121"/>
        <v>56988.049999999988</v>
      </c>
      <c r="BS156" s="239">
        <f t="shared" si="122"/>
        <v>5.3542584676093377</v>
      </c>
      <c r="BT156" s="248">
        <f t="shared" si="131"/>
        <v>0.31786294144761307</v>
      </c>
      <c r="BU156" s="241">
        <v>205763.43</v>
      </c>
      <c r="BV156" s="47">
        <f t="shared" si="123"/>
        <v>19.33230892093766</v>
      </c>
      <c r="BW156" s="54">
        <f t="shared" si="124"/>
        <v>132553.991729767</v>
      </c>
      <c r="BX156" s="237">
        <f t="shared" si="125"/>
        <v>12.453985223823649</v>
      </c>
      <c r="BY156" s="58">
        <v>21506</v>
      </c>
      <c r="BZ156" s="58">
        <v>17400</v>
      </c>
      <c r="CA156" s="58">
        <v>16340</v>
      </c>
      <c r="CB156" s="58">
        <v>7840</v>
      </c>
      <c r="CC156" s="59">
        <v>44505</v>
      </c>
      <c r="CD156" s="59">
        <v>3684.38</v>
      </c>
      <c r="CE156" s="59">
        <v>37500</v>
      </c>
      <c r="CF156" s="42">
        <f t="shared" si="126"/>
        <v>2.3119262110038487E-2</v>
      </c>
      <c r="CG156" s="42">
        <f t="shared" si="127"/>
        <v>1.8841364374661614E-2</v>
      </c>
      <c r="CH156" s="42">
        <f t="shared" si="128"/>
        <v>1.7565737137451357E-2</v>
      </c>
      <c r="CI156" s="42">
        <f t="shared" si="129"/>
        <v>8.4281137795360235E-3</v>
      </c>
      <c r="CJ156" s="42">
        <f t="shared" si="130"/>
        <v>4.1814252830365953E-2</v>
      </c>
      <c r="CK156" s="54">
        <f t="shared" si="88"/>
        <v>26510.798345953401</v>
      </c>
    </row>
    <row r="157" spans="1:89" ht="20" customHeight="1" x14ac:dyDescent="0.6">
      <c r="A157" s="47">
        <v>150</v>
      </c>
      <c r="B157" s="47">
        <v>4</v>
      </c>
      <c r="C157" s="48" t="s">
        <v>350</v>
      </c>
      <c r="D157" s="48" t="s">
        <v>351</v>
      </c>
      <c r="E157" s="48" t="s">
        <v>73</v>
      </c>
      <c r="F157" s="57"/>
      <c r="G157" s="19">
        <v>40</v>
      </c>
      <c r="H157" s="20">
        <f t="shared" si="89"/>
        <v>0</v>
      </c>
      <c r="I157" s="23">
        <v>20320</v>
      </c>
      <c r="J157" s="22">
        <v>50</v>
      </c>
      <c r="K157" s="20">
        <f t="shared" si="90"/>
        <v>1016000</v>
      </c>
      <c r="L157" s="23"/>
      <c r="M157" s="24">
        <v>60</v>
      </c>
      <c r="N157" s="20">
        <f t="shared" si="91"/>
        <v>0</v>
      </c>
      <c r="O157" s="23">
        <v>1520</v>
      </c>
      <c r="P157" s="25">
        <v>12</v>
      </c>
      <c r="Q157" s="20">
        <f t="shared" si="92"/>
        <v>18240</v>
      </c>
      <c r="R157" s="23">
        <v>500</v>
      </c>
      <c r="S157" s="26">
        <v>12</v>
      </c>
      <c r="T157" s="20">
        <f t="shared" si="93"/>
        <v>6000</v>
      </c>
      <c r="U157" s="23"/>
      <c r="V157" s="25">
        <v>8</v>
      </c>
      <c r="W157" s="20">
        <f t="shared" si="94"/>
        <v>0</v>
      </c>
      <c r="X157" s="23"/>
      <c r="Y157" s="25">
        <v>12</v>
      </c>
      <c r="Z157" s="20">
        <f t="shared" si="95"/>
        <v>0</v>
      </c>
      <c r="AA157" s="23">
        <v>800</v>
      </c>
      <c r="AB157" s="25">
        <v>10</v>
      </c>
      <c r="AC157" s="20">
        <f t="shared" si="96"/>
        <v>8000</v>
      </c>
      <c r="AD157" s="23"/>
      <c r="AE157" s="25">
        <v>25</v>
      </c>
      <c r="AF157" s="20">
        <f t="shared" si="97"/>
        <v>0</v>
      </c>
      <c r="AG157" s="23"/>
      <c r="AH157" s="25">
        <v>7.5</v>
      </c>
      <c r="AI157" s="20">
        <f t="shared" si="98"/>
        <v>0</v>
      </c>
      <c r="AJ157" s="23"/>
      <c r="AK157" s="22">
        <v>15</v>
      </c>
      <c r="AL157" s="20">
        <f t="shared" si="99"/>
        <v>0</v>
      </c>
      <c r="AM157" s="23"/>
      <c r="AN157" s="25">
        <v>12</v>
      </c>
      <c r="AO157" s="20">
        <f t="shared" si="100"/>
        <v>0</v>
      </c>
      <c r="AP157" s="23">
        <f t="shared" si="101"/>
        <v>1300</v>
      </c>
      <c r="AQ157" s="23">
        <v>20</v>
      </c>
      <c r="AR157" s="27">
        <v>4</v>
      </c>
      <c r="AS157" s="23">
        <f t="shared" si="102"/>
        <v>80</v>
      </c>
      <c r="AT157" s="23">
        <v>13</v>
      </c>
      <c r="AU157" s="28">
        <v>6</v>
      </c>
      <c r="AV157" s="23">
        <f t="shared" si="103"/>
        <v>78</v>
      </c>
      <c r="AW157" s="23">
        <v>710</v>
      </c>
      <c r="AX157" s="29">
        <f t="shared" si="104"/>
        <v>868</v>
      </c>
      <c r="AY157" s="23">
        <v>15345</v>
      </c>
      <c r="AZ157" s="30">
        <f t="shared" si="105"/>
        <v>7.4803149606299218E-2</v>
      </c>
      <c r="BA157" s="30">
        <f t="shared" si="106"/>
        <v>6.3976377952755903E-2</v>
      </c>
      <c r="BB157" s="30">
        <f t="shared" si="107"/>
        <v>0.57105263157894737</v>
      </c>
      <c r="BC157" s="20">
        <f t="shared" si="108"/>
        <v>1030000</v>
      </c>
      <c r="BD157" s="20">
        <f t="shared" si="109"/>
        <v>1022000</v>
      </c>
      <c r="BE157" s="20">
        <f t="shared" si="110"/>
        <v>1030000</v>
      </c>
      <c r="BF157" s="20">
        <f t="shared" si="111"/>
        <v>1030000</v>
      </c>
      <c r="BG157" s="36">
        <v>1063585</v>
      </c>
      <c r="BH157" s="36">
        <v>736682.08605499996</v>
      </c>
      <c r="BI157" s="237">
        <f t="shared" si="112"/>
        <v>69.264053747937396</v>
      </c>
      <c r="BJ157" s="238">
        <f t="shared" si="113"/>
        <v>98523.6</v>
      </c>
      <c r="BK157" s="239">
        <f t="shared" si="114"/>
        <v>9.2633498968112562</v>
      </c>
      <c r="BL157" s="27">
        <f t="shared" si="115"/>
        <v>58942.75</v>
      </c>
      <c r="BM157" s="239">
        <f t="shared" si="116"/>
        <v>5.5418936897380089</v>
      </c>
      <c r="BN157" s="240">
        <f t="shared" si="117"/>
        <v>0</v>
      </c>
      <c r="BO157" s="239">
        <f t="shared" si="118"/>
        <v>0</v>
      </c>
      <c r="BP157" s="27">
        <f t="shared" si="119"/>
        <v>23000</v>
      </c>
      <c r="BQ157" s="239">
        <f t="shared" si="120"/>
        <v>2.1624975906956192</v>
      </c>
      <c r="BR157" s="36">
        <f t="shared" si="121"/>
        <v>75565.13</v>
      </c>
      <c r="BS157" s="239">
        <f t="shared" si="122"/>
        <v>7.1047570245913585</v>
      </c>
      <c r="BT157" s="248">
        <f t="shared" si="131"/>
        <v>0.30735946252062601</v>
      </c>
      <c r="BU157" s="36">
        <v>256031.48</v>
      </c>
      <c r="BV157" s="47">
        <f t="shared" si="123"/>
        <v>24.072498201836243</v>
      </c>
      <c r="BW157" s="54">
        <f t="shared" si="124"/>
        <v>70871.433945000026</v>
      </c>
      <c r="BX157" s="237">
        <f t="shared" si="125"/>
        <v>6.6634480502263589</v>
      </c>
      <c r="BY157" s="53">
        <v>29664</v>
      </c>
      <c r="BZ157" s="53">
        <v>28350</v>
      </c>
      <c r="CA157" s="53">
        <v>34100</v>
      </c>
      <c r="CB157" s="53">
        <v>6409.6</v>
      </c>
      <c r="CC157" s="54">
        <v>58942.75</v>
      </c>
      <c r="CD157" s="54"/>
      <c r="CE157" s="54">
        <v>23000</v>
      </c>
      <c r="CF157" s="42">
        <f t="shared" si="126"/>
        <v>2.8799999999999999E-2</v>
      </c>
      <c r="CG157" s="42">
        <f t="shared" si="127"/>
        <v>2.7739726027397261E-2</v>
      </c>
      <c r="CH157" s="42">
        <f t="shared" si="128"/>
        <v>3.3106796116504855E-2</v>
      </c>
      <c r="CI157" s="42">
        <f t="shared" si="129"/>
        <v>6.2229126213592233E-3</v>
      </c>
      <c r="CJ157" s="42">
        <f t="shared" si="130"/>
        <v>5.5418936897380089E-2</v>
      </c>
      <c r="CK157" s="54">
        <f t="shared" si="88"/>
        <v>14174.286789000005</v>
      </c>
    </row>
    <row r="158" spans="1:89" ht="20" customHeight="1" x14ac:dyDescent="0.6">
      <c r="A158" s="47">
        <v>151</v>
      </c>
      <c r="B158" s="47">
        <v>6</v>
      </c>
      <c r="C158" s="48" t="s">
        <v>352</v>
      </c>
      <c r="D158" s="48" t="s">
        <v>353</v>
      </c>
      <c r="E158" s="48" t="s">
        <v>290</v>
      </c>
      <c r="F158" s="55"/>
      <c r="G158" s="19">
        <v>40</v>
      </c>
      <c r="H158" s="20">
        <f t="shared" si="89"/>
        <v>0</v>
      </c>
      <c r="I158" s="23">
        <v>16501</v>
      </c>
      <c r="J158" s="22">
        <v>50</v>
      </c>
      <c r="K158" s="20">
        <f t="shared" si="90"/>
        <v>825050</v>
      </c>
      <c r="L158" s="23"/>
      <c r="M158" s="24">
        <v>60</v>
      </c>
      <c r="N158" s="20">
        <f t="shared" si="91"/>
        <v>0</v>
      </c>
      <c r="O158" s="23">
        <v>7602</v>
      </c>
      <c r="P158" s="25">
        <v>12</v>
      </c>
      <c r="Q158" s="20">
        <f t="shared" si="92"/>
        <v>91224</v>
      </c>
      <c r="R158" s="23"/>
      <c r="S158" s="26">
        <v>12</v>
      </c>
      <c r="T158" s="20">
        <f t="shared" si="93"/>
        <v>0</v>
      </c>
      <c r="U158" s="23">
        <v>873</v>
      </c>
      <c r="V158" s="25">
        <v>8</v>
      </c>
      <c r="W158" s="20">
        <f t="shared" si="94"/>
        <v>6984</v>
      </c>
      <c r="X158" s="23">
        <v>1281</v>
      </c>
      <c r="Y158" s="25">
        <v>12</v>
      </c>
      <c r="Z158" s="20">
        <f t="shared" si="95"/>
        <v>15372</v>
      </c>
      <c r="AA158" s="23">
        <v>877</v>
      </c>
      <c r="AB158" s="25">
        <v>10</v>
      </c>
      <c r="AC158" s="20">
        <f t="shared" si="96"/>
        <v>8770</v>
      </c>
      <c r="AD158" s="23">
        <v>100</v>
      </c>
      <c r="AE158" s="25">
        <v>25</v>
      </c>
      <c r="AF158" s="20">
        <f t="shared" si="97"/>
        <v>2500</v>
      </c>
      <c r="AG158" s="23">
        <v>2263</v>
      </c>
      <c r="AH158" s="25">
        <v>7.5</v>
      </c>
      <c r="AI158" s="20">
        <f t="shared" si="98"/>
        <v>16972.5</v>
      </c>
      <c r="AJ158" s="23">
        <v>69</v>
      </c>
      <c r="AK158" s="22">
        <v>15</v>
      </c>
      <c r="AL158" s="20">
        <f t="shared" si="99"/>
        <v>1035</v>
      </c>
      <c r="AM158" s="23"/>
      <c r="AN158" s="25">
        <v>12</v>
      </c>
      <c r="AO158" s="20">
        <f t="shared" si="100"/>
        <v>0</v>
      </c>
      <c r="AP158" s="23">
        <f t="shared" si="101"/>
        <v>5463</v>
      </c>
      <c r="AQ158" s="23"/>
      <c r="AR158" s="27">
        <v>4</v>
      </c>
      <c r="AS158" s="23">
        <f t="shared" si="102"/>
        <v>0</v>
      </c>
      <c r="AT158" s="23"/>
      <c r="AU158" s="28">
        <v>6</v>
      </c>
      <c r="AV158" s="23">
        <f t="shared" si="103"/>
        <v>0</v>
      </c>
      <c r="AW158" s="23">
        <v>3704</v>
      </c>
      <c r="AX158" s="29">
        <f t="shared" si="104"/>
        <v>3704</v>
      </c>
      <c r="AY158" s="23">
        <v>88530</v>
      </c>
      <c r="AZ158" s="30">
        <f t="shared" si="105"/>
        <v>0.46069935155445124</v>
      </c>
      <c r="BA158" s="30">
        <f t="shared" si="106"/>
        <v>0.33107084419126115</v>
      </c>
      <c r="BB158" s="30">
        <f t="shared" si="107"/>
        <v>0.48724019994738227</v>
      </c>
      <c r="BC158" s="20">
        <f t="shared" si="108"/>
        <v>858676</v>
      </c>
      <c r="BD158" s="20">
        <f t="shared" si="109"/>
        <v>827550</v>
      </c>
      <c r="BE158" s="20">
        <f t="shared" si="110"/>
        <v>858676</v>
      </c>
      <c r="BF158" s="20">
        <f t="shared" si="111"/>
        <v>875648.5</v>
      </c>
      <c r="BG158" s="36">
        <v>1056437.5</v>
      </c>
      <c r="BH158" s="36">
        <v>699559.62</v>
      </c>
      <c r="BI158" s="237">
        <f t="shared" si="112"/>
        <v>66.218741761817427</v>
      </c>
      <c r="BJ158" s="238">
        <f t="shared" si="113"/>
        <v>79502</v>
      </c>
      <c r="BK158" s="239">
        <f t="shared" si="114"/>
        <v>7.5254806839022654</v>
      </c>
      <c r="BL158" s="27">
        <f t="shared" si="115"/>
        <v>56965</v>
      </c>
      <c r="BM158" s="239">
        <f t="shared" si="116"/>
        <v>5.3921789031532867</v>
      </c>
      <c r="BN158" s="240">
        <f t="shared" si="117"/>
        <v>5905</v>
      </c>
      <c r="BO158" s="239">
        <f t="shared" si="118"/>
        <v>0.55895403182866943</v>
      </c>
      <c r="BP158" s="27">
        <f t="shared" si="119"/>
        <v>40000</v>
      </c>
      <c r="BQ158" s="239">
        <f t="shared" si="120"/>
        <v>3.7863101224634681</v>
      </c>
      <c r="BR158" s="36">
        <f t="shared" si="121"/>
        <v>60267.170000000013</v>
      </c>
      <c r="BS158" s="239">
        <f t="shared" si="122"/>
        <v>5.7047548955806677</v>
      </c>
      <c r="BT158" s="248">
        <f t="shared" si="131"/>
        <v>0.33781258238182571</v>
      </c>
      <c r="BU158" s="36">
        <v>242639.17</v>
      </c>
      <c r="BV158" s="47">
        <f t="shared" si="123"/>
        <v>22.967678636928358</v>
      </c>
      <c r="BW158" s="54">
        <f t="shared" si="124"/>
        <v>114238.70999999999</v>
      </c>
      <c r="BX158" s="237">
        <f t="shared" si="125"/>
        <v>10.813579601254215</v>
      </c>
      <c r="BY158" s="53">
        <v>25851</v>
      </c>
      <c r="BZ158" s="53">
        <v>19500</v>
      </c>
      <c r="CA158" s="53">
        <v>23510</v>
      </c>
      <c r="CB158" s="53">
        <v>10641</v>
      </c>
      <c r="CC158" s="54">
        <v>56965</v>
      </c>
      <c r="CD158" s="54">
        <v>5905</v>
      </c>
      <c r="CE158" s="54">
        <v>40000</v>
      </c>
      <c r="CF158" s="42">
        <f t="shared" si="126"/>
        <v>3.010565102553233E-2</v>
      </c>
      <c r="CG158" s="42">
        <f t="shared" si="127"/>
        <v>2.3563530904477072E-2</v>
      </c>
      <c r="CH158" s="42">
        <f t="shared" si="128"/>
        <v>2.7379360783345522E-2</v>
      </c>
      <c r="CI158" s="42">
        <f t="shared" si="129"/>
        <v>1.2152136388059821E-2</v>
      </c>
      <c r="CJ158" s="42">
        <f t="shared" si="130"/>
        <v>5.3921789031532864E-2</v>
      </c>
      <c r="CK158" s="54">
        <f t="shared" si="88"/>
        <v>22847.741999999998</v>
      </c>
    </row>
    <row r="159" spans="1:89" ht="20" customHeight="1" x14ac:dyDescent="0.6">
      <c r="A159" s="47">
        <v>152</v>
      </c>
      <c r="B159" s="62">
        <v>6</v>
      </c>
      <c r="C159" s="65" t="s">
        <v>354</v>
      </c>
      <c r="D159" s="47" t="s">
        <v>355</v>
      </c>
      <c r="E159" s="47" t="s">
        <v>241</v>
      </c>
      <c r="F159" s="57"/>
      <c r="G159" s="19">
        <v>40</v>
      </c>
      <c r="H159" s="20">
        <f t="shared" si="89"/>
        <v>0</v>
      </c>
      <c r="I159" s="57">
        <v>18383</v>
      </c>
      <c r="J159" s="22">
        <v>50</v>
      </c>
      <c r="K159" s="20">
        <f t="shared" si="90"/>
        <v>919150</v>
      </c>
      <c r="L159" s="23"/>
      <c r="M159" s="24">
        <v>60</v>
      </c>
      <c r="N159" s="20">
        <f t="shared" si="91"/>
        <v>0</v>
      </c>
      <c r="O159" s="23">
        <v>5822</v>
      </c>
      <c r="P159" s="25">
        <v>12</v>
      </c>
      <c r="Q159" s="20">
        <f t="shared" si="92"/>
        <v>69864</v>
      </c>
      <c r="R159" s="23">
        <v>1070</v>
      </c>
      <c r="S159" s="26">
        <v>12</v>
      </c>
      <c r="T159" s="20">
        <f t="shared" si="93"/>
        <v>12840</v>
      </c>
      <c r="U159" s="23">
        <v>733</v>
      </c>
      <c r="V159" s="25">
        <v>8</v>
      </c>
      <c r="W159" s="20">
        <f t="shared" si="94"/>
        <v>5864</v>
      </c>
      <c r="X159" s="23">
        <v>411</v>
      </c>
      <c r="Y159" s="25">
        <v>12</v>
      </c>
      <c r="Z159" s="20">
        <f t="shared" si="95"/>
        <v>4932</v>
      </c>
      <c r="AA159" s="23">
        <v>570</v>
      </c>
      <c r="AB159" s="25">
        <v>10</v>
      </c>
      <c r="AC159" s="20">
        <f t="shared" si="96"/>
        <v>5700</v>
      </c>
      <c r="AD159" s="23">
        <v>520</v>
      </c>
      <c r="AE159" s="25">
        <v>25</v>
      </c>
      <c r="AF159" s="20">
        <f t="shared" si="97"/>
        <v>13000</v>
      </c>
      <c r="AG159" s="23">
        <v>442</v>
      </c>
      <c r="AH159" s="25">
        <v>7.5</v>
      </c>
      <c r="AI159" s="20">
        <f t="shared" si="98"/>
        <v>3315</v>
      </c>
      <c r="AJ159" s="23"/>
      <c r="AK159" s="22">
        <v>15</v>
      </c>
      <c r="AL159" s="20">
        <f t="shared" si="99"/>
        <v>0</v>
      </c>
      <c r="AM159" s="23"/>
      <c r="AN159" s="25">
        <v>12</v>
      </c>
      <c r="AO159" s="20">
        <f t="shared" si="100"/>
        <v>0</v>
      </c>
      <c r="AP159" s="23">
        <f t="shared" si="101"/>
        <v>3746</v>
      </c>
      <c r="AQ159" s="23"/>
      <c r="AR159" s="27">
        <v>4</v>
      </c>
      <c r="AS159" s="23">
        <f t="shared" si="102"/>
        <v>0</v>
      </c>
      <c r="AT159" s="23"/>
      <c r="AU159" s="28">
        <v>6</v>
      </c>
      <c r="AV159" s="23">
        <f t="shared" si="103"/>
        <v>0</v>
      </c>
      <c r="AW159" s="23">
        <v>1120</v>
      </c>
      <c r="AX159" s="29">
        <f t="shared" si="104"/>
        <v>1120</v>
      </c>
      <c r="AY159" s="23">
        <v>21400</v>
      </c>
      <c r="AZ159" s="30">
        <f t="shared" si="105"/>
        <v>0.31670565196105099</v>
      </c>
      <c r="BA159" s="30">
        <f t="shared" si="106"/>
        <v>0.20377522711200566</v>
      </c>
      <c r="BB159" s="30">
        <f t="shared" si="107"/>
        <v>0.19237375472346271</v>
      </c>
      <c r="BC159" s="20">
        <f t="shared" si="108"/>
        <v>961486</v>
      </c>
      <c r="BD159" s="20">
        <f t="shared" si="109"/>
        <v>944990</v>
      </c>
      <c r="BE159" s="20">
        <f t="shared" si="110"/>
        <v>961486</v>
      </c>
      <c r="BF159" s="20">
        <f t="shared" si="111"/>
        <v>964801</v>
      </c>
      <c r="BG159" s="36">
        <v>1056065</v>
      </c>
      <c r="BH159" s="36">
        <v>709242.60382313305</v>
      </c>
      <c r="BI159" s="237">
        <f t="shared" si="112"/>
        <v>67.158991522598811</v>
      </c>
      <c r="BJ159" s="238">
        <f t="shared" si="113"/>
        <v>70941.5</v>
      </c>
      <c r="BK159" s="239">
        <f t="shared" si="114"/>
        <v>6.7175315913319729</v>
      </c>
      <c r="BL159" s="27">
        <f t="shared" si="115"/>
        <v>77519.53125</v>
      </c>
      <c r="BM159" s="239">
        <f t="shared" si="116"/>
        <v>7.3404128770482879</v>
      </c>
      <c r="BN159" s="240">
        <f t="shared" si="117"/>
        <v>0</v>
      </c>
      <c r="BO159" s="239">
        <f t="shared" si="118"/>
        <v>0</v>
      </c>
      <c r="BP159" s="27">
        <f t="shared" si="119"/>
        <v>10400</v>
      </c>
      <c r="BQ159" s="239">
        <f t="shared" si="120"/>
        <v>0.98478786817099329</v>
      </c>
      <c r="BR159" s="36">
        <f t="shared" si="121"/>
        <v>80583.16</v>
      </c>
      <c r="BS159" s="239">
        <f t="shared" si="122"/>
        <v>7.6305113795078912</v>
      </c>
      <c r="BT159" s="248">
        <f t="shared" si="131"/>
        <v>0.32841008477401196</v>
      </c>
      <c r="BU159" s="36">
        <v>239444.19125</v>
      </c>
      <c r="BV159" s="47">
        <f t="shared" si="123"/>
        <v>22.673243716059144</v>
      </c>
      <c r="BW159" s="54">
        <f t="shared" si="124"/>
        <v>107378.20492686695</v>
      </c>
      <c r="BX159" s="237">
        <f t="shared" si="125"/>
        <v>10.167764761342053</v>
      </c>
      <c r="BY159" s="53">
        <v>21587.5</v>
      </c>
      <c r="BZ159" s="53">
        <v>19680</v>
      </c>
      <c r="CA159" s="53">
        <v>23600</v>
      </c>
      <c r="CB159" s="53">
        <v>6074</v>
      </c>
      <c r="CC159" s="54">
        <v>77519.53125</v>
      </c>
      <c r="CD159" s="54"/>
      <c r="CE159" s="54">
        <v>10400</v>
      </c>
      <c r="CF159" s="42">
        <f t="shared" si="126"/>
        <v>2.245222499339564E-2</v>
      </c>
      <c r="CG159" s="42">
        <f t="shared" si="127"/>
        <v>2.0825617202298436E-2</v>
      </c>
      <c r="CH159" s="42">
        <f t="shared" si="128"/>
        <v>2.4545339193706408E-2</v>
      </c>
      <c r="CI159" s="42">
        <f t="shared" si="129"/>
        <v>6.2955987815103837E-3</v>
      </c>
      <c r="CJ159" s="42">
        <f t="shared" si="130"/>
        <v>7.3404128770482871E-2</v>
      </c>
      <c r="CK159" s="54">
        <f t="shared" si="88"/>
        <v>21475.640985373393</v>
      </c>
    </row>
    <row r="160" spans="1:89" ht="20" customHeight="1" x14ac:dyDescent="0.6">
      <c r="A160" s="47">
        <v>153</v>
      </c>
      <c r="B160" s="47">
        <v>4</v>
      </c>
      <c r="C160" s="48" t="s">
        <v>356</v>
      </c>
      <c r="D160" s="48" t="s">
        <v>357</v>
      </c>
      <c r="E160" s="78" t="s">
        <v>358</v>
      </c>
      <c r="F160" s="57"/>
      <c r="G160" s="19">
        <v>40</v>
      </c>
      <c r="H160" s="20">
        <f t="shared" si="89"/>
        <v>0</v>
      </c>
      <c r="I160" s="23">
        <v>16500</v>
      </c>
      <c r="J160" s="22">
        <v>50</v>
      </c>
      <c r="K160" s="20">
        <f t="shared" si="90"/>
        <v>825000</v>
      </c>
      <c r="L160" s="23"/>
      <c r="M160" s="24">
        <v>60</v>
      </c>
      <c r="N160" s="20">
        <f t="shared" si="91"/>
        <v>0</v>
      </c>
      <c r="O160" s="23">
        <v>9911</v>
      </c>
      <c r="P160" s="25">
        <v>12</v>
      </c>
      <c r="Q160" s="20">
        <f t="shared" si="92"/>
        <v>118932</v>
      </c>
      <c r="R160" s="23">
        <v>560</v>
      </c>
      <c r="S160" s="26">
        <v>12</v>
      </c>
      <c r="T160" s="20">
        <f t="shared" si="93"/>
        <v>6720</v>
      </c>
      <c r="U160" s="23">
        <v>270</v>
      </c>
      <c r="V160" s="25">
        <v>8</v>
      </c>
      <c r="W160" s="20">
        <f t="shared" si="94"/>
        <v>2160</v>
      </c>
      <c r="X160" s="23">
        <v>260</v>
      </c>
      <c r="Y160" s="25">
        <v>12</v>
      </c>
      <c r="Z160" s="20">
        <f t="shared" si="95"/>
        <v>3120</v>
      </c>
      <c r="AA160" s="23">
        <v>560</v>
      </c>
      <c r="AB160" s="25">
        <v>10</v>
      </c>
      <c r="AC160" s="20">
        <f t="shared" si="96"/>
        <v>5600</v>
      </c>
      <c r="AD160" s="23">
        <v>280</v>
      </c>
      <c r="AE160" s="25">
        <v>25</v>
      </c>
      <c r="AF160" s="20">
        <f t="shared" si="97"/>
        <v>7000</v>
      </c>
      <c r="AG160" s="23">
        <v>354</v>
      </c>
      <c r="AH160" s="25">
        <v>7.5</v>
      </c>
      <c r="AI160" s="20">
        <f t="shared" si="98"/>
        <v>2655</v>
      </c>
      <c r="AJ160" s="23"/>
      <c r="AK160" s="22">
        <v>15</v>
      </c>
      <c r="AL160" s="20">
        <f t="shared" si="99"/>
        <v>0</v>
      </c>
      <c r="AM160" s="23">
        <v>208</v>
      </c>
      <c r="AN160" s="25">
        <v>12</v>
      </c>
      <c r="AO160" s="20">
        <f t="shared" si="100"/>
        <v>2496</v>
      </c>
      <c r="AP160" s="23">
        <f t="shared" si="101"/>
        <v>2492</v>
      </c>
      <c r="AQ160" s="23">
        <v>295</v>
      </c>
      <c r="AR160" s="27">
        <v>4</v>
      </c>
      <c r="AS160" s="23">
        <f t="shared" si="102"/>
        <v>1180</v>
      </c>
      <c r="AT160" s="23"/>
      <c r="AU160" s="28">
        <v>6</v>
      </c>
      <c r="AV160" s="23">
        <f t="shared" si="103"/>
        <v>0</v>
      </c>
      <c r="AW160" s="23">
        <v>3183</v>
      </c>
      <c r="AX160" s="29">
        <f t="shared" si="104"/>
        <v>4363</v>
      </c>
      <c r="AY160" s="23">
        <v>82219</v>
      </c>
      <c r="AZ160" s="30">
        <f t="shared" si="105"/>
        <v>0.60066666666666668</v>
      </c>
      <c r="BA160" s="30">
        <f t="shared" si="106"/>
        <v>0.15103030303030304</v>
      </c>
      <c r="BB160" s="30">
        <f t="shared" si="107"/>
        <v>0.44021793966300071</v>
      </c>
      <c r="BC160" s="20">
        <f t="shared" si="108"/>
        <v>849600</v>
      </c>
      <c r="BD160" s="20">
        <f t="shared" si="109"/>
        <v>838720</v>
      </c>
      <c r="BE160" s="20">
        <f t="shared" si="110"/>
        <v>849600</v>
      </c>
      <c r="BF160" s="20">
        <f t="shared" si="111"/>
        <v>852255</v>
      </c>
      <c r="BG160" s="36">
        <v>1055902</v>
      </c>
      <c r="BH160" s="36">
        <v>692068.51945579995</v>
      </c>
      <c r="BI160" s="237">
        <f t="shared" si="112"/>
        <v>65.542874192472397</v>
      </c>
      <c r="BJ160" s="238">
        <f t="shared" si="113"/>
        <v>67718</v>
      </c>
      <c r="BK160" s="239">
        <f t="shared" si="114"/>
        <v>6.4132845661813311</v>
      </c>
      <c r="BL160" s="27">
        <f t="shared" si="115"/>
        <v>67766.740000000005</v>
      </c>
      <c r="BM160" s="239">
        <f t="shared" si="116"/>
        <v>6.4179005248593146</v>
      </c>
      <c r="BN160" s="240">
        <f t="shared" si="117"/>
        <v>8146.93</v>
      </c>
      <c r="BO160" s="239">
        <f t="shared" si="118"/>
        <v>0.77156118654950934</v>
      </c>
      <c r="BP160" s="27">
        <f t="shared" si="119"/>
        <v>40000</v>
      </c>
      <c r="BQ160" s="239">
        <f t="shared" si="120"/>
        <v>3.7882303471344878</v>
      </c>
      <c r="BR160" s="36">
        <f t="shared" si="121"/>
        <v>98120.290000000037</v>
      </c>
      <c r="BS160" s="239">
        <f t="shared" si="122"/>
        <v>9.2925565061909179</v>
      </c>
      <c r="BT160" s="248">
        <f t="shared" si="131"/>
        <v>0.344571258075276</v>
      </c>
      <c r="BU160" s="36">
        <v>281751.96000000002</v>
      </c>
      <c r="BV160" s="47">
        <f t="shared" si="123"/>
        <v>26.68353313091556</v>
      </c>
      <c r="BW160" s="54">
        <f t="shared" si="124"/>
        <v>82081.52054420003</v>
      </c>
      <c r="BX160" s="237">
        <f t="shared" si="125"/>
        <v>7.7735926766120365</v>
      </c>
      <c r="BY160" s="53">
        <v>21066</v>
      </c>
      <c r="BZ160" s="53">
        <v>22115</v>
      </c>
      <c r="CA160" s="53">
        <v>18200</v>
      </c>
      <c r="CB160" s="53">
        <v>6337</v>
      </c>
      <c r="CC160" s="54">
        <v>67766.740000000005</v>
      </c>
      <c r="CD160" s="54">
        <v>8146.93</v>
      </c>
      <c r="CE160" s="54">
        <v>40000</v>
      </c>
      <c r="CF160" s="42">
        <f t="shared" si="126"/>
        <v>2.4795197740112993E-2</v>
      </c>
      <c r="CG160" s="42">
        <f t="shared" si="127"/>
        <v>2.6367560091568105E-2</v>
      </c>
      <c r="CH160" s="42">
        <f t="shared" si="128"/>
        <v>2.1421845574387949E-2</v>
      </c>
      <c r="CI160" s="42">
        <f t="shared" si="129"/>
        <v>7.4355679931475908E-3</v>
      </c>
      <c r="CJ160" s="42">
        <f t="shared" si="130"/>
        <v>6.4179005248593157E-2</v>
      </c>
      <c r="CK160" s="54">
        <f t="shared" si="88"/>
        <v>16416.304108840006</v>
      </c>
    </row>
    <row r="161" spans="1:89" ht="20" customHeight="1" x14ac:dyDescent="0.6">
      <c r="A161" s="47">
        <v>154</v>
      </c>
      <c r="B161" s="47">
        <v>5</v>
      </c>
      <c r="C161" s="48" t="s">
        <v>359</v>
      </c>
      <c r="D161" s="48" t="s">
        <v>360</v>
      </c>
      <c r="E161" s="48" t="s">
        <v>180</v>
      </c>
      <c r="F161" s="57"/>
      <c r="G161" s="19">
        <v>40</v>
      </c>
      <c r="H161" s="20">
        <f t="shared" si="89"/>
        <v>0</v>
      </c>
      <c r="I161" s="57">
        <v>18090</v>
      </c>
      <c r="J161" s="22">
        <v>50</v>
      </c>
      <c r="K161" s="20">
        <f t="shared" si="90"/>
        <v>904500</v>
      </c>
      <c r="L161" s="23"/>
      <c r="M161" s="24">
        <v>60</v>
      </c>
      <c r="N161" s="20">
        <f t="shared" si="91"/>
        <v>0</v>
      </c>
      <c r="O161" s="57">
        <v>6524</v>
      </c>
      <c r="P161" s="25">
        <v>12</v>
      </c>
      <c r="Q161" s="20">
        <f t="shared" si="92"/>
        <v>78288</v>
      </c>
      <c r="R161" s="57">
        <v>460</v>
      </c>
      <c r="S161" s="26">
        <v>12</v>
      </c>
      <c r="T161" s="20">
        <f t="shared" si="93"/>
        <v>5520</v>
      </c>
      <c r="U161" s="23">
        <v>796</v>
      </c>
      <c r="V161" s="25">
        <v>8</v>
      </c>
      <c r="W161" s="20">
        <f t="shared" si="94"/>
        <v>6368</v>
      </c>
      <c r="X161" s="57">
        <v>332</v>
      </c>
      <c r="Y161" s="25">
        <v>12</v>
      </c>
      <c r="Z161" s="20">
        <f t="shared" si="95"/>
        <v>3984</v>
      </c>
      <c r="AA161" s="57">
        <v>974</v>
      </c>
      <c r="AB161" s="25">
        <v>10</v>
      </c>
      <c r="AC161" s="20">
        <f t="shared" si="96"/>
        <v>9740</v>
      </c>
      <c r="AD161" s="57"/>
      <c r="AE161" s="25">
        <v>25</v>
      </c>
      <c r="AF161" s="20">
        <f t="shared" si="97"/>
        <v>0</v>
      </c>
      <c r="AG161" s="57"/>
      <c r="AH161" s="25">
        <v>7.5</v>
      </c>
      <c r="AI161" s="20">
        <f t="shared" si="98"/>
        <v>0</v>
      </c>
      <c r="AJ161" s="57">
        <v>157</v>
      </c>
      <c r="AK161" s="22">
        <v>15</v>
      </c>
      <c r="AL161" s="20">
        <f t="shared" si="99"/>
        <v>2355</v>
      </c>
      <c r="AM161" s="57"/>
      <c r="AN161" s="25">
        <v>12</v>
      </c>
      <c r="AO161" s="20">
        <f t="shared" si="100"/>
        <v>0</v>
      </c>
      <c r="AP161" s="23">
        <f t="shared" si="101"/>
        <v>2719</v>
      </c>
      <c r="AQ161" s="57">
        <v>171</v>
      </c>
      <c r="AR161" s="27">
        <v>4</v>
      </c>
      <c r="AS161" s="23">
        <f t="shared" si="102"/>
        <v>684</v>
      </c>
      <c r="AT161" s="57"/>
      <c r="AU161" s="28">
        <v>6</v>
      </c>
      <c r="AV161" s="23">
        <f t="shared" si="103"/>
        <v>0</v>
      </c>
      <c r="AW161" s="57">
        <v>1981</v>
      </c>
      <c r="AX161" s="29">
        <f t="shared" si="104"/>
        <v>2665</v>
      </c>
      <c r="AY161" s="57">
        <v>42770</v>
      </c>
      <c r="AZ161" s="30">
        <f t="shared" si="105"/>
        <v>0.36064123825317856</v>
      </c>
      <c r="BA161" s="30">
        <f t="shared" si="106"/>
        <v>0.15030403537866224</v>
      </c>
      <c r="BB161" s="30">
        <f t="shared" si="107"/>
        <v>0.40849172286940527</v>
      </c>
      <c r="BC161" s="20">
        <f t="shared" si="108"/>
        <v>930112</v>
      </c>
      <c r="BD161" s="20">
        <f t="shared" si="109"/>
        <v>910020</v>
      </c>
      <c r="BE161" s="20">
        <f t="shared" si="110"/>
        <v>930112</v>
      </c>
      <c r="BF161" s="20">
        <f t="shared" si="111"/>
        <v>930112</v>
      </c>
      <c r="BG161" s="241">
        <v>1053525</v>
      </c>
      <c r="BH161" s="241">
        <v>705444.35737476801</v>
      </c>
      <c r="BI161" s="237">
        <f t="shared" si="112"/>
        <v>66.960381326951705</v>
      </c>
      <c r="BJ161" s="238">
        <f t="shared" si="113"/>
        <v>61597</v>
      </c>
      <c r="BK161" s="239">
        <f t="shared" si="114"/>
        <v>5.8467525687572675</v>
      </c>
      <c r="BL161" s="27">
        <f t="shared" si="115"/>
        <v>45360</v>
      </c>
      <c r="BM161" s="239">
        <f t="shared" si="116"/>
        <v>4.3055456681141884</v>
      </c>
      <c r="BN161" s="240">
        <f t="shared" si="117"/>
        <v>9618.81</v>
      </c>
      <c r="BO161" s="239">
        <f t="shared" si="118"/>
        <v>0.91301203103865591</v>
      </c>
      <c r="BP161" s="27">
        <f t="shared" si="119"/>
        <v>4950</v>
      </c>
      <c r="BQ161" s="239">
        <f t="shared" si="120"/>
        <v>0.46985121378230227</v>
      </c>
      <c r="BR161" s="36">
        <f t="shared" si="121"/>
        <v>52894.73000000001</v>
      </c>
      <c r="BS161" s="239">
        <f t="shared" si="122"/>
        <v>5.0207379986236695</v>
      </c>
      <c r="BT161" s="248">
        <f t="shared" si="131"/>
        <v>0.33039618673048288</v>
      </c>
      <c r="BU161" s="241">
        <v>174420.54</v>
      </c>
      <c r="BV161" s="47">
        <f t="shared" si="123"/>
        <v>16.555899480316082</v>
      </c>
      <c r="BW161" s="54">
        <f t="shared" si="124"/>
        <v>173660.10262523199</v>
      </c>
      <c r="BX161" s="237">
        <f t="shared" si="125"/>
        <v>16.483719192732206</v>
      </c>
      <c r="BY161" s="58">
        <v>15372</v>
      </c>
      <c r="BZ161" s="58">
        <v>20625</v>
      </c>
      <c r="CA161" s="58">
        <v>22880</v>
      </c>
      <c r="CB161" s="58">
        <v>2720</v>
      </c>
      <c r="CC161" s="59">
        <v>45360</v>
      </c>
      <c r="CD161" s="59">
        <v>9618.81</v>
      </c>
      <c r="CE161" s="59">
        <v>4950</v>
      </c>
      <c r="CF161" s="42">
        <f t="shared" si="126"/>
        <v>1.6527041904630842E-2</v>
      </c>
      <c r="CG161" s="42">
        <f t="shared" si="127"/>
        <v>2.2664337047537418E-2</v>
      </c>
      <c r="CH161" s="42">
        <f t="shared" si="128"/>
        <v>2.45991880547719E-2</v>
      </c>
      <c r="CI161" s="42">
        <f t="shared" si="129"/>
        <v>2.9243789995183375E-3</v>
      </c>
      <c r="CJ161" s="42">
        <f t="shared" si="130"/>
        <v>4.3055456681141878E-2</v>
      </c>
      <c r="CK161" s="54">
        <f t="shared" si="88"/>
        <v>34732.020525046399</v>
      </c>
    </row>
    <row r="162" spans="1:89" ht="20" customHeight="1" x14ac:dyDescent="0.6">
      <c r="A162" s="47">
        <v>155</v>
      </c>
      <c r="B162" s="47">
        <v>4</v>
      </c>
      <c r="C162" s="48" t="s">
        <v>361</v>
      </c>
      <c r="D162" s="48" t="s">
        <v>362</v>
      </c>
      <c r="E162" s="48" t="s">
        <v>112</v>
      </c>
      <c r="F162" s="23"/>
      <c r="G162" s="19">
        <v>40</v>
      </c>
      <c r="H162" s="20">
        <f t="shared" si="89"/>
        <v>0</v>
      </c>
      <c r="I162" s="23">
        <v>17890</v>
      </c>
      <c r="J162" s="22">
        <v>50</v>
      </c>
      <c r="K162" s="20">
        <f t="shared" si="90"/>
        <v>894500</v>
      </c>
      <c r="L162" s="23"/>
      <c r="M162" s="24">
        <v>60</v>
      </c>
      <c r="N162" s="20">
        <f t="shared" si="91"/>
        <v>0</v>
      </c>
      <c r="O162" s="23">
        <v>7150</v>
      </c>
      <c r="P162" s="25">
        <v>12</v>
      </c>
      <c r="Q162" s="20">
        <f t="shared" si="92"/>
        <v>85800</v>
      </c>
      <c r="R162" s="23"/>
      <c r="S162" s="26">
        <v>12</v>
      </c>
      <c r="T162" s="20">
        <f t="shared" si="93"/>
        <v>0</v>
      </c>
      <c r="U162" s="23">
        <v>1029</v>
      </c>
      <c r="V162" s="25">
        <v>8</v>
      </c>
      <c r="W162" s="20">
        <f t="shared" si="94"/>
        <v>8232</v>
      </c>
      <c r="X162" s="23">
        <v>471</v>
      </c>
      <c r="Y162" s="25">
        <v>12</v>
      </c>
      <c r="Z162" s="20">
        <f t="shared" si="95"/>
        <v>5652</v>
      </c>
      <c r="AA162" s="23">
        <v>1880</v>
      </c>
      <c r="AB162" s="25">
        <v>10</v>
      </c>
      <c r="AC162" s="20">
        <f t="shared" si="96"/>
        <v>18800</v>
      </c>
      <c r="AD162" s="23">
        <v>345</v>
      </c>
      <c r="AE162" s="25">
        <v>25</v>
      </c>
      <c r="AF162" s="20">
        <f t="shared" si="97"/>
        <v>8625</v>
      </c>
      <c r="AG162" s="23">
        <v>84</v>
      </c>
      <c r="AH162" s="25">
        <v>7.5</v>
      </c>
      <c r="AI162" s="20">
        <f t="shared" si="98"/>
        <v>630</v>
      </c>
      <c r="AJ162" s="23"/>
      <c r="AK162" s="22">
        <v>15</v>
      </c>
      <c r="AL162" s="20">
        <f t="shared" si="99"/>
        <v>0</v>
      </c>
      <c r="AM162" s="23"/>
      <c r="AN162" s="25">
        <v>12</v>
      </c>
      <c r="AO162" s="20">
        <f t="shared" si="100"/>
        <v>0</v>
      </c>
      <c r="AP162" s="23">
        <f t="shared" si="101"/>
        <v>3809</v>
      </c>
      <c r="AQ162" s="23"/>
      <c r="AR162" s="27">
        <v>4</v>
      </c>
      <c r="AS162" s="23">
        <f t="shared" si="102"/>
        <v>0</v>
      </c>
      <c r="AT162" s="23"/>
      <c r="AU162" s="28">
        <v>6</v>
      </c>
      <c r="AV162" s="23">
        <f t="shared" si="103"/>
        <v>0</v>
      </c>
      <c r="AW162" s="23">
        <v>1265</v>
      </c>
      <c r="AX162" s="29">
        <f t="shared" si="104"/>
        <v>1265</v>
      </c>
      <c r="AY162" s="23">
        <v>31131</v>
      </c>
      <c r="AZ162" s="30">
        <f t="shared" si="105"/>
        <v>0.39966461710452766</v>
      </c>
      <c r="BA162" s="30">
        <f t="shared" si="106"/>
        <v>0.21291224147568474</v>
      </c>
      <c r="BB162" s="30">
        <f t="shared" si="107"/>
        <v>0.17692307692307693</v>
      </c>
      <c r="BC162" s="20">
        <f t="shared" si="108"/>
        <v>935809</v>
      </c>
      <c r="BD162" s="20">
        <f t="shared" si="109"/>
        <v>903125</v>
      </c>
      <c r="BE162" s="20">
        <f t="shared" si="110"/>
        <v>935809</v>
      </c>
      <c r="BF162" s="20">
        <f t="shared" si="111"/>
        <v>936439</v>
      </c>
      <c r="BG162" s="36">
        <v>1053370</v>
      </c>
      <c r="BH162" s="36">
        <v>701784.13033395202</v>
      </c>
      <c r="BI162" s="237">
        <f t="shared" si="112"/>
        <v>66.622756518028041</v>
      </c>
      <c r="BJ162" s="238">
        <f t="shared" si="113"/>
        <v>70779</v>
      </c>
      <c r="BK162" s="239">
        <f t="shared" si="114"/>
        <v>6.7192914170709246</v>
      </c>
      <c r="BL162" s="27">
        <f t="shared" si="115"/>
        <v>42246.62</v>
      </c>
      <c r="BM162" s="239">
        <f t="shared" si="116"/>
        <v>4.0106154532595388</v>
      </c>
      <c r="BN162" s="240">
        <f t="shared" si="117"/>
        <v>16747.509999999998</v>
      </c>
      <c r="BO162" s="239">
        <f t="shared" si="118"/>
        <v>1.5898981364572751</v>
      </c>
      <c r="BP162" s="27">
        <f t="shared" si="119"/>
        <v>15000</v>
      </c>
      <c r="BQ162" s="239">
        <f t="shared" si="120"/>
        <v>1.4240010632541271</v>
      </c>
      <c r="BR162" s="36">
        <f t="shared" si="121"/>
        <v>60172.160000000003</v>
      </c>
      <c r="BS162" s="239">
        <f t="shared" si="122"/>
        <v>5.7123479878864973</v>
      </c>
      <c r="BT162" s="248">
        <f t="shared" si="131"/>
        <v>0.33377243481971952</v>
      </c>
      <c r="BU162" s="36">
        <v>204945.29</v>
      </c>
      <c r="BV162" s="47">
        <f t="shared" si="123"/>
        <v>19.456154057928362</v>
      </c>
      <c r="BW162" s="54">
        <f t="shared" si="124"/>
        <v>146640.57966604797</v>
      </c>
      <c r="BX162" s="237">
        <f t="shared" si="125"/>
        <v>13.92108942404359</v>
      </c>
      <c r="BY162" s="53">
        <v>27259</v>
      </c>
      <c r="BZ162" s="53">
        <v>22500</v>
      </c>
      <c r="CA162" s="53">
        <v>19550</v>
      </c>
      <c r="CB162" s="53">
        <v>1470</v>
      </c>
      <c r="CC162" s="54">
        <v>42246.62</v>
      </c>
      <c r="CD162" s="54">
        <v>16747.509999999998</v>
      </c>
      <c r="CE162" s="54">
        <v>15000</v>
      </c>
      <c r="CF162" s="42">
        <f t="shared" si="126"/>
        <v>2.9128807267294929E-2</v>
      </c>
      <c r="CG162" s="42">
        <f t="shared" si="127"/>
        <v>2.4913494809688581E-2</v>
      </c>
      <c r="CH162" s="42">
        <f t="shared" si="128"/>
        <v>2.0891015153733292E-2</v>
      </c>
      <c r="CI162" s="42">
        <f t="shared" si="129"/>
        <v>1.5697765684684214E-3</v>
      </c>
      <c r="CJ162" s="42">
        <f t="shared" si="130"/>
        <v>4.0106154532595389E-2</v>
      </c>
      <c r="CK162" s="54">
        <f t="shared" si="88"/>
        <v>29328.115933209596</v>
      </c>
    </row>
    <row r="163" spans="1:89" ht="20" customHeight="1" x14ac:dyDescent="0.6">
      <c r="A163" s="47">
        <v>156</v>
      </c>
      <c r="B163" s="62">
        <v>6</v>
      </c>
      <c r="C163" s="48" t="s">
        <v>363</v>
      </c>
      <c r="D163" s="48" t="s">
        <v>93</v>
      </c>
      <c r="E163" s="48" t="s">
        <v>203</v>
      </c>
      <c r="F163" s="49">
        <v>0</v>
      </c>
      <c r="G163" s="19">
        <v>40</v>
      </c>
      <c r="H163" s="20">
        <f t="shared" si="89"/>
        <v>0</v>
      </c>
      <c r="I163" s="23">
        <v>17556</v>
      </c>
      <c r="J163" s="22">
        <v>50</v>
      </c>
      <c r="K163" s="20">
        <f t="shared" si="90"/>
        <v>877800</v>
      </c>
      <c r="L163" s="23"/>
      <c r="M163" s="24">
        <v>60</v>
      </c>
      <c r="N163" s="20">
        <f t="shared" si="91"/>
        <v>0</v>
      </c>
      <c r="O163" s="23">
        <v>7146</v>
      </c>
      <c r="P163" s="25">
        <v>12</v>
      </c>
      <c r="Q163" s="20">
        <f t="shared" si="92"/>
        <v>85752</v>
      </c>
      <c r="R163" s="23">
        <v>1160</v>
      </c>
      <c r="S163" s="26">
        <v>12</v>
      </c>
      <c r="T163" s="20">
        <f t="shared" si="93"/>
        <v>13920</v>
      </c>
      <c r="U163" s="23">
        <v>500</v>
      </c>
      <c r="V163" s="25">
        <v>8</v>
      </c>
      <c r="W163" s="20">
        <f t="shared" si="94"/>
        <v>4000</v>
      </c>
      <c r="X163" s="23">
        <v>0</v>
      </c>
      <c r="Y163" s="25">
        <v>12</v>
      </c>
      <c r="Z163" s="20">
        <f t="shared" si="95"/>
        <v>0</v>
      </c>
      <c r="AA163" s="23">
        <v>1212</v>
      </c>
      <c r="AB163" s="25">
        <v>10</v>
      </c>
      <c r="AC163" s="20">
        <f t="shared" si="96"/>
        <v>12120</v>
      </c>
      <c r="AD163" s="23">
        <v>0</v>
      </c>
      <c r="AE163" s="25">
        <v>25</v>
      </c>
      <c r="AF163" s="20">
        <f t="shared" si="97"/>
        <v>0</v>
      </c>
      <c r="AG163" s="23">
        <v>0</v>
      </c>
      <c r="AH163" s="25">
        <v>7.5</v>
      </c>
      <c r="AI163" s="20">
        <f t="shared" si="98"/>
        <v>0</v>
      </c>
      <c r="AJ163" s="23"/>
      <c r="AK163" s="22">
        <v>15</v>
      </c>
      <c r="AL163" s="20">
        <f t="shared" si="99"/>
        <v>0</v>
      </c>
      <c r="AM163" s="23">
        <v>393</v>
      </c>
      <c r="AN163" s="25">
        <v>12</v>
      </c>
      <c r="AO163" s="20">
        <f t="shared" si="100"/>
        <v>4716</v>
      </c>
      <c r="AP163" s="23">
        <f t="shared" si="101"/>
        <v>3265</v>
      </c>
      <c r="AQ163" s="23">
        <v>217</v>
      </c>
      <c r="AR163" s="27">
        <v>4</v>
      </c>
      <c r="AS163" s="23">
        <f t="shared" si="102"/>
        <v>868</v>
      </c>
      <c r="AT163" s="23">
        <v>22</v>
      </c>
      <c r="AU163" s="28">
        <v>6</v>
      </c>
      <c r="AV163" s="23">
        <f t="shared" si="103"/>
        <v>132</v>
      </c>
      <c r="AW163" s="23">
        <v>1612</v>
      </c>
      <c r="AX163" s="29">
        <f t="shared" si="104"/>
        <v>2612</v>
      </c>
      <c r="AY163" s="23">
        <v>53325</v>
      </c>
      <c r="AZ163" s="30">
        <f t="shared" si="105"/>
        <v>0.40704032809295965</v>
      </c>
      <c r="BA163" s="30">
        <f t="shared" si="106"/>
        <v>0.18597630439735702</v>
      </c>
      <c r="BB163" s="30">
        <f t="shared" si="107"/>
        <v>0.36551917156451164</v>
      </c>
      <c r="BC163" s="20">
        <f t="shared" si="108"/>
        <v>907840</v>
      </c>
      <c r="BD163" s="20">
        <f t="shared" si="109"/>
        <v>891720</v>
      </c>
      <c r="BE163" s="20">
        <f t="shared" si="110"/>
        <v>907840</v>
      </c>
      <c r="BF163" s="20">
        <f t="shared" si="111"/>
        <v>907840</v>
      </c>
      <c r="BG163" s="36">
        <v>1052378</v>
      </c>
      <c r="BH163" s="36">
        <v>710502.36</v>
      </c>
      <c r="BI163" s="237">
        <f t="shared" si="112"/>
        <v>67.513988319786236</v>
      </c>
      <c r="BJ163" s="238">
        <f t="shared" si="113"/>
        <v>70686</v>
      </c>
      <c r="BK163" s="239">
        <f t="shared" si="114"/>
        <v>6.716788074247086</v>
      </c>
      <c r="BL163" s="27">
        <f t="shared" si="115"/>
        <v>50668.15</v>
      </c>
      <c r="BM163" s="239">
        <f t="shared" si="116"/>
        <v>4.8146340953535702</v>
      </c>
      <c r="BN163" s="240">
        <f t="shared" si="117"/>
        <v>3979.18</v>
      </c>
      <c r="BO163" s="239">
        <f t="shared" si="118"/>
        <v>0.37811318746686073</v>
      </c>
      <c r="BP163" s="27">
        <f t="shared" si="119"/>
        <v>25000</v>
      </c>
      <c r="BQ163" s="239">
        <f t="shared" si="120"/>
        <v>2.3755722753611344</v>
      </c>
      <c r="BR163" s="36">
        <f t="shared" si="121"/>
        <v>65146.560000000027</v>
      </c>
      <c r="BS163" s="239">
        <f t="shared" si="122"/>
        <v>6.1904144708460294</v>
      </c>
      <c r="BT163" s="248">
        <f t="shared" si="131"/>
        <v>0.32486011680213767</v>
      </c>
      <c r="BU163" s="36">
        <v>215479.89</v>
      </c>
      <c r="BV163" s="47">
        <f t="shared" si="123"/>
        <v>20.475522103274677</v>
      </c>
      <c r="BW163" s="54">
        <f t="shared" si="124"/>
        <v>126395.75</v>
      </c>
      <c r="BX163" s="237">
        <f t="shared" si="125"/>
        <v>12.010489576939085</v>
      </c>
      <c r="BY163" s="53">
        <v>18368</v>
      </c>
      <c r="BZ163" s="53">
        <v>25000</v>
      </c>
      <c r="CA163" s="53">
        <v>20150</v>
      </c>
      <c r="CB163" s="53">
        <v>7168</v>
      </c>
      <c r="CC163" s="54">
        <v>50668.15</v>
      </c>
      <c r="CD163" s="54">
        <v>3979.18</v>
      </c>
      <c r="CE163" s="54">
        <v>25000</v>
      </c>
      <c r="CF163" s="42">
        <f t="shared" si="126"/>
        <v>2.0232640112795207E-2</v>
      </c>
      <c r="CG163" s="42">
        <f t="shared" si="127"/>
        <v>2.8035706275512492E-2</v>
      </c>
      <c r="CH163" s="42">
        <f t="shared" si="128"/>
        <v>2.2195541064504758E-2</v>
      </c>
      <c r="CI163" s="42">
        <f t="shared" si="129"/>
        <v>7.8956644342615435E-3</v>
      </c>
      <c r="CJ163" s="42">
        <f t="shared" si="130"/>
        <v>4.8146340953535711E-2</v>
      </c>
      <c r="CK163" s="54">
        <f t="shared" si="88"/>
        <v>25279.15</v>
      </c>
    </row>
    <row r="164" spans="1:89" ht="20" customHeight="1" x14ac:dyDescent="0.6">
      <c r="A164" s="47">
        <v>157</v>
      </c>
      <c r="B164" s="47">
        <v>6</v>
      </c>
      <c r="C164" s="60" t="s">
        <v>364</v>
      </c>
      <c r="D164" s="47" t="s">
        <v>137</v>
      </c>
      <c r="E164" s="47" t="s">
        <v>138</v>
      </c>
      <c r="F164" s="64"/>
      <c r="G164" s="19">
        <v>40</v>
      </c>
      <c r="H164" s="20">
        <f t="shared" si="89"/>
        <v>0</v>
      </c>
      <c r="I164" s="64">
        <v>18127</v>
      </c>
      <c r="J164" s="22">
        <v>50</v>
      </c>
      <c r="K164" s="20">
        <f t="shared" si="90"/>
        <v>906350</v>
      </c>
      <c r="L164" s="23"/>
      <c r="M164" s="24">
        <v>60</v>
      </c>
      <c r="N164" s="20">
        <f t="shared" si="91"/>
        <v>0</v>
      </c>
      <c r="O164" s="23">
        <v>4778</v>
      </c>
      <c r="P164" s="25">
        <v>12</v>
      </c>
      <c r="Q164" s="20">
        <f t="shared" si="92"/>
        <v>57336</v>
      </c>
      <c r="R164" s="23">
        <v>1280</v>
      </c>
      <c r="S164" s="26">
        <v>12</v>
      </c>
      <c r="T164" s="20">
        <f t="shared" si="93"/>
        <v>15360</v>
      </c>
      <c r="U164" s="23">
        <v>603</v>
      </c>
      <c r="V164" s="25">
        <v>8</v>
      </c>
      <c r="W164" s="20">
        <f t="shared" si="94"/>
        <v>4824</v>
      </c>
      <c r="X164" s="23">
        <v>333</v>
      </c>
      <c r="Y164" s="25">
        <v>12</v>
      </c>
      <c r="Z164" s="20">
        <f t="shared" si="95"/>
        <v>3996</v>
      </c>
      <c r="AA164" s="23">
        <v>514</v>
      </c>
      <c r="AB164" s="25">
        <v>10</v>
      </c>
      <c r="AC164" s="20">
        <f t="shared" si="96"/>
        <v>5140</v>
      </c>
      <c r="AD164" s="23">
        <v>625</v>
      </c>
      <c r="AE164" s="25">
        <v>25</v>
      </c>
      <c r="AF164" s="20">
        <f t="shared" si="97"/>
        <v>15625</v>
      </c>
      <c r="AG164" s="23">
        <v>572</v>
      </c>
      <c r="AH164" s="25">
        <v>7.5</v>
      </c>
      <c r="AI164" s="20">
        <f t="shared" si="98"/>
        <v>4290</v>
      </c>
      <c r="AJ164" s="23"/>
      <c r="AK164" s="22">
        <v>15</v>
      </c>
      <c r="AL164" s="20">
        <f t="shared" si="99"/>
        <v>0</v>
      </c>
      <c r="AM164" s="23"/>
      <c r="AN164" s="25">
        <v>12</v>
      </c>
      <c r="AO164" s="20">
        <f t="shared" si="100"/>
        <v>0</v>
      </c>
      <c r="AP164" s="23">
        <f t="shared" si="101"/>
        <v>3927</v>
      </c>
      <c r="AQ164" s="23"/>
      <c r="AR164" s="27">
        <v>4</v>
      </c>
      <c r="AS164" s="23">
        <f t="shared" si="102"/>
        <v>0</v>
      </c>
      <c r="AT164" s="23"/>
      <c r="AU164" s="28">
        <v>6</v>
      </c>
      <c r="AV164" s="23">
        <f t="shared" si="103"/>
        <v>0</v>
      </c>
      <c r="AW164" s="23">
        <v>1633</v>
      </c>
      <c r="AX164" s="29">
        <f t="shared" si="104"/>
        <v>1633</v>
      </c>
      <c r="AY164" s="23">
        <v>29850</v>
      </c>
      <c r="AZ164" s="30">
        <f t="shared" si="105"/>
        <v>0.26358470789430133</v>
      </c>
      <c r="BA164" s="30">
        <f t="shared" si="106"/>
        <v>0.21663816406465494</v>
      </c>
      <c r="BB164" s="30">
        <f t="shared" si="107"/>
        <v>0.34177480117203851</v>
      </c>
      <c r="BC164" s="20">
        <f t="shared" si="108"/>
        <v>951295</v>
      </c>
      <c r="BD164" s="20">
        <f t="shared" si="109"/>
        <v>937335</v>
      </c>
      <c r="BE164" s="20">
        <f t="shared" si="110"/>
        <v>951295</v>
      </c>
      <c r="BF164" s="20">
        <f t="shared" si="111"/>
        <v>955585</v>
      </c>
      <c r="BG164" s="36">
        <v>1046126</v>
      </c>
      <c r="BH164" s="36">
        <v>707904.333362406</v>
      </c>
      <c r="BI164" s="237">
        <f t="shared" si="112"/>
        <v>67.669127176115111</v>
      </c>
      <c r="BJ164" s="238">
        <f t="shared" si="113"/>
        <v>79298.7</v>
      </c>
      <c r="BK164" s="239">
        <f t="shared" si="114"/>
        <v>7.5802245618596604</v>
      </c>
      <c r="BL164" s="27">
        <f t="shared" si="115"/>
        <v>74189</v>
      </c>
      <c r="BM164" s="239">
        <f t="shared" si="116"/>
        <v>7.0917843548482686</v>
      </c>
      <c r="BN164" s="240">
        <f t="shared" si="117"/>
        <v>12410.11</v>
      </c>
      <c r="BO164" s="239">
        <f t="shared" si="118"/>
        <v>1.1862920910100696</v>
      </c>
      <c r="BP164" s="27">
        <f t="shared" si="119"/>
        <v>25000</v>
      </c>
      <c r="BQ164" s="239">
        <f t="shared" si="120"/>
        <v>2.3897694923938415</v>
      </c>
      <c r="BR164" s="36">
        <f t="shared" si="121"/>
        <v>88420.599999999991</v>
      </c>
      <c r="BS164" s="239">
        <f t="shared" si="122"/>
        <v>8.4521940951663552</v>
      </c>
      <c r="BT164" s="248">
        <f t="shared" si="131"/>
        <v>0.32330872823884887</v>
      </c>
      <c r="BU164" s="36">
        <v>279318.40999999997</v>
      </c>
      <c r="BV164" s="47">
        <f t="shared" si="123"/>
        <v>26.700264595278195</v>
      </c>
      <c r="BW164" s="54">
        <f t="shared" si="124"/>
        <v>58903.256637594022</v>
      </c>
      <c r="BX164" s="237">
        <f t="shared" si="125"/>
        <v>5.6306082286066896</v>
      </c>
      <c r="BY164" s="53">
        <v>23816</v>
      </c>
      <c r="BZ164" s="53">
        <v>21320</v>
      </c>
      <c r="CA164" s="53">
        <v>24780</v>
      </c>
      <c r="CB164" s="53">
        <v>9382.7000000000007</v>
      </c>
      <c r="CC164" s="54">
        <v>74189</v>
      </c>
      <c r="CD164" s="54">
        <v>12410.11</v>
      </c>
      <c r="CE164" s="54">
        <v>25000</v>
      </c>
      <c r="CF164" s="42">
        <f t="shared" si="126"/>
        <v>2.5035346553908093E-2</v>
      </c>
      <c r="CG164" s="42">
        <f t="shared" si="127"/>
        <v>2.2745336512559545E-2</v>
      </c>
      <c r="CH164" s="42">
        <f t="shared" si="128"/>
        <v>2.604870203249255E-2</v>
      </c>
      <c r="CI164" s="42">
        <f t="shared" si="129"/>
        <v>9.8188020950517232E-3</v>
      </c>
      <c r="CJ164" s="42">
        <f t="shared" si="130"/>
        <v>7.0917843548482684E-2</v>
      </c>
      <c r="CK164" s="54">
        <f t="shared" si="88"/>
        <v>11780.651327518804</v>
      </c>
    </row>
    <row r="165" spans="1:89" ht="20" customHeight="1" x14ac:dyDescent="0.6">
      <c r="A165" s="47">
        <v>158</v>
      </c>
      <c r="B165" s="47">
        <v>6</v>
      </c>
      <c r="C165" s="72" t="s">
        <v>365</v>
      </c>
      <c r="D165" s="69" t="s">
        <v>254</v>
      </c>
      <c r="E165" s="47" t="s">
        <v>255</v>
      </c>
      <c r="F165" s="57"/>
      <c r="G165" s="19">
        <v>40</v>
      </c>
      <c r="H165" s="20">
        <f t="shared" si="89"/>
        <v>0</v>
      </c>
      <c r="I165" s="57">
        <v>17304</v>
      </c>
      <c r="J165" s="22">
        <v>50</v>
      </c>
      <c r="K165" s="20">
        <f t="shared" si="90"/>
        <v>865200</v>
      </c>
      <c r="L165" s="23"/>
      <c r="M165" s="24">
        <v>60</v>
      </c>
      <c r="N165" s="20">
        <f t="shared" si="91"/>
        <v>0</v>
      </c>
      <c r="O165" s="23">
        <v>7074</v>
      </c>
      <c r="P165" s="25">
        <v>12</v>
      </c>
      <c r="Q165" s="20">
        <f t="shared" si="92"/>
        <v>84888</v>
      </c>
      <c r="R165" s="23">
        <v>940</v>
      </c>
      <c r="S165" s="26">
        <v>12</v>
      </c>
      <c r="T165" s="20">
        <f t="shared" si="93"/>
        <v>11280</v>
      </c>
      <c r="U165" s="23">
        <v>660</v>
      </c>
      <c r="V165" s="25">
        <v>8</v>
      </c>
      <c r="W165" s="20">
        <f t="shared" si="94"/>
        <v>5280</v>
      </c>
      <c r="X165" s="23">
        <v>190</v>
      </c>
      <c r="Y165" s="25">
        <v>12</v>
      </c>
      <c r="Z165" s="20">
        <f t="shared" si="95"/>
        <v>2280</v>
      </c>
      <c r="AA165" s="23">
        <v>574</v>
      </c>
      <c r="AB165" s="25">
        <v>10</v>
      </c>
      <c r="AC165" s="20">
        <f t="shared" si="96"/>
        <v>5740</v>
      </c>
      <c r="AD165" s="23">
        <v>430</v>
      </c>
      <c r="AE165" s="25">
        <v>25</v>
      </c>
      <c r="AF165" s="20">
        <f t="shared" si="97"/>
        <v>10750</v>
      </c>
      <c r="AG165" s="23">
        <v>519</v>
      </c>
      <c r="AH165" s="25">
        <v>7.5</v>
      </c>
      <c r="AI165" s="20">
        <f t="shared" si="98"/>
        <v>3892.5</v>
      </c>
      <c r="AJ165" s="23"/>
      <c r="AK165" s="22">
        <v>15</v>
      </c>
      <c r="AL165" s="20">
        <f t="shared" si="99"/>
        <v>0</v>
      </c>
      <c r="AM165" s="23"/>
      <c r="AN165" s="25">
        <v>12</v>
      </c>
      <c r="AO165" s="20">
        <f t="shared" si="100"/>
        <v>0</v>
      </c>
      <c r="AP165" s="23">
        <f t="shared" si="101"/>
        <v>3313</v>
      </c>
      <c r="AQ165" s="23"/>
      <c r="AR165" s="27">
        <v>4</v>
      </c>
      <c r="AS165" s="23">
        <f t="shared" si="102"/>
        <v>0</v>
      </c>
      <c r="AT165" s="23"/>
      <c r="AU165" s="28">
        <v>6</v>
      </c>
      <c r="AV165" s="23">
        <f t="shared" si="103"/>
        <v>0</v>
      </c>
      <c r="AW165" s="23">
        <v>2817</v>
      </c>
      <c r="AX165" s="29">
        <f t="shared" si="104"/>
        <v>2817</v>
      </c>
      <c r="AY165" s="23">
        <v>53320</v>
      </c>
      <c r="AZ165" s="30">
        <f t="shared" si="105"/>
        <v>0.40880721220527044</v>
      </c>
      <c r="BA165" s="30">
        <f t="shared" si="106"/>
        <v>0.19145862228386501</v>
      </c>
      <c r="BB165" s="30">
        <f t="shared" si="107"/>
        <v>0.39821882951653942</v>
      </c>
      <c r="BC165" s="20">
        <f t="shared" si="108"/>
        <v>900530</v>
      </c>
      <c r="BD165" s="20">
        <f t="shared" si="109"/>
        <v>887230</v>
      </c>
      <c r="BE165" s="20">
        <f t="shared" si="110"/>
        <v>900530</v>
      </c>
      <c r="BF165" s="20">
        <f t="shared" si="111"/>
        <v>904422.5</v>
      </c>
      <c r="BG165" s="36">
        <v>1042630.5</v>
      </c>
      <c r="BH165" s="36">
        <v>802889.65147343604</v>
      </c>
      <c r="BI165" s="237">
        <f t="shared" si="112"/>
        <v>77.006154287011171</v>
      </c>
      <c r="BJ165" s="238">
        <f t="shared" si="113"/>
        <v>54198</v>
      </c>
      <c r="BK165" s="239">
        <f t="shared" si="114"/>
        <v>5.1981982111591787</v>
      </c>
      <c r="BL165" s="27">
        <f t="shared" si="115"/>
        <v>75953.75</v>
      </c>
      <c r="BM165" s="239">
        <f t="shared" si="116"/>
        <v>7.2848195022109943</v>
      </c>
      <c r="BN165" s="240">
        <f t="shared" si="117"/>
        <v>121.25</v>
      </c>
      <c r="BO165" s="239">
        <f t="shared" si="118"/>
        <v>1.1629239697093074E-2</v>
      </c>
      <c r="BP165" s="27">
        <f t="shared" si="119"/>
        <v>27000</v>
      </c>
      <c r="BQ165" s="239">
        <f t="shared" si="120"/>
        <v>2.5896038913114472</v>
      </c>
      <c r="BR165" s="36">
        <f t="shared" si="121"/>
        <v>41064.94</v>
      </c>
      <c r="BS165" s="239">
        <f t="shared" si="122"/>
        <v>3.9385899414989298</v>
      </c>
      <c r="BT165" s="248">
        <f t="shared" si="131"/>
        <v>0.22993845712988825</v>
      </c>
      <c r="BU165" s="36">
        <v>198337.94</v>
      </c>
      <c r="BV165" s="47">
        <f t="shared" si="123"/>
        <v>19.022840785877644</v>
      </c>
      <c r="BW165" s="54">
        <f t="shared" si="124"/>
        <v>41402.908526563959</v>
      </c>
      <c r="BX165" s="237">
        <f t="shared" si="125"/>
        <v>3.9710049271111827</v>
      </c>
      <c r="BY165" s="53">
        <v>16638</v>
      </c>
      <c r="BZ165" s="53">
        <v>16400</v>
      </c>
      <c r="CA165" s="53">
        <v>15400</v>
      </c>
      <c r="CB165" s="53">
        <v>5760</v>
      </c>
      <c r="CC165" s="54">
        <v>75953.75</v>
      </c>
      <c r="CD165" s="54">
        <v>121.25</v>
      </c>
      <c r="CE165" s="54">
        <v>27000</v>
      </c>
      <c r="CF165" s="42">
        <f t="shared" si="126"/>
        <v>1.8475786481294349E-2</v>
      </c>
      <c r="CG165" s="42">
        <f t="shared" si="127"/>
        <v>1.8484496691951353E-2</v>
      </c>
      <c r="CH165" s="42">
        <f t="shared" si="128"/>
        <v>1.7101040498373181E-2</v>
      </c>
      <c r="CI165" s="42">
        <f t="shared" si="129"/>
        <v>6.3687048917955933E-3</v>
      </c>
      <c r="CJ165" s="42">
        <f t="shared" si="130"/>
        <v>7.2848195022109943E-2</v>
      </c>
      <c r="CK165" s="54">
        <f t="shared" si="88"/>
        <v>8280.5817053127921</v>
      </c>
    </row>
    <row r="166" spans="1:89" ht="20" customHeight="1" x14ac:dyDescent="0.6">
      <c r="A166" s="47">
        <v>159</v>
      </c>
      <c r="B166" s="47">
        <v>5</v>
      </c>
      <c r="C166" s="68" t="s">
        <v>366</v>
      </c>
      <c r="D166" s="68" t="s">
        <v>367</v>
      </c>
      <c r="E166" s="68" t="s">
        <v>230</v>
      </c>
      <c r="F166" s="49">
        <v>0</v>
      </c>
      <c r="G166" s="19">
        <v>40</v>
      </c>
      <c r="H166" s="20">
        <f t="shared" si="89"/>
        <v>0</v>
      </c>
      <c r="I166" s="23">
        <v>15472</v>
      </c>
      <c r="J166" s="22">
        <v>50</v>
      </c>
      <c r="K166" s="20">
        <f t="shared" si="90"/>
        <v>773600</v>
      </c>
      <c r="L166" s="23"/>
      <c r="M166" s="24">
        <v>60</v>
      </c>
      <c r="N166" s="20">
        <f t="shared" si="91"/>
        <v>0</v>
      </c>
      <c r="O166" s="23">
        <v>14877</v>
      </c>
      <c r="P166" s="25">
        <v>12</v>
      </c>
      <c r="Q166" s="20">
        <f t="shared" si="92"/>
        <v>178524</v>
      </c>
      <c r="R166" s="23">
        <v>1080</v>
      </c>
      <c r="S166" s="26">
        <v>12</v>
      </c>
      <c r="T166" s="20">
        <f t="shared" si="93"/>
        <v>12960</v>
      </c>
      <c r="U166" s="23">
        <v>740</v>
      </c>
      <c r="V166" s="25">
        <v>8</v>
      </c>
      <c r="W166" s="20">
        <f t="shared" si="94"/>
        <v>5920</v>
      </c>
      <c r="X166" s="23">
        <v>0</v>
      </c>
      <c r="Y166" s="25">
        <v>12</v>
      </c>
      <c r="Z166" s="20">
        <f t="shared" si="95"/>
        <v>0</v>
      </c>
      <c r="AA166" s="23">
        <v>1000</v>
      </c>
      <c r="AB166" s="25">
        <v>10</v>
      </c>
      <c r="AC166" s="20">
        <f t="shared" si="96"/>
        <v>10000</v>
      </c>
      <c r="AD166" s="23">
        <v>0</v>
      </c>
      <c r="AE166" s="25">
        <v>25</v>
      </c>
      <c r="AF166" s="20">
        <f t="shared" si="97"/>
        <v>0</v>
      </c>
      <c r="AG166" s="23">
        <v>0</v>
      </c>
      <c r="AH166" s="25">
        <v>7.5</v>
      </c>
      <c r="AI166" s="20">
        <f t="shared" si="98"/>
        <v>0</v>
      </c>
      <c r="AJ166" s="23"/>
      <c r="AK166" s="22">
        <v>15</v>
      </c>
      <c r="AL166" s="20">
        <f t="shared" si="99"/>
        <v>0</v>
      </c>
      <c r="AM166" s="23">
        <v>0</v>
      </c>
      <c r="AN166" s="25">
        <v>12</v>
      </c>
      <c r="AO166" s="20">
        <f t="shared" si="100"/>
        <v>0</v>
      </c>
      <c r="AP166" s="23">
        <f t="shared" si="101"/>
        <v>2820</v>
      </c>
      <c r="AQ166" s="23">
        <v>64</v>
      </c>
      <c r="AR166" s="27">
        <v>4</v>
      </c>
      <c r="AS166" s="23">
        <f t="shared" si="102"/>
        <v>256</v>
      </c>
      <c r="AT166" s="23">
        <v>0</v>
      </c>
      <c r="AU166" s="28">
        <v>6</v>
      </c>
      <c r="AV166" s="23">
        <f t="shared" si="103"/>
        <v>0</v>
      </c>
      <c r="AW166" s="23">
        <v>3015</v>
      </c>
      <c r="AX166" s="29">
        <f t="shared" si="104"/>
        <v>3271</v>
      </c>
      <c r="AY166" s="23">
        <v>57830</v>
      </c>
      <c r="AZ166" s="30">
        <f t="shared" si="105"/>
        <v>0.96154343329886249</v>
      </c>
      <c r="BA166" s="30">
        <f t="shared" si="106"/>
        <v>0.18226473629782833</v>
      </c>
      <c r="BB166" s="30">
        <f t="shared" si="107"/>
        <v>0.21986959736506015</v>
      </c>
      <c r="BC166" s="20">
        <f t="shared" si="108"/>
        <v>802480</v>
      </c>
      <c r="BD166" s="20">
        <f t="shared" si="109"/>
        <v>786560</v>
      </c>
      <c r="BE166" s="20">
        <f t="shared" si="110"/>
        <v>802480</v>
      </c>
      <c r="BF166" s="20">
        <f t="shared" si="111"/>
        <v>802480</v>
      </c>
      <c r="BG166" s="36">
        <v>1038834</v>
      </c>
      <c r="BH166" s="36">
        <v>695712.70216848003</v>
      </c>
      <c r="BI166" s="237">
        <f t="shared" si="112"/>
        <v>66.970536406055245</v>
      </c>
      <c r="BJ166" s="238">
        <f t="shared" si="113"/>
        <v>62685</v>
      </c>
      <c r="BK166" s="239">
        <f t="shared" si="114"/>
        <v>6.0341690780240151</v>
      </c>
      <c r="BL166" s="27">
        <f t="shared" si="115"/>
        <v>59990</v>
      </c>
      <c r="BM166" s="239">
        <f t="shared" si="116"/>
        <v>5.7747436067745186</v>
      </c>
      <c r="BN166" s="240">
        <f t="shared" si="117"/>
        <v>5882</v>
      </c>
      <c r="BO166" s="239">
        <f t="shared" si="118"/>
        <v>0.56621173353971854</v>
      </c>
      <c r="BP166" s="27">
        <f t="shared" si="119"/>
        <v>40000</v>
      </c>
      <c r="BQ166" s="239">
        <f t="shared" si="120"/>
        <v>3.8504708163190653</v>
      </c>
      <c r="BR166" s="36">
        <f t="shared" si="121"/>
        <v>64738.790000000008</v>
      </c>
      <c r="BS166" s="239">
        <f t="shared" si="122"/>
        <v>6.2318705394702141</v>
      </c>
      <c r="BT166" s="248">
        <f t="shared" si="131"/>
        <v>0.33029463593944747</v>
      </c>
      <c r="BU166" s="36">
        <v>233295.79</v>
      </c>
      <c r="BV166" s="47">
        <f t="shared" si="123"/>
        <v>22.457465774127531</v>
      </c>
      <c r="BW166" s="54">
        <f t="shared" si="124"/>
        <v>109825.50783151996</v>
      </c>
      <c r="BX166" s="237">
        <f t="shared" si="125"/>
        <v>10.571997819817215</v>
      </c>
      <c r="BY166" s="53">
        <v>17868</v>
      </c>
      <c r="BZ166" s="53">
        <v>19970</v>
      </c>
      <c r="CA166" s="53">
        <v>18200</v>
      </c>
      <c r="CB166" s="53">
        <v>6647</v>
      </c>
      <c r="CC166" s="54">
        <v>59990</v>
      </c>
      <c r="CD166" s="54">
        <v>5882</v>
      </c>
      <c r="CE166" s="54">
        <v>40000</v>
      </c>
      <c r="CF166" s="42">
        <f t="shared" si="126"/>
        <v>2.2265975476024324E-2</v>
      </c>
      <c r="CG166" s="42">
        <f t="shared" si="127"/>
        <v>2.5389035801464604E-2</v>
      </c>
      <c r="CH166" s="42">
        <f t="shared" si="128"/>
        <v>2.2679692951849267E-2</v>
      </c>
      <c r="CI166" s="42">
        <f t="shared" si="129"/>
        <v>8.2830724753264872E-3</v>
      </c>
      <c r="CJ166" s="42">
        <f t="shared" si="130"/>
        <v>5.7747436067745184E-2</v>
      </c>
      <c r="CK166" s="54">
        <f t="shared" si="88"/>
        <v>21965.101566303994</v>
      </c>
    </row>
    <row r="167" spans="1:89" ht="20" customHeight="1" x14ac:dyDescent="0.6">
      <c r="A167" s="47">
        <v>160</v>
      </c>
      <c r="B167" s="62">
        <v>4</v>
      </c>
      <c r="C167" s="76" t="s">
        <v>368</v>
      </c>
      <c r="D167" s="47" t="s">
        <v>369</v>
      </c>
      <c r="E167" s="47" t="s">
        <v>255</v>
      </c>
      <c r="F167" s="57"/>
      <c r="G167" s="19">
        <v>40</v>
      </c>
      <c r="H167" s="20">
        <f t="shared" si="89"/>
        <v>0</v>
      </c>
      <c r="I167" s="57">
        <v>18387</v>
      </c>
      <c r="J167" s="22">
        <v>50</v>
      </c>
      <c r="K167" s="20">
        <f t="shared" si="90"/>
        <v>919350</v>
      </c>
      <c r="L167" s="23"/>
      <c r="M167" s="24">
        <v>60</v>
      </c>
      <c r="N167" s="20">
        <f t="shared" si="91"/>
        <v>0</v>
      </c>
      <c r="O167" s="23">
        <v>4356</v>
      </c>
      <c r="P167" s="25">
        <v>12</v>
      </c>
      <c r="Q167" s="20">
        <f t="shared" si="92"/>
        <v>52272</v>
      </c>
      <c r="R167" s="23">
        <v>420</v>
      </c>
      <c r="S167" s="26">
        <v>12</v>
      </c>
      <c r="T167" s="20">
        <f t="shared" si="93"/>
        <v>5040</v>
      </c>
      <c r="U167" s="23">
        <v>710</v>
      </c>
      <c r="V167" s="25">
        <v>8</v>
      </c>
      <c r="W167" s="20">
        <f t="shared" si="94"/>
        <v>5680</v>
      </c>
      <c r="X167" s="23">
        <v>181</v>
      </c>
      <c r="Y167" s="25">
        <v>12</v>
      </c>
      <c r="Z167" s="20">
        <f t="shared" si="95"/>
        <v>2172</v>
      </c>
      <c r="AA167" s="23">
        <v>968</v>
      </c>
      <c r="AB167" s="25">
        <v>10</v>
      </c>
      <c r="AC167" s="20">
        <f t="shared" si="96"/>
        <v>9680</v>
      </c>
      <c r="AD167" s="23">
        <v>0</v>
      </c>
      <c r="AE167" s="25">
        <v>25</v>
      </c>
      <c r="AF167" s="20">
        <f t="shared" si="97"/>
        <v>0</v>
      </c>
      <c r="AG167" s="23">
        <v>375</v>
      </c>
      <c r="AH167" s="25">
        <v>7.5</v>
      </c>
      <c r="AI167" s="20">
        <f t="shared" si="98"/>
        <v>2812.5</v>
      </c>
      <c r="AJ167" s="23"/>
      <c r="AK167" s="22">
        <v>15</v>
      </c>
      <c r="AL167" s="20">
        <f t="shared" si="99"/>
        <v>0</v>
      </c>
      <c r="AM167" s="23"/>
      <c r="AN167" s="25">
        <v>12</v>
      </c>
      <c r="AO167" s="20">
        <f t="shared" si="100"/>
        <v>0</v>
      </c>
      <c r="AP167" s="23">
        <f t="shared" si="101"/>
        <v>2654</v>
      </c>
      <c r="AQ167" s="23"/>
      <c r="AR167" s="27">
        <v>4</v>
      </c>
      <c r="AS167" s="23">
        <f t="shared" si="102"/>
        <v>0</v>
      </c>
      <c r="AT167" s="23"/>
      <c r="AU167" s="28">
        <v>6</v>
      </c>
      <c r="AV167" s="23">
        <f t="shared" si="103"/>
        <v>0</v>
      </c>
      <c r="AW167" s="23">
        <v>2072</v>
      </c>
      <c r="AX167" s="29">
        <f t="shared" si="104"/>
        <v>2072</v>
      </c>
      <c r="AY167" s="23">
        <v>40705</v>
      </c>
      <c r="AZ167" s="30">
        <f t="shared" si="105"/>
        <v>0.23690651003426333</v>
      </c>
      <c r="BA167" s="30">
        <f t="shared" si="106"/>
        <v>0.1443411105672486</v>
      </c>
      <c r="BB167" s="30">
        <f t="shared" si="107"/>
        <v>0.47566574839302111</v>
      </c>
      <c r="BC167" s="20">
        <f t="shared" si="108"/>
        <v>941922</v>
      </c>
      <c r="BD167" s="20">
        <f t="shared" si="109"/>
        <v>924390</v>
      </c>
      <c r="BE167" s="20">
        <f t="shared" si="110"/>
        <v>941922</v>
      </c>
      <c r="BF167" s="20">
        <f t="shared" si="111"/>
        <v>944734.5</v>
      </c>
      <c r="BG167" s="36">
        <v>1037711.5</v>
      </c>
      <c r="BH167" s="36">
        <v>705250.00757575803</v>
      </c>
      <c r="BI167" s="237">
        <f t="shared" si="112"/>
        <v>67.962049912307805</v>
      </c>
      <c r="BJ167" s="238">
        <f t="shared" si="113"/>
        <v>65934</v>
      </c>
      <c r="BK167" s="239">
        <f t="shared" si="114"/>
        <v>6.3537890829965749</v>
      </c>
      <c r="BL167" s="27">
        <f t="shared" si="115"/>
        <v>47606.95</v>
      </c>
      <c r="BM167" s="239">
        <f t="shared" si="116"/>
        <v>4.5876864619887128</v>
      </c>
      <c r="BN167" s="240">
        <f t="shared" si="117"/>
        <v>7360</v>
      </c>
      <c r="BO167" s="239">
        <f t="shared" si="118"/>
        <v>0.70925300529096957</v>
      </c>
      <c r="BP167" s="27">
        <f t="shared" si="119"/>
        <v>30000</v>
      </c>
      <c r="BQ167" s="239">
        <f t="shared" si="120"/>
        <v>2.8909769237403653</v>
      </c>
      <c r="BR167" s="36">
        <f t="shared" si="121"/>
        <v>42714</v>
      </c>
      <c r="BS167" s="239">
        <f t="shared" si="122"/>
        <v>4.1161729440215318</v>
      </c>
      <c r="BT167" s="248">
        <f t="shared" si="131"/>
        <v>0.32037950087692191</v>
      </c>
      <c r="BU167" s="36">
        <v>193614.95</v>
      </c>
      <c r="BV167" s="47">
        <f t="shared" si="123"/>
        <v>18.657878418038155</v>
      </c>
      <c r="BW167" s="54">
        <f t="shared" si="124"/>
        <v>138846.54242424195</v>
      </c>
      <c r="BX167" s="237">
        <f t="shared" si="125"/>
        <v>13.380071669654038</v>
      </c>
      <c r="BY167" s="53">
        <v>21582</v>
      </c>
      <c r="BZ167" s="53">
        <v>16400</v>
      </c>
      <c r="CA167" s="53">
        <v>23000</v>
      </c>
      <c r="CB167" s="53">
        <v>4952</v>
      </c>
      <c r="CC167" s="54">
        <v>47606.95</v>
      </c>
      <c r="CD167" s="54">
        <v>7360</v>
      </c>
      <c r="CE167" s="54">
        <v>30000</v>
      </c>
      <c r="CF167" s="42">
        <f t="shared" si="126"/>
        <v>2.2912725257505397E-2</v>
      </c>
      <c r="CG167" s="42">
        <f t="shared" si="127"/>
        <v>1.7741429483226778E-2</v>
      </c>
      <c r="CH167" s="42">
        <f t="shared" si="128"/>
        <v>2.441815776677899E-2</v>
      </c>
      <c r="CI167" s="42">
        <f t="shared" si="129"/>
        <v>5.2416843038970212E-3</v>
      </c>
      <c r="CJ167" s="42">
        <f t="shared" si="130"/>
        <v>4.5876864619887124E-2</v>
      </c>
      <c r="CK167" s="54">
        <f t="shared" si="88"/>
        <v>27769.308484848392</v>
      </c>
    </row>
    <row r="168" spans="1:89" ht="20" customHeight="1" x14ac:dyDescent="0.6">
      <c r="A168" s="47">
        <v>161</v>
      </c>
      <c r="B168" s="62">
        <v>6</v>
      </c>
      <c r="C168" s="48" t="s">
        <v>370</v>
      </c>
      <c r="D168" s="48" t="s">
        <v>87</v>
      </c>
      <c r="E168" s="48" t="s">
        <v>371</v>
      </c>
      <c r="F168" s="55"/>
      <c r="G168" s="19">
        <v>40</v>
      </c>
      <c r="H168" s="20">
        <f t="shared" si="89"/>
        <v>0</v>
      </c>
      <c r="I168" s="23">
        <v>17390</v>
      </c>
      <c r="J168" s="22">
        <v>50</v>
      </c>
      <c r="K168" s="20">
        <f t="shared" si="90"/>
        <v>869500</v>
      </c>
      <c r="L168" s="23"/>
      <c r="M168" s="24">
        <v>60</v>
      </c>
      <c r="N168" s="20">
        <f t="shared" si="91"/>
        <v>0</v>
      </c>
      <c r="O168" s="23">
        <v>7199</v>
      </c>
      <c r="P168" s="25">
        <v>12</v>
      </c>
      <c r="Q168" s="20">
        <f t="shared" si="92"/>
        <v>86388</v>
      </c>
      <c r="R168" s="23"/>
      <c r="S168" s="26">
        <v>12</v>
      </c>
      <c r="T168" s="20">
        <f t="shared" si="93"/>
        <v>0</v>
      </c>
      <c r="U168" s="23">
        <v>1090</v>
      </c>
      <c r="V168" s="25">
        <v>8</v>
      </c>
      <c r="W168" s="20">
        <f t="shared" si="94"/>
        <v>8720</v>
      </c>
      <c r="X168" s="23">
        <v>180</v>
      </c>
      <c r="Y168" s="25">
        <v>12</v>
      </c>
      <c r="Z168" s="20">
        <f t="shared" si="95"/>
        <v>2160</v>
      </c>
      <c r="AA168" s="23">
        <v>1180</v>
      </c>
      <c r="AB168" s="25">
        <v>10</v>
      </c>
      <c r="AC168" s="20">
        <f t="shared" si="96"/>
        <v>11800</v>
      </c>
      <c r="AD168" s="23">
        <v>250</v>
      </c>
      <c r="AE168" s="25">
        <v>25</v>
      </c>
      <c r="AF168" s="20">
        <f t="shared" si="97"/>
        <v>6250</v>
      </c>
      <c r="AG168" s="23">
        <v>576</v>
      </c>
      <c r="AH168" s="25">
        <v>7.5</v>
      </c>
      <c r="AI168" s="20">
        <f t="shared" si="98"/>
        <v>4320</v>
      </c>
      <c r="AJ168" s="23"/>
      <c r="AK168" s="22">
        <v>15</v>
      </c>
      <c r="AL168" s="20">
        <f t="shared" si="99"/>
        <v>0</v>
      </c>
      <c r="AM168" s="23"/>
      <c r="AN168" s="25">
        <v>12</v>
      </c>
      <c r="AO168" s="20">
        <f t="shared" si="100"/>
        <v>0</v>
      </c>
      <c r="AP168" s="23">
        <f t="shared" si="101"/>
        <v>3276</v>
      </c>
      <c r="AQ168" s="23"/>
      <c r="AR168" s="27">
        <v>4</v>
      </c>
      <c r="AS168" s="23">
        <f t="shared" si="102"/>
        <v>0</v>
      </c>
      <c r="AT168" s="23">
        <v>54</v>
      </c>
      <c r="AU168" s="28">
        <v>6</v>
      </c>
      <c r="AV168" s="23">
        <f t="shared" si="103"/>
        <v>324</v>
      </c>
      <c r="AW168" s="23">
        <v>2094</v>
      </c>
      <c r="AX168" s="29">
        <f t="shared" si="104"/>
        <v>2418</v>
      </c>
      <c r="AY168" s="23">
        <v>47952</v>
      </c>
      <c r="AZ168" s="30">
        <f t="shared" si="105"/>
        <v>0.4139735480161012</v>
      </c>
      <c r="BA168" s="30">
        <f t="shared" si="106"/>
        <v>0.18838412880966071</v>
      </c>
      <c r="BB168" s="30">
        <f t="shared" si="107"/>
        <v>0.33587998333101821</v>
      </c>
      <c r="BC168" s="20">
        <f t="shared" si="108"/>
        <v>898430</v>
      </c>
      <c r="BD168" s="20">
        <f t="shared" si="109"/>
        <v>875750</v>
      </c>
      <c r="BE168" s="20">
        <f t="shared" si="110"/>
        <v>898430</v>
      </c>
      <c r="BF168" s="20">
        <f t="shared" si="111"/>
        <v>902750</v>
      </c>
      <c r="BG168" s="36">
        <v>1037090</v>
      </c>
      <c r="BH168" s="36">
        <v>696396.07281000004</v>
      </c>
      <c r="BI168" s="237">
        <f t="shared" si="112"/>
        <v>67.149049051673444</v>
      </c>
      <c r="BJ168" s="238">
        <f t="shared" si="113"/>
        <v>63455</v>
      </c>
      <c r="BK168" s="239">
        <f t="shared" si="114"/>
        <v>6.1185625162714903</v>
      </c>
      <c r="BL168" s="27">
        <f t="shared" si="115"/>
        <v>66220.5</v>
      </c>
      <c r="BM168" s="239">
        <f t="shared" si="116"/>
        <v>6.3852221118707151</v>
      </c>
      <c r="BN168" s="240">
        <f t="shared" si="117"/>
        <v>7562.5</v>
      </c>
      <c r="BO168" s="239">
        <f t="shared" si="118"/>
        <v>0.7292038299472563</v>
      </c>
      <c r="BP168" s="27">
        <f t="shared" si="119"/>
        <v>20000</v>
      </c>
      <c r="BQ168" s="239">
        <f t="shared" si="120"/>
        <v>1.9284729387034878</v>
      </c>
      <c r="BR168" s="36">
        <f t="shared" si="121"/>
        <v>84716</v>
      </c>
      <c r="BS168" s="239">
        <f t="shared" si="122"/>
        <v>8.1686256737602339</v>
      </c>
      <c r="BT168" s="248">
        <f t="shared" si="131"/>
        <v>0.32850950948326563</v>
      </c>
      <c r="BU168" s="36">
        <v>241954</v>
      </c>
      <c r="BV168" s="47">
        <f t="shared" si="123"/>
        <v>23.330087070553184</v>
      </c>
      <c r="BW168" s="54">
        <f t="shared" si="124"/>
        <v>98739.927189999959</v>
      </c>
      <c r="BX168" s="237">
        <f t="shared" si="125"/>
        <v>9.5208638777733814</v>
      </c>
      <c r="BY168" s="53">
        <v>19215</v>
      </c>
      <c r="BZ168" s="53">
        <v>17400</v>
      </c>
      <c r="CA168" s="53">
        <v>17400</v>
      </c>
      <c r="CB168" s="53">
        <v>9440</v>
      </c>
      <c r="CC168" s="54">
        <v>66220.5</v>
      </c>
      <c r="CD168" s="54">
        <v>7562.5</v>
      </c>
      <c r="CE168" s="54">
        <v>20000</v>
      </c>
      <c r="CF168" s="42">
        <f t="shared" si="126"/>
        <v>2.1387308972318379E-2</v>
      </c>
      <c r="CG168" s="42">
        <f t="shared" si="127"/>
        <v>1.986868398515558E-2</v>
      </c>
      <c r="CH168" s="42">
        <f t="shared" si="128"/>
        <v>1.936711819507363E-2</v>
      </c>
      <c r="CI168" s="42">
        <f t="shared" si="129"/>
        <v>1.0456937136527279E-2</v>
      </c>
      <c r="CJ168" s="42">
        <f t="shared" si="130"/>
        <v>6.3852221118707156E-2</v>
      </c>
      <c r="CK168" s="54">
        <f t="shared" si="88"/>
        <v>19747.985437999992</v>
      </c>
    </row>
    <row r="169" spans="1:89" ht="20" customHeight="1" x14ac:dyDescent="0.6">
      <c r="A169" s="47">
        <v>162</v>
      </c>
      <c r="B169" s="47">
        <v>5</v>
      </c>
      <c r="C169" s="48" t="s">
        <v>372</v>
      </c>
      <c r="D169" s="48" t="s">
        <v>373</v>
      </c>
      <c r="E169" s="48" t="s">
        <v>284</v>
      </c>
      <c r="F169" s="49">
        <v>0</v>
      </c>
      <c r="G169" s="19">
        <v>40</v>
      </c>
      <c r="H169" s="20">
        <f t="shared" si="89"/>
        <v>0</v>
      </c>
      <c r="I169" s="23">
        <v>17700</v>
      </c>
      <c r="J169" s="22">
        <v>50</v>
      </c>
      <c r="K169" s="20">
        <f t="shared" si="90"/>
        <v>885000</v>
      </c>
      <c r="L169" s="23"/>
      <c r="M169" s="24">
        <v>60</v>
      </c>
      <c r="N169" s="20">
        <f t="shared" si="91"/>
        <v>0</v>
      </c>
      <c r="O169" s="23">
        <v>6985</v>
      </c>
      <c r="P169" s="25">
        <v>12</v>
      </c>
      <c r="Q169" s="20">
        <f t="shared" si="92"/>
        <v>83820</v>
      </c>
      <c r="R169" s="23">
        <v>520</v>
      </c>
      <c r="S169" s="26">
        <v>12</v>
      </c>
      <c r="T169" s="20">
        <f t="shared" si="93"/>
        <v>6240</v>
      </c>
      <c r="U169" s="23">
        <v>470</v>
      </c>
      <c r="V169" s="25">
        <v>8</v>
      </c>
      <c r="W169" s="20">
        <f t="shared" si="94"/>
        <v>3760</v>
      </c>
      <c r="X169" s="23">
        <v>500</v>
      </c>
      <c r="Y169" s="25">
        <v>12</v>
      </c>
      <c r="Z169" s="20">
        <f t="shared" si="95"/>
        <v>6000</v>
      </c>
      <c r="AA169" s="23">
        <v>920</v>
      </c>
      <c r="AB169" s="25">
        <v>10</v>
      </c>
      <c r="AC169" s="20">
        <f t="shared" si="96"/>
        <v>9200</v>
      </c>
      <c r="AD169" s="23">
        <v>0</v>
      </c>
      <c r="AE169" s="25">
        <v>25</v>
      </c>
      <c r="AF169" s="20">
        <f t="shared" si="97"/>
        <v>0</v>
      </c>
      <c r="AG169" s="23">
        <v>0</v>
      </c>
      <c r="AH169" s="25">
        <v>7.5</v>
      </c>
      <c r="AI169" s="20">
        <f t="shared" si="98"/>
        <v>0</v>
      </c>
      <c r="AJ169" s="23"/>
      <c r="AK169" s="22">
        <v>15</v>
      </c>
      <c r="AL169" s="20">
        <f t="shared" si="99"/>
        <v>0</v>
      </c>
      <c r="AM169" s="23">
        <v>0</v>
      </c>
      <c r="AN169" s="25">
        <v>12</v>
      </c>
      <c r="AO169" s="20">
        <f t="shared" si="100"/>
        <v>0</v>
      </c>
      <c r="AP169" s="23">
        <f t="shared" si="101"/>
        <v>2410</v>
      </c>
      <c r="AQ169" s="23">
        <v>52</v>
      </c>
      <c r="AR169" s="27">
        <v>4</v>
      </c>
      <c r="AS169" s="23">
        <f t="shared" si="102"/>
        <v>208</v>
      </c>
      <c r="AT169" s="23">
        <v>12</v>
      </c>
      <c r="AU169" s="28">
        <v>6</v>
      </c>
      <c r="AV169" s="23">
        <f t="shared" si="103"/>
        <v>72</v>
      </c>
      <c r="AW169" s="23">
        <v>1741</v>
      </c>
      <c r="AX169" s="29">
        <f t="shared" si="104"/>
        <v>2021</v>
      </c>
      <c r="AY169" s="23">
        <v>42420</v>
      </c>
      <c r="AZ169" s="30">
        <f t="shared" si="105"/>
        <v>0.3946327683615819</v>
      </c>
      <c r="BA169" s="30">
        <f t="shared" si="106"/>
        <v>0.13615819209039548</v>
      </c>
      <c r="BB169" s="30">
        <f t="shared" si="107"/>
        <v>0.28933428775948461</v>
      </c>
      <c r="BC169" s="20">
        <f t="shared" si="108"/>
        <v>910200</v>
      </c>
      <c r="BD169" s="20">
        <f t="shared" si="109"/>
        <v>891240</v>
      </c>
      <c r="BE169" s="20">
        <f t="shared" si="110"/>
        <v>910200</v>
      </c>
      <c r="BF169" s="20">
        <f t="shared" si="111"/>
        <v>910200</v>
      </c>
      <c r="BG169" s="36">
        <v>1036440</v>
      </c>
      <c r="BH169" s="36">
        <v>696250.91156128002</v>
      </c>
      <c r="BI169" s="237">
        <f t="shared" si="112"/>
        <v>67.1771556058508</v>
      </c>
      <c r="BJ169" s="238">
        <f t="shared" si="113"/>
        <v>74719.399999999994</v>
      </c>
      <c r="BK169" s="239">
        <f t="shared" si="114"/>
        <v>7.2092354598433097</v>
      </c>
      <c r="BL169" s="27">
        <f t="shared" si="115"/>
        <v>55235</v>
      </c>
      <c r="BM169" s="239">
        <f t="shared" si="116"/>
        <v>5.3293002971710859</v>
      </c>
      <c r="BN169" s="240">
        <f t="shared" si="117"/>
        <v>4624</v>
      </c>
      <c r="BO169" s="239">
        <f t="shared" si="118"/>
        <v>0.44614256493381194</v>
      </c>
      <c r="BP169" s="27">
        <f t="shared" si="119"/>
        <v>20000</v>
      </c>
      <c r="BQ169" s="239">
        <f t="shared" si="120"/>
        <v>1.9296823742811935</v>
      </c>
      <c r="BR169" s="36">
        <f t="shared" si="121"/>
        <v>79949.420000000013</v>
      </c>
      <c r="BS169" s="239">
        <f t="shared" si="122"/>
        <v>7.713849330400218</v>
      </c>
      <c r="BT169" s="248">
        <f t="shared" si="131"/>
        <v>0.32822844394149203</v>
      </c>
      <c r="BU169" s="36">
        <v>234527.82</v>
      </c>
      <c r="BV169" s="47">
        <f t="shared" si="123"/>
        <v>22.628210026629617</v>
      </c>
      <c r="BW169" s="54">
        <f t="shared" si="124"/>
        <v>105661.26843871997</v>
      </c>
      <c r="BX169" s="237">
        <f t="shared" si="125"/>
        <v>10.194634367519583</v>
      </c>
      <c r="BY169" s="53">
        <v>24725.4</v>
      </c>
      <c r="BZ169" s="53">
        <v>22720</v>
      </c>
      <c r="CA169" s="53">
        <v>17888</v>
      </c>
      <c r="CB169" s="53">
        <v>9386</v>
      </c>
      <c r="CC169" s="54">
        <v>55235</v>
      </c>
      <c r="CD169" s="54">
        <v>4624</v>
      </c>
      <c r="CE169" s="54">
        <v>20000</v>
      </c>
      <c r="CF169" s="42">
        <f t="shared" si="126"/>
        <v>2.7164798945286752E-2</v>
      </c>
      <c r="CG169" s="42">
        <f t="shared" si="127"/>
        <v>2.5492572146672051E-2</v>
      </c>
      <c r="CH169" s="42">
        <f t="shared" si="128"/>
        <v>1.9652823555262579E-2</v>
      </c>
      <c r="CI169" s="42">
        <f t="shared" si="129"/>
        <v>1.0312019336409581E-2</v>
      </c>
      <c r="CJ169" s="42">
        <f t="shared" si="130"/>
        <v>5.3293002971710857E-2</v>
      </c>
      <c r="CK169" s="54">
        <f t="shared" si="88"/>
        <v>21132.253687743996</v>
      </c>
    </row>
    <row r="170" spans="1:89" ht="20" customHeight="1" x14ac:dyDescent="0.6">
      <c r="A170" s="47">
        <v>163</v>
      </c>
      <c r="B170" s="47">
        <v>5</v>
      </c>
      <c r="C170" s="48" t="s">
        <v>374</v>
      </c>
      <c r="D170" s="48" t="s">
        <v>375</v>
      </c>
      <c r="E170" s="48" t="s">
        <v>376</v>
      </c>
      <c r="F170" s="23"/>
      <c r="G170" s="19">
        <v>40</v>
      </c>
      <c r="H170" s="20">
        <f t="shared" si="89"/>
        <v>0</v>
      </c>
      <c r="I170" s="23">
        <v>17388</v>
      </c>
      <c r="J170" s="22">
        <v>50</v>
      </c>
      <c r="K170" s="20">
        <f t="shared" si="90"/>
        <v>869400</v>
      </c>
      <c r="L170" s="23"/>
      <c r="M170" s="24">
        <v>60</v>
      </c>
      <c r="N170" s="20">
        <f t="shared" si="91"/>
        <v>0</v>
      </c>
      <c r="O170" s="23">
        <v>8186</v>
      </c>
      <c r="P170" s="25">
        <v>12</v>
      </c>
      <c r="Q170" s="20">
        <f t="shared" si="92"/>
        <v>98232</v>
      </c>
      <c r="R170" s="23">
        <v>780</v>
      </c>
      <c r="S170" s="26">
        <v>12</v>
      </c>
      <c r="T170" s="20">
        <f t="shared" si="93"/>
        <v>9360</v>
      </c>
      <c r="U170" s="23">
        <v>660</v>
      </c>
      <c r="V170" s="25">
        <v>8</v>
      </c>
      <c r="W170" s="20">
        <f t="shared" si="94"/>
        <v>5280</v>
      </c>
      <c r="X170" s="23">
        <v>182</v>
      </c>
      <c r="Y170" s="25">
        <v>12</v>
      </c>
      <c r="Z170" s="20">
        <f t="shared" si="95"/>
        <v>2184</v>
      </c>
      <c r="AA170" s="23">
        <v>285</v>
      </c>
      <c r="AB170" s="25">
        <v>10</v>
      </c>
      <c r="AC170" s="20">
        <f t="shared" si="96"/>
        <v>2850</v>
      </c>
      <c r="AD170" s="23">
        <v>233</v>
      </c>
      <c r="AE170" s="25">
        <v>25</v>
      </c>
      <c r="AF170" s="20">
        <f t="shared" si="97"/>
        <v>5825</v>
      </c>
      <c r="AG170" s="23"/>
      <c r="AH170" s="25">
        <v>7.5</v>
      </c>
      <c r="AI170" s="20">
        <f t="shared" si="98"/>
        <v>0</v>
      </c>
      <c r="AJ170" s="23">
        <v>25</v>
      </c>
      <c r="AK170" s="22">
        <v>15</v>
      </c>
      <c r="AL170" s="20">
        <f t="shared" si="99"/>
        <v>375</v>
      </c>
      <c r="AM170" s="23"/>
      <c r="AN170" s="25">
        <v>12</v>
      </c>
      <c r="AO170" s="20">
        <f t="shared" si="100"/>
        <v>0</v>
      </c>
      <c r="AP170" s="23">
        <f t="shared" si="101"/>
        <v>2165</v>
      </c>
      <c r="AQ170" s="23"/>
      <c r="AR170" s="27">
        <v>4</v>
      </c>
      <c r="AS170" s="23">
        <f t="shared" si="102"/>
        <v>0</v>
      </c>
      <c r="AT170" s="23">
        <v>31</v>
      </c>
      <c r="AU170" s="28">
        <v>6</v>
      </c>
      <c r="AV170" s="23">
        <f t="shared" si="103"/>
        <v>186</v>
      </c>
      <c r="AW170" s="23">
        <v>2160</v>
      </c>
      <c r="AX170" s="29">
        <f t="shared" si="104"/>
        <v>2346</v>
      </c>
      <c r="AY170" s="23">
        <v>38918</v>
      </c>
      <c r="AZ170" s="30">
        <f t="shared" si="105"/>
        <v>0.47078444904531863</v>
      </c>
      <c r="BA170" s="30">
        <f t="shared" si="106"/>
        <v>0.12451115711985278</v>
      </c>
      <c r="BB170" s="30">
        <f t="shared" si="107"/>
        <v>0.28658685560713415</v>
      </c>
      <c r="BC170" s="20">
        <f t="shared" si="108"/>
        <v>894899</v>
      </c>
      <c r="BD170" s="20">
        <f t="shared" si="109"/>
        <v>884585</v>
      </c>
      <c r="BE170" s="20">
        <f t="shared" si="110"/>
        <v>894899</v>
      </c>
      <c r="BF170" s="20">
        <f t="shared" si="111"/>
        <v>894899</v>
      </c>
      <c r="BG170" s="36">
        <v>1032424</v>
      </c>
      <c r="BH170" s="36">
        <v>680504.04472300003</v>
      </c>
      <c r="BI170" s="237">
        <f t="shared" si="112"/>
        <v>65.913233780210462</v>
      </c>
      <c r="BJ170" s="238">
        <f t="shared" si="113"/>
        <v>60183</v>
      </c>
      <c r="BK170" s="239">
        <f t="shared" si="114"/>
        <v>5.8292910664610664</v>
      </c>
      <c r="BL170" s="27">
        <f t="shared" si="115"/>
        <v>50966.25</v>
      </c>
      <c r="BM170" s="239">
        <f t="shared" si="116"/>
        <v>4.936561916421935</v>
      </c>
      <c r="BN170" s="240">
        <f t="shared" si="117"/>
        <v>3632.19</v>
      </c>
      <c r="BO170" s="239">
        <f t="shared" si="118"/>
        <v>0.35181185249471147</v>
      </c>
      <c r="BP170" s="27">
        <f t="shared" si="119"/>
        <v>29000</v>
      </c>
      <c r="BQ170" s="239">
        <f t="shared" si="120"/>
        <v>2.8089234655529123</v>
      </c>
      <c r="BR170" s="36">
        <f t="shared" si="121"/>
        <v>93574.609999999986</v>
      </c>
      <c r="BS170" s="239">
        <f t="shared" si="122"/>
        <v>9.0635833727228334</v>
      </c>
      <c r="BT170" s="248">
        <f t="shared" si="131"/>
        <v>0.34086766219789544</v>
      </c>
      <c r="BU170" s="36">
        <v>237356.05</v>
      </c>
      <c r="BV170" s="47">
        <f t="shared" si="123"/>
        <v>22.99017167365346</v>
      </c>
      <c r="BW170" s="54">
        <f t="shared" si="124"/>
        <v>114563.90527699998</v>
      </c>
      <c r="BX170" s="237">
        <f t="shared" si="125"/>
        <v>11.096594546136082</v>
      </c>
      <c r="BY170" s="53">
        <v>20453</v>
      </c>
      <c r="BZ170" s="53">
        <v>16770</v>
      </c>
      <c r="CA170" s="53">
        <v>14000</v>
      </c>
      <c r="CB170" s="53">
        <v>8960</v>
      </c>
      <c r="CC170" s="54">
        <v>50966.25</v>
      </c>
      <c r="CD170" s="54">
        <v>3632.19</v>
      </c>
      <c r="CE170" s="54">
        <v>29000</v>
      </c>
      <c r="CF170" s="42">
        <f t="shared" si="126"/>
        <v>2.28550931445895E-2</v>
      </c>
      <c r="CG170" s="42">
        <f t="shared" si="127"/>
        <v>1.8958042471893598E-2</v>
      </c>
      <c r="CH170" s="42">
        <f t="shared" si="128"/>
        <v>1.5644223538075246E-2</v>
      </c>
      <c r="CI170" s="42">
        <f t="shared" si="129"/>
        <v>1.0012303064368159E-2</v>
      </c>
      <c r="CJ170" s="42">
        <f t="shared" si="130"/>
        <v>4.9365619164219353E-2</v>
      </c>
      <c r="CK170" s="54">
        <f t="shared" si="88"/>
        <v>22912.781055399999</v>
      </c>
    </row>
    <row r="171" spans="1:89" ht="20" customHeight="1" x14ac:dyDescent="0.6">
      <c r="A171" s="47">
        <v>164</v>
      </c>
      <c r="B171" s="47">
        <v>4</v>
      </c>
      <c r="C171" s="67" t="s">
        <v>377</v>
      </c>
      <c r="D171" s="67" t="s">
        <v>378</v>
      </c>
      <c r="E171" s="48" t="s">
        <v>154</v>
      </c>
      <c r="F171" s="57"/>
      <c r="G171" s="19">
        <v>40</v>
      </c>
      <c r="H171" s="20">
        <f t="shared" si="89"/>
        <v>0</v>
      </c>
      <c r="I171" s="57">
        <v>18860</v>
      </c>
      <c r="J171" s="22">
        <v>50</v>
      </c>
      <c r="K171" s="20">
        <f t="shared" si="90"/>
        <v>943000</v>
      </c>
      <c r="L171" s="23"/>
      <c r="M171" s="24">
        <v>60</v>
      </c>
      <c r="N171" s="20">
        <f t="shared" si="91"/>
        <v>0</v>
      </c>
      <c r="O171" s="57">
        <v>3333</v>
      </c>
      <c r="P171" s="25">
        <v>12</v>
      </c>
      <c r="Q171" s="20">
        <f t="shared" si="92"/>
        <v>39996</v>
      </c>
      <c r="R171" s="57">
        <v>620</v>
      </c>
      <c r="S171" s="26">
        <v>12</v>
      </c>
      <c r="T171" s="20">
        <f t="shared" si="93"/>
        <v>7440</v>
      </c>
      <c r="U171" s="23">
        <v>920</v>
      </c>
      <c r="V171" s="25">
        <v>8</v>
      </c>
      <c r="W171" s="20">
        <f t="shared" si="94"/>
        <v>7360</v>
      </c>
      <c r="X171" s="57">
        <v>290</v>
      </c>
      <c r="Y171" s="25">
        <v>12</v>
      </c>
      <c r="Z171" s="20">
        <f t="shared" si="95"/>
        <v>3480</v>
      </c>
      <c r="AA171" s="57">
        <v>310</v>
      </c>
      <c r="AB171" s="25">
        <v>10</v>
      </c>
      <c r="AC171" s="20">
        <f t="shared" si="96"/>
        <v>3100</v>
      </c>
      <c r="AD171" s="57">
        <v>300</v>
      </c>
      <c r="AE171" s="25">
        <v>25</v>
      </c>
      <c r="AF171" s="20">
        <f t="shared" si="97"/>
        <v>7500</v>
      </c>
      <c r="AG171" s="57">
        <v>0</v>
      </c>
      <c r="AH171" s="25">
        <v>7.5</v>
      </c>
      <c r="AI171" s="20">
        <f t="shared" si="98"/>
        <v>0</v>
      </c>
      <c r="AJ171" s="57">
        <v>0</v>
      </c>
      <c r="AK171" s="22">
        <v>15</v>
      </c>
      <c r="AL171" s="20">
        <f t="shared" si="99"/>
        <v>0</v>
      </c>
      <c r="AM171" s="57">
        <v>0</v>
      </c>
      <c r="AN171" s="25">
        <v>12</v>
      </c>
      <c r="AO171" s="20">
        <f t="shared" si="100"/>
        <v>0</v>
      </c>
      <c r="AP171" s="23">
        <f t="shared" si="101"/>
        <v>2440</v>
      </c>
      <c r="AQ171" s="57">
        <v>38</v>
      </c>
      <c r="AR171" s="27">
        <v>4</v>
      </c>
      <c r="AS171" s="23">
        <f t="shared" si="102"/>
        <v>152</v>
      </c>
      <c r="AT171" s="57">
        <v>0</v>
      </c>
      <c r="AU171" s="28">
        <v>6</v>
      </c>
      <c r="AV171" s="23">
        <f t="shared" si="103"/>
        <v>0</v>
      </c>
      <c r="AW171" s="57">
        <v>965</v>
      </c>
      <c r="AX171" s="29">
        <f t="shared" si="104"/>
        <v>1117</v>
      </c>
      <c r="AY171" s="57">
        <v>19630</v>
      </c>
      <c r="AZ171" s="30">
        <f t="shared" si="105"/>
        <v>0.17672322375397667</v>
      </c>
      <c r="BA171" s="30">
        <f t="shared" si="106"/>
        <v>0.12937433722163308</v>
      </c>
      <c r="BB171" s="30">
        <f t="shared" si="107"/>
        <v>0.33513351335133512</v>
      </c>
      <c r="BC171" s="20">
        <f t="shared" si="108"/>
        <v>971880</v>
      </c>
      <c r="BD171" s="20">
        <f t="shared" si="109"/>
        <v>957940</v>
      </c>
      <c r="BE171" s="20">
        <f t="shared" si="110"/>
        <v>971880</v>
      </c>
      <c r="BF171" s="20">
        <f t="shared" si="111"/>
        <v>971880</v>
      </c>
      <c r="BG171" s="241">
        <v>1031506</v>
      </c>
      <c r="BH171" s="241">
        <v>703129.37609599996</v>
      </c>
      <c r="BI171" s="237">
        <f t="shared" si="112"/>
        <v>68.165321005985419</v>
      </c>
      <c r="BJ171" s="238">
        <f t="shared" si="113"/>
        <v>65836.354173</v>
      </c>
      <c r="BK171" s="239">
        <f t="shared" si="114"/>
        <v>6.3825468948314406</v>
      </c>
      <c r="BL171" s="27">
        <f t="shared" si="115"/>
        <v>38748</v>
      </c>
      <c r="BM171" s="239">
        <f t="shared" si="116"/>
        <v>3.756449308099032</v>
      </c>
      <c r="BN171" s="240">
        <f t="shared" si="117"/>
        <v>0</v>
      </c>
      <c r="BO171" s="239">
        <f t="shared" si="118"/>
        <v>0</v>
      </c>
      <c r="BP171" s="27">
        <f t="shared" si="119"/>
        <v>15000</v>
      </c>
      <c r="BQ171" s="239">
        <f t="shared" si="120"/>
        <v>1.4541844642687489</v>
      </c>
      <c r="BR171" s="36">
        <f t="shared" si="121"/>
        <v>40430.475826999987</v>
      </c>
      <c r="BS171" s="239">
        <f t="shared" si="122"/>
        <v>3.9195579887077718</v>
      </c>
      <c r="BT171" s="248">
        <f t="shared" si="131"/>
        <v>0.31834678994014581</v>
      </c>
      <c r="BU171" s="241">
        <v>160014.82999999999</v>
      </c>
      <c r="BV171" s="47">
        <f t="shared" si="123"/>
        <v>15.512738655906993</v>
      </c>
      <c r="BW171" s="54">
        <f t="shared" si="124"/>
        <v>168361.79390400005</v>
      </c>
      <c r="BX171" s="237">
        <f t="shared" si="125"/>
        <v>16.321940338107588</v>
      </c>
      <c r="BY171" s="58">
        <v>18156.669999999998</v>
      </c>
      <c r="BZ171" s="58">
        <v>20114.6875</v>
      </c>
      <c r="CA171" s="58">
        <v>25181.666673</v>
      </c>
      <c r="CB171" s="58">
        <v>2383.33</v>
      </c>
      <c r="CC171" s="59">
        <v>38748</v>
      </c>
      <c r="CD171" s="59">
        <v>0</v>
      </c>
      <c r="CE171" s="59">
        <v>15000</v>
      </c>
      <c r="CF171" s="42">
        <f t="shared" si="126"/>
        <v>1.8682008066839527E-2</v>
      </c>
      <c r="CG171" s="42">
        <f t="shared" si="127"/>
        <v>2.0997857381464393E-2</v>
      </c>
      <c r="CH171" s="42">
        <f t="shared" si="128"/>
        <v>2.5910263276330409E-2</v>
      </c>
      <c r="CI171" s="42">
        <f t="shared" si="129"/>
        <v>2.4522883483557639E-3</v>
      </c>
      <c r="CJ171" s="42">
        <f t="shared" si="130"/>
        <v>3.7564493080990316E-2</v>
      </c>
      <c r="CK171" s="54">
        <f t="shared" si="88"/>
        <v>33672.358780800008</v>
      </c>
    </row>
    <row r="172" spans="1:89" ht="20" customHeight="1" x14ac:dyDescent="0.6">
      <c r="A172" s="47">
        <v>165</v>
      </c>
      <c r="B172" s="47">
        <v>5</v>
      </c>
      <c r="C172" s="48" t="s">
        <v>379</v>
      </c>
      <c r="D172" s="47" t="s">
        <v>99</v>
      </c>
      <c r="E172" s="47" t="s">
        <v>97</v>
      </c>
      <c r="F172" s="57"/>
      <c r="G172" s="19">
        <v>40</v>
      </c>
      <c r="H172" s="20">
        <f t="shared" si="89"/>
        <v>0</v>
      </c>
      <c r="I172" s="57">
        <v>18540</v>
      </c>
      <c r="J172" s="22">
        <v>50</v>
      </c>
      <c r="K172" s="20">
        <f t="shared" si="90"/>
        <v>927000</v>
      </c>
      <c r="L172" s="23"/>
      <c r="M172" s="24">
        <v>60</v>
      </c>
      <c r="N172" s="20">
        <f t="shared" si="91"/>
        <v>0</v>
      </c>
      <c r="O172" s="57">
        <v>3707</v>
      </c>
      <c r="P172" s="25">
        <v>12</v>
      </c>
      <c r="Q172" s="20">
        <f t="shared" si="92"/>
        <v>44484</v>
      </c>
      <c r="R172" s="57"/>
      <c r="S172" s="26">
        <v>12</v>
      </c>
      <c r="T172" s="20">
        <f t="shared" si="93"/>
        <v>0</v>
      </c>
      <c r="U172" s="57">
        <v>380</v>
      </c>
      <c r="V172" s="25">
        <v>8</v>
      </c>
      <c r="W172" s="20">
        <f t="shared" si="94"/>
        <v>3040</v>
      </c>
      <c r="X172" s="57">
        <v>240</v>
      </c>
      <c r="Y172" s="25">
        <v>12</v>
      </c>
      <c r="Z172" s="20">
        <f t="shared" si="95"/>
        <v>2880</v>
      </c>
      <c r="AA172" s="57">
        <v>280</v>
      </c>
      <c r="AB172" s="25">
        <v>10</v>
      </c>
      <c r="AC172" s="20">
        <f t="shared" si="96"/>
        <v>2800</v>
      </c>
      <c r="AD172" s="57"/>
      <c r="AE172" s="25">
        <v>25</v>
      </c>
      <c r="AF172" s="20">
        <f t="shared" si="97"/>
        <v>0</v>
      </c>
      <c r="AG172" s="23"/>
      <c r="AH172" s="25">
        <v>7.5</v>
      </c>
      <c r="AI172" s="20">
        <f t="shared" si="98"/>
        <v>0</v>
      </c>
      <c r="AJ172" s="57"/>
      <c r="AK172" s="22">
        <v>15</v>
      </c>
      <c r="AL172" s="20">
        <f t="shared" si="99"/>
        <v>0</v>
      </c>
      <c r="AM172" s="57"/>
      <c r="AN172" s="25">
        <v>12</v>
      </c>
      <c r="AO172" s="20">
        <f t="shared" si="100"/>
        <v>0</v>
      </c>
      <c r="AP172" s="23">
        <f t="shared" si="101"/>
        <v>900</v>
      </c>
      <c r="AQ172" s="57"/>
      <c r="AR172" s="27">
        <v>4</v>
      </c>
      <c r="AS172" s="23">
        <f t="shared" si="102"/>
        <v>0</v>
      </c>
      <c r="AT172" s="57"/>
      <c r="AU172" s="28">
        <v>6</v>
      </c>
      <c r="AV172" s="23">
        <f t="shared" si="103"/>
        <v>0</v>
      </c>
      <c r="AW172" s="57">
        <v>2076</v>
      </c>
      <c r="AX172" s="29">
        <f t="shared" si="104"/>
        <v>2076</v>
      </c>
      <c r="AY172" s="57">
        <v>51140</v>
      </c>
      <c r="AZ172" s="30">
        <f t="shared" si="105"/>
        <v>0.19994606256742178</v>
      </c>
      <c r="BA172" s="30">
        <f t="shared" si="106"/>
        <v>4.8543689320388349E-2</v>
      </c>
      <c r="BB172" s="30">
        <f t="shared" si="107"/>
        <v>0.56002158079309416</v>
      </c>
      <c r="BC172" s="20">
        <f t="shared" si="108"/>
        <v>935720</v>
      </c>
      <c r="BD172" s="20">
        <f t="shared" si="109"/>
        <v>927000</v>
      </c>
      <c r="BE172" s="20">
        <f t="shared" si="110"/>
        <v>935720</v>
      </c>
      <c r="BF172" s="20">
        <f t="shared" si="111"/>
        <v>935720</v>
      </c>
      <c r="BG172" s="241">
        <v>1031344</v>
      </c>
      <c r="BH172" s="241">
        <v>701704.95369110396</v>
      </c>
      <c r="BI172" s="237">
        <f t="shared" si="112"/>
        <v>68.037914962525008</v>
      </c>
      <c r="BJ172" s="238">
        <f t="shared" si="113"/>
        <v>74923</v>
      </c>
      <c r="BK172" s="239">
        <f t="shared" si="114"/>
        <v>7.2645984269070256</v>
      </c>
      <c r="BL172" s="27">
        <f t="shared" si="115"/>
        <v>45945</v>
      </c>
      <c r="BM172" s="239">
        <f t="shared" si="116"/>
        <v>4.4548666594269219</v>
      </c>
      <c r="BN172" s="240">
        <f t="shared" si="117"/>
        <v>16164.375</v>
      </c>
      <c r="BO172" s="239">
        <f t="shared" si="118"/>
        <v>1.5673116826199598</v>
      </c>
      <c r="BP172" s="27">
        <f t="shared" si="119"/>
        <v>30000</v>
      </c>
      <c r="BQ172" s="239">
        <f t="shared" si="120"/>
        <v>2.9088257652150977</v>
      </c>
      <c r="BR172" s="36">
        <f t="shared" si="121"/>
        <v>52562.75</v>
      </c>
      <c r="BS172" s="239">
        <f t="shared" si="122"/>
        <v>5.0965293830186624</v>
      </c>
      <c r="BT172" s="248">
        <f t="shared" si="131"/>
        <v>0.31962085037474985</v>
      </c>
      <c r="BU172" s="241">
        <v>219595.125</v>
      </c>
      <c r="BV172" s="47">
        <f t="shared" si="123"/>
        <v>21.292131917187668</v>
      </c>
      <c r="BW172" s="54">
        <f t="shared" si="124"/>
        <v>110043.92130889604</v>
      </c>
      <c r="BX172" s="237">
        <f t="shared" si="125"/>
        <v>10.669953120287317</v>
      </c>
      <c r="BY172" s="58">
        <v>22079</v>
      </c>
      <c r="BZ172" s="58">
        <v>25140</v>
      </c>
      <c r="CA172" s="58">
        <v>23864</v>
      </c>
      <c r="CB172" s="58">
        <v>3840</v>
      </c>
      <c r="CC172" s="59">
        <v>45945</v>
      </c>
      <c r="CD172" s="59">
        <v>16164.375</v>
      </c>
      <c r="CE172" s="59">
        <v>30000</v>
      </c>
      <c r="CF172" s="42">
        <f t="shared" si="126"/>
        <v>2.3595733766511348E-2</v>
      </c>
      <c r="CG172" s="42">
        <f t="shared" si="127"/>
        <v>2.7119741100323624E-2</v>
      </c>
      <c r="CH172" s="42">
        <f t="shared" si="128"/>
        <v>2.5503355704697986E-2</v>
      </c>
      <c r="CI172" s="42">
        <f t="shared" si="129"/>
        <v>4.1037917325695717E-3</v>
      </c>
      <c r="CJ172" s="42">
        <f t="shared" si="130"/>
        <v>4.4548666594269225E-2</v>
      </c>
      <c r="CK172" s="54">
        <f t="shared" si="88"/>
        <v>22008.784261779208</v>
      </c>
    </row>
    <row r="173" spans="1:89" ht="20" customHeight="1" x14ac:dyDescent="0.6">
      <c r="A173" s="47">
        <v>166</v>
      </c>
      <c r="B173" s="47">
        <v>4</v>
      </c>
      <c r="C173" s="48" t="s">
        <v>380</v>
      </c>
      <c r="D173" s="48" t="s">
        <v>173</v>
      </c>
      <c r="E173" s="48" t="s">
        <v>82</v>
      </c>
      <c r="F173" s="49">
        <v>0</v>
      </c>
      <c r="G173" s="19">
        <v>40</v>
      </c>
      <c r="H173" s="20">
        <f t="shared" si="89"/>
        <v>0</v>
      </c>
      <c r="I173" s="23">
        <v>15805</v>
      </c>
      <c r="J173" s="22">
        <v>50</v>
      </c>
      <c r="K173" s="20">
        <f t="shared" si="90"/>
        <v>790250</v>
      </c>
      <c r="L173" s="23"/>
      <c r="M173" s="24">
        <v>60</v>
      </c>
      <c r="N173" s="20">
        <f t="shared" si="91"/>
        <v>0</v>
      </c>
      <c r="O173" s="23">
        <v>14182</v>
      </c>
      <c r="P173" s="25">
        <v>12</v>
      </c>
      <c r="Q173" s="20">
        <f t="shared" si="92"/>
        <v>170184</v>
      </c>
      <c r="R173" s="23">
        <v>780</v>
      </c>
      <c r="S173" s="26">
        <v>12</v>
      </c>
      <c r="T173" s="20">
        <f t="shared" si="93"/>
        <v>9360</v>
      </c>
      <c r="U173" s="23">
        <v>270</v>
      </c>
      <c r="V173" s="25">
        <v>8</v>
      </c>
      <c r="W173" s="20">
        <f t="shared" si="94"/>
        <v>2160</v>
      </c>
      <c r="X173" s="23">
        <v>290</v>
      </c>
      <c r="Y173" s="25">
        <v>12</v>
      </c>
      <c r="Z173" s="20">
        <f t="shared" si="95"/>
        <v>3480</v>
      </c>
      <c r="AA173" s="23">
        <v>700</v>
      </c>
      <c r="AB173" s="25">
        <v>10</v>
      </c>
      <c r="AC173" s="20">
        <f t="shared" si="96"/>
        <v>7000</v>
      </c>
      <c r="AD173" s="23">
        <v>0</v>
      </c>
      <c r="AE173" s="25">
        <v>25</v>
      </c>
      <c r="AF173" s="20">
        <f t="shared" si="97"/>
        <v>0</v>
      </c>
      <c r="AG173" s="23">
        <v>0</v>
      </c>
      <c r="AH173" s="25">
        <v>7.5</v>
      </c>
      <c r="AI173" s="20">
        <f t="shared" si="98"/>
        <v>0</v>
      </c>
      <c r="AJ173" s="23"/>
      <c r="AK173" s="22">
        <v>15</v>
      </c>
      <c r="AL173" s="20">
        <f t="shared" si="99"/>
        <v>0</v>
      </c>
      <c r="AM173" s="23">
        <v>0</v>
      </c>
      <c r="AN173" s="25">
        <v>12</v>
      </c>
      <c r="AO173" s="20">
        <f t="shared" si="100"/>
        <v>0</v>
      </c>
      <c r="AP173" s="23">
        <f t="shared" si="101"/>
        <v>2040</v>
      </c>
      <c r="AQ173" s="23">
        <v>59</v>
      </c>
      <c r="AR173" s="27">
        <v>4</v>
      </c>
      <c r="AS173" s="23">
        <f t="shared" si="102"/>
        <v>236</v>
      </c>
      <c r="AT173" s="23">
        <v>0</v>
      </c>
      <c r="AU173" s="28">
        <v>6</v>
      </c>
      <c r="AV173" s="23">
        <f t="shared" si="103"/>
        <v>0</v>
      </c>
      <c r="AW173" s="23">
        <v>2222</v>
      </c>
      <c r="AX173" s="29">
        <f t="shared" si="104"/>
        <v>2458</v>
      </c>
      <c r="AY173" s="23">
        <v>47368</v>
      </c>
      <c r="AZ173" s="30">
        <f t="shared" si="105"/>
        <v>0.89731097753875355</v>
      </c>
      <c r="BA173" s="30">
        <f t="shared" si="106"/>
        <v>0.12907307813982916</v>
      </c>
      <c r="BB173" s="30">
        <f t="shared" si="107"/>
        <v>0.17331829079114369</v>
      </c>
      <c r="BC173" s="20">
        <f t="shared" si="108"/>
        <v>812250</v>
      </c>
      <c r="BD173" s="20">
        <f t="shared" si="109"/>
        <v>799610</v>
      </c>
      <c r="BE173" s="20">
        <f t="shared" si="110"/>
        <v>812250</v>
      </c>
      <c r="BF173" s="20">
        <f t="shared" si="111"/>
        <v>812250</v>
      </c>
      <c r="BG173" s="36">
        <v>1029967</v>
      </c>
      <c r="BH173" s="36">
        <v>695779.46</v>
      </c>
      <c r="BI173" s="237">
        <f t="shared" si="112"/>
        <v>67.553568221117757</v>
      </c>
      <c r="BJ173" s="238">
        <f t="shared" si="113"/>
        <v>64132</v>
      </c>
      <c r="BK173" s="239">
        <f t="shared" si="114"/>
        <v>6.2266072602326092</v>
      </c>
      <c r="BL173" s="27">
        <f t="shared" si="115"/>
        <v>49890</v>
      </c>
      <c r="BM173" s="239">
        <f t="shared" si="116"/>
        <v>4.8438445115231845</v>
      </c>
      <c r="BN173" s="240">
        <f t="shared" si="117"/>
        <v>17400</v>
      </c>
      <c r="BO173" s="239">
        <f t="shared" si="118"/>
        <v>1.6893745139407379</v>
      </c>
      <c r="BP173" s="27">
        <f t="shared" si="119"/>
        <v>15000</v>
      </c>
      <c r="BQ173" s="239">
        <f t="shared" si="120"/>
        <v>1.4563573396040843</v>
      </c>
      <c r="BR173" s="36">
        <f t="shared" si="121"/>
        <v>51148.760000000009</v>
      </c>
      <c r="BS173" s="239">
        <f t="shared" si="122"/>
        <v>4.9660581358431877</v>
      </c>
      <c r="BT173" s="248">
        <f t="shared" si="131"/>
        <v>0.3244643177888224</v>
      </c>
      <c r="BU173" s="36">
        <v>197570.76</v>
      </c>
      <c r="BV173" s="47">
        <f t="shared" si="123"/>
        <v>19.182241761143803</v>
      </c>
      <c r="BW173" s="54">
        <f t="shared" si="124"/>
        <v>136616.78000000003</v>
      </c>
      <c r="BX173" s="237">
        <f t="shared" si="125"/>
        <v>13.264190017738436</v>
      </c>
      <c r="BY173" s="53">
        <v>22622</v>
      </c>
      <c r="BZ173" s="53">
        <v>19622</v>
      </c>
      <c r="CA173" s="53">
        <v>15400</v>
      </c>
      <c r="CB173" s="53">
        <v>6488</v>
      </c>
      <c r="CC173" s="54">
        <v>49890</v>
      </c>
      <c r="CD173" s="54">
        <v>17400</v>
      </c>
      <c r="CE173" s="54">
        <v>15000</v>
      </c>
      <c r="CF173" s="42">
        <f t="shared" si="126"/>
        <v>2.7851031086488152E-2</v>
      </c>
      <c r="CG173" s="42">
        <f t="shared" si="127"/>
        <v>2.4539462988206751E-2</v>
      </c>
      <c r="CH173" s="42">
        <f t="shared" si="128"/>
        <v>1.8959679901508156E-2</v>
      </c>
      <c r="CI173" s="42">
        <f t="shared" si="129"/>
        <v>7.9876885195444749E-3</v>
      </c>
      <c r="CJ173" s="42">
        <f t="shared" si="130"/>
        <v>4.8438445115231848E-2</v>
      </c>
      <c r="CK173" s="54">
        <f t="shared" si="88"/>
        <v>27323.356000000007</v>
      </c>
    </row>
    <row r="174" spans="1:89" ht="20" customHeight="1" x14ac:dyDescent="0.6">
      <c r="A174" s="47">
        <v>167</v>
      </c>
      <c r="B174" s="62">
        <v>6</v>
      </c>
      <c r="C174" s="48" t="s">
        <v>381</v>
      </c>
      <c r="D174" s="61" t="s">
        <v>382</v>
      </c>
      <c r="E174" s="47" t="s">
        <v>258</v>
      </c>
      <c r="F174" s="57"/>
      <c r="G174" s="19">
        <v>40</v>
      </c>
      <c r="H174" s="20">
        <f t="shared" si="89"/>
        <v>0</v>
      </c>
      <c r="I174" s="57">
        <v>18807</v>
      </c>
      <c r="J174" s="22">
        <v>50</v>
      </c>
      <c r="K174" s="20">
        <f t="shared" si="90"/>
        <v>940350</v>
      </c>
      <c r="L174" s="23"/>
      <c r="M174" s="24">
        <v>60</v>
      </c>
      <c r="N174" s="20">
        <f t="shared" si="91"/>
        <v>0</v>
      </c>
      <c r="O174" s="57">
        <v>4555</v>
      </c>
      <c r="P174" s="25">
        <v>12</v>
      </c>
      <c r="Q174" s="20">
        <f t="shared" si="92"/>
        <v>54660</v>
      </c>
      <c r="R174" s="57">
        <v>400</v>
      </c>
      <c r="S174" s="26">
        <v>12</v>
      </c>
      <c r="T174" s="20">
        <f t="shared" si="93"/>
        <v>4800</v>
      </c>
      <c r="U174" s="57">
        <v>570</v>
      </c>
      <c r="V174" s="25">
        <v>8</v>
      </c>
      <c r="W174" s="20">
        <f t="shared" si="94"/>
        <v>4560</v>
      </c>
      <c r="X174" s="57">
        <v>40</v>
      </c>
      <c r="Y174" s="25">
        <v>12</v>
      </c>
      <c r="Z174" s="20">
        <f t="shared" si="95"/>
        <v>480</v>
      </c>
      <c r="AA174" s="57">
        <v>90</v>
      </c>
      <c r="AB174" s="25">
        <v>10</v>
      </c>
      <c r="AC174" s="20">
        <f t="shared" si="96"/>
        <v>900</v>
      </c>
      <c r="AD174" s="57"/>
      <c r="AE174" s="25">
        <v>25</v>
      </c>
      <c r="AF174" s="20">
        <f t="shared" si="97"/>
        <v>0</v>
      </c>
      <c r="AG174" s="23"/>
      <c r="AH174" s="25">
        <v>7.5</v>
      </c>
      <c r="AI174" s="20">
        <f t="shared" si="98"/>
        <v>0</v>
      </c>
      <c r="AJ174" s="57"/>
      <c r="AK174" s="22">
        <v>15</v>
      </c>
      <c r="AL174" s="20">
        <f t="shared" si="99"/>
        <v>0</v>
      </c>
      <c r="AM174" s="57">
        <v>85</v>
      </c>
      <c r="AN174" s="25">
        <v>12</v>
      </c>
      <c r="AO174" s="20">
        <f t="shared" si="100"/>
        <v>1020</v>
      </c>
      <c r="AP174" s="23">
        <f t="shared" si="101"/>
        <v>1185</v>
      </c>
      <c r="AQ174" s="57"/>
      <c r="AR174" s="27">
        <v>4</v>
      </c>
      <c r="AS174" s="23">
        <f t="shared" si="102"/>
        <v>0</v>
      </c>
      <c r="AT174" s="57"/>
      <c r="AU174" s="28">
        <v>6</v>
      </c>
      <c r="AV174" s="23">
        <f t="shared" si="103"/>
        <v>0</v>
      </c>
      <c r="AW174" s="57">
        <v>1266</v>
      </c>
      <c r="AX174" s="29">
        <f t="shared" si="104"/>
        <v>1266</v>
      </c>
      <c r="AY174" s="57">
        <v>22091</v>
      </c>
      <c r="AZ174" s="30">
        <f t="shared" si="105"/>
        <v>0.24219705428829691</v>
      </c>
      <c r="BA174" s="30">
        <f t="shared" si="106"/>
        <v>6.3008454298931246E-2</v>
      </c>
      <c r="BB174" s="30">
        <f t="shared" si="107"/>
        <v>0.2779363336992316</v>
      </c>
      <c r="BC174" s="20">
        <f t="shared" si="108"/>
        <v>951090</v>
      </c>
      <c r="BD174" s="20">
        <f t="shared" si="109"/>
        <v>945150</v>
      </c>
      <c r="BE174" s="20">
        <f t="shared" si="110"/>
        <v>951090</v>
      </c>
      <c r="BF174" s="20">
        <f t="shared" si="111"/>
        <v>951090</v>
      </c>
      <c r="BG174" s="241">
        <v>1029426</v>
      </c>
      <c r="BH174" s="241">
        <v>695146.85</v>
      </c>
      <c r="BI174" s="237">
        <f t="shared" si="112"/>
        <v>67.52761733237746</v>
      </c>
      <c r="BJ174" s="238">
        <f t="shared" si="113"/>
        <v>76602</v>
      </c>
      <c r="BK174" s="239">
        <f t="shared" si="114"/>
        <v>7.4412342412179209</v>
      </c>
      <c r="BL174" s="27">
        <f t="shared" si="115"/>
        <v>42152</v>
      </c>
      <c r="BM174" s="239">
        <f t="shared" si="116"/>
        <v>4.0947090903085792</v>
      </c>
      <c r="BN174" s="240">
        <f t="shared" si="117"/>
        <v>6220.62</v>
      </c>
      <c r="BO174" s="239">
        <f t="shared" si="118"/>
        <v>0.60428044366472189</v>
      </c>
      <c r="BP174" s="27">
        <f t="shared" si="119"/>
        <v>12000</v>
      </c>
      <c r="BQ174" s="239">
        <f t="shared" si="120"/>
        <v>1.165698165773936</v>
      </c>
      <c r="BR174" s="36">
        <f t="shared" si="121"/>
        <v>86143.35</v>
      </c>
      <c r="BS174" s="239">
        <f t="shared" si="122"/>
        <v>8.3680954240518499</v>
      </c>
      <c r="BT174" s="248">
        <f t="shared" si="131"/>
        <v>0.3247238266762254</v>
      </c>
      <c r="BU174" s="241">
        <v>223117.97</v>
      </c>
      <c r="BV174" s="47">
        <f t="shared" si="123"/>
        <v>21.674017365017008</v>
      </c>
      <c r="BW174" s="54">
        <f t="shared" si="124"/>
        <v>111161.18000000002</v>
      </c>
      <c r="BX174" s="237">
        <f t="shared" si="125"/>
        <v>10.798365302605532</v>
      </c>
      <c r="BY174" s="58">
        <v>25567</v>
      </c>
      <c r="BZ174" s="58">
        <v>23015</v>
      </c>
      <c r="CA174" s="58">
        <v>22740</v>
      </c>
      <c r="CB174" s="58">
        <v>5280</v>
      </c>
      <c r="CC174" s="59">
        <v>42152</v>
      </c>
      <c r="CD174" s="59">
        <v>6220.62</v>
      </c>
      <c r="CE174" s="59">
        <v>12000</v>
      </c>
      <c r="CF174" s="42">
        <f t="shared" si="126"/>
        <v>2.6881788263991842E-2</v>
      </c>
      <c r="CG174" s="42">
        <f t="shared" si="127"/>
        <v>2.4350632174787071E-2</v>
      </c>
      <c r="CH174" s="42">
        <f t="shared" si="128"/>
        <v>2.3909409204176262E-2</v>
      </c>
      <c r="CI174" s="42">
        <f t="shared" si="129"/>
        <v>5.551525092262562E-3</v>
      </c>
      <c r="CJ174" s="42">
        <f t="shared" si="130"/>
        <v>4.0947090903085799E-2</v>
      </c>
      <c r="CK174" s="54">
        <f t="shared" si="88"/>
        <v>22232.236000000004</v>
      </c>
    </row>
    <row r="175" spans="1:89" ht="20" customHeight="1" x14ac:dyDescent="0.6">
      <c r="A175" s="47">
        <v>168</v>
      </c>
      <c r="B175" s="47">
        <v>6</v>
      </c>
      <c r="C175" s="48" t="s">
        <v>383</v>
      </c>
      <c r="D175" s="48" t="s">
        <v>384</v>
      </c>
      <c r="E175" s="48" t="s">
        <v>129</v>
      </c>
      <c r="F175" s="55"/>
      <c r="G175" s="19">
        <v>40</v>
      </c>
      <c r="H175" s="20">
        <f t="shared" si="89"/>
        <v>0</v>
      </c>
      <c r="I175" s="23">
        <v>16320</v>
      </c>
      <c r="J175" s="22">
        <v>50</v>
      </c>
      <c r="K175" s="20">
        <f t="shared" si="90"/>
        <v>816000</v>
      </c>
      <c r="L175" s="23"/>
      <c r="M175" s="24">
        <v>60</v>
      </c>
      <c r="N175" s="20">
        <f t="shared" si="91"/>
        <v>0</v>
      </c>
      <c r="O175" s="23">
        <v>9571</v>
      </c>
      <c r="P175" s="25">
        <v>12</v>
      </c>
      <c r="Q175" s="20">
        <f t="shared" si="92"/>
        <v>114852</v>
      </c>
      <c r="R175" s="23"/>
      <c r="S175" s="26">
        <v>12</v>
      </c>
      <c r="T175" s="20">
        <f t="shared" si="93"/>
        <v>0</v>
      </c>
      <c r="U175" s="23">
        <v>1000</v>
      </c>
      <c r="V175" s="25">
        <v>8</v>
      </c>
      <c r="W175" s="20">
        <f t="shared" si="94"/>
        <v>8000</v>
      </c>
      <c r="X175" s="23">
        <v>170</v>
      </c>
      <c r="Y175" s="25">
        <v>12</v>
      </c>
      <c r="Z175" s="20">
        <f t="shared" si="95"/>
        <v>2040</v>
      </c>
      <c r="AA175" s="23">
        <v>1230</v>
      </c>
      <c r="AB175" s="25">
        <v>10</v>
      </c>
      <c r="AC175" s="20">
        <f t="shared" si="96"/>
        <v>12300</v>
      </c>
      <c r="AD175" s="23">
        <v>330</v>
      </c>
      <c r="AE175" s="25">
        <v>25</v>
      </c>
      <c r="AF175" s="20">
        <f t="shared" si="97"/>
        <v>8250</v>
      </c>
      <c r="AG175" s="23">
        <v>1259</v>
      </c>
      <c r="AH175" s="25">
        <v>7.5</v>
      </c>
      <c r="AI175" s="20">
        <f t="shared" si="98"/>
        <v>9442.5</v>
      </c>
      <c r="AJ175" s="23"/>
      <c r="AK175" s="22">
        <v>15</v>
      </c>
      <c r="AL175" s="20">
        <f t="shared" si="99"/>
        <v>0</v>
      </c>
      <c r="AM175" s="23"/>
      <c r="AN175" s="25">
        <v>12</v>
      </c>
      <c r="AO175" s="20">
        <f t="shared" si="100"/>
        <v>0</v>
      </c>
      <c r="AP175" s="23">
        <f t="shared" si="101"/>
        <v>3989</v>
      </c>
      <c r="AQ175" s="23"/>
      <c r="AR175" s="27">
        <v>4</v>
      </c>
      <c r="AS175" s="23">
        <f t="shared" si="102"/>
        <v>0</v>
      </c>
      <c r="AT175" s="23"/>
      <c r="AU175" s="28">
        <v>6</v>
      </c>
      <c r="AV175" s="23">
        <f t="shared" si="103"/>
        <v>0</v>
      </c>
      <c r="AW175" s="23">
        <v>3386</v>
      </c>
      <c r="AX175" s="29">
        <f t="shared" si="104"/>
        <v>3386</v>
      </c>
      <c r="AY175" s="23">
        <v>58200</v>
      </c>
      <c r="AZ175" s="30">
        <f t="shared" si="105"/>
        <v>0.5864583333333333</v>
      </c>
      <c r="BA175" s="30">
        <f t="shared" si="106"/>
        <v>0.24442401960784313</v>
      </c>
      <c r="BB175" s="30">
        <f t="shared" si="107"/>
        <v>0.35377703479260264</v>
      </c>
      <c r="BC175" s="20">
        <f t="shared" si="108"/>
        <v>846590</v>
      </c>
      <c r="BD175" s="20">
        <f t="shared" si="109"/>
        <v>824250</v>
      </c>
      <c r="BE175" s="20">
        <f t="shared" si="110"/>
        <v>846590</v>
      </c>
      <c r="BF175" s="20">
        <f t="shared" si="111"/>
        <v>856032.5</v>
      </c>
      <c r="BG175" s="36">
        <v>1029084.5</v>
      </c>
      <c r="BH175" s="36">
        <v>678190.45076937403</v>
      </c>
      <c r="BI175" s="237">
        <f t="shared" si="112"/>
        <v>65.902309360346408</v>
      </c>
      <c r="BJ175" s="238">
        <f t="shared" si="113"/>
        <v>62154</v>
      </c>
      <c r="BK175" s="239">
        <f t="shared" si="114"/>
        <v>6.0397372616145715</v>
      </c>
      <c r="BL175" s="27">
        <f t="shared" si="115"/>
        <v>71100</v>
      </c>
      <c r="BM175" s="239">
        <f t="shared" si="116"/>
        <v>6.9090536297067935</v>
      </c>
      <c r="BN175" s="240">
        <f t="shared" si="117"/>
        <v>10937.5</v>
      </c>
      <c r="BO175" s="239">
        <f t="shared" si="118"/>
        <v>1.0628378913490584</v>
      </c>
      <c r="BP175" s="27">
        <f t="shared" si="119"/>
        <v>21500</v>
      </c>
      <c r="BQ175" s="239">
        <f t="shared" si="120"/>
        <v>2.0892356264232919</v>
      </c>
      <c r="BR175" s="36">
        <f t="shared" si="121"/>
        <v>60859.510000000009</v>
      </c>
      <c r="BS175" s="239">
        <f t="shared" si="122"/>
        <v>5.9139468138913776</v>
      </c>
      <c r="BT175" s="248">
        <f t="shared" si="131"/>
        <v>0.34097690639653594</v>
      </c>
      <c r="BU175" s="36">
        <v>226551.01</v>
      </c>
      <c r="BV175" s="47">
        <f t="shared" si="123"/>
        <v>22.014811222985092</v>
      </c>
      <c r="BW175" s="54">
        <f t="shared" si="124"/>
        <v>124343.03923062596</v>
      </c>
      <c r="BX175" s="237">
        <f t="shared" si="125"/>
        <v>12.082879416668503</v>
      </c>
      <c r="BY175" s="53">
        <v>23052</v>
      </c>
      <c r="BZ175" s="53">
        <v>13852</v>
      </c>
      <c r="CA175" s="53">
        <v>19330</v>
      </c>
      <c r="CB175" s="53">
        <v>5920</v>
      </c>
      <c r="CC175" s="54">
        <v>71100</v>
      </c>
      <c r="CD175" s="54">
        <v>10937.5</v>
      </c>
      <c r="CE175" s="54">
        <v>21500</v>
      </c>
      <c r="CF175" s="42">
        <f t="shared" si="126"/>
        <v>2.7229237293140716E-2</v>
      </c>
      <c r="CG175" s="42">
        <f t="shared" si="127"/>
        <v>1.6805580831058538E-2</v>
      </c>
      <c r="CH175" s="42">
        <f t="shared" si="128"/>
        <v>2.2832776196269743E-2</v>
      </c>
      <c r="CI175" s="42">
        <f t="shared" si="129"/>
        <v>6.9156252829185808E-3</v>
      </c>
      <c r="CJ175" s="42">
        <f t="shared" si="130"/>
        <v>6.9090536297067934E-2</v>
      </c>
      <c r="CK175" s="54">
        <f t="shared" si="88"/>
        <v>24868.607846125193</v>
      </c>
    </row>
    <row r="176" spans="1:89" ht="20" customHeight="1" x14ac:dyDescent="0.6">
      <c r="A176" s="47">
        <v>169</v>
      </c>
      <c r="B176" s="47">
        <v>5</v>
      </c>
      <c r="C176" s="48" t="s">
        <v>385</v>
      </c>
      <c r="D176" s="48" t="s">
        <v>386</v>
      </c>
      <c r="E176" s="71" t="s">
        <v>91</v>
      </c>
      <c r="F176" s="23"/>
      <c r="G176" s="19">
        <v>40</v>
      </c>
      <c r="H176" s="20">
        <f t="shared" si="89"/>
        <v>0</v>
      </c>
      <c r="I176" s="23">
        <v>17375</v>
      </c>
      <c r="J176" s="22">
        <v>50</v>
      </c>
      <c r="K176" s="20">
        <f t="shared" si="90"/>
        <v>868750</v>
      </c>
      <c r="L176" s="23"/>
      <c r="M176" s="24">
        <v>60</v>
      </c>
      <c r="N176" s="20">
        <f t="shared" si="91"/>
        <v>0</v>
      </c>
      <c r="O176" s="23">
        <v>8278</v>
      </c>
      <c r="P176" s="25">
        <v>12</v>
      </c>
      <c r="Q176" s="20">
        <f t="shared" si="92"/>
        <v>99336</v>
      </c>
      <c r="R176" s="23"/>
      <c r="S176" s="26">
        <v>12</v>
      </c>
      <c r="T176" s="20">
        <f t="shared" si="93"/>
        <v>0</v>
      </c>
      <c r="U176" s="23">
        <v>556</v>
      </c>
      <c r="V176" s="25">
        <v>8</v>
      </c>
      <c r="W176" s="20">
        <f t="shared" si="94"/>
        <v>4448</v>
      </c>
      <c r="X176" s="23">
        <v>509</v>
      </c>
      <c r="Y176" s="25">
        <v>12</v>
      </c>
      <c r="Z176" s="20">
        <f t="shared" si="95"/>
        <v>6108</v>
      </c>
      <c r="AA176" s="23">
        <v>747</v>
      </c>
      <c r="AB176" s="25">
        <v>10</v>
      </c>
      <c r="AC176" s="20">
        <f t="shared" si="96"/>
        <v>7470</v>
      </c>
      <c r="AD176" s="23">
        <v>230</v>
      </c>
      <c r="AE176" s="25">
        <v>25</v>
      </c>
      <c r="AF176" s="20">
        <f t="shared" si="97"/>
        <v>5750</v>
      </c>
      <c r="AG176" s="23"/>
      <c r="AH176" s="25">
        <v>7.5</v>
      </c>
      <c r="AI176" s="20">
        <f t="shared" si="98"/>
        <v>0</v>
      </c>
      <c r="AJ176" s="23"/>
      <c r="AK176" s="22">
        <v>15</v>
      </c>
      <c r="AL176" s="20">
        <f t="shared" si="99"/>
        <v>0</v>
      </c>
      <c r="AM176" s="23"/>
      <c r="AN176" s="25">
        <v>12</v>
      </c>
      <c r="AO176" s="20">
        <f t="shared" si="100"/>
        <v>0</v>
      </c>
      <c r="AP176" s="23">
        <f t="shared" si="101"/>
        <v>2042</v>
      </c>
      <c r="AQ176" s="23"/>
      <c r="AR176" s="27">
        <v>4</v>
      </c>
      <c r="AS176" s="23">
        <f t="shared" si="102"/>
        <v>0</v>
      </c>
      <c r="AT176" s="23"/>
      <c r="AU176" s="28">
        <v>6</v>
      </c>
      <c r="AV176" s="23">
        <f t="shared" si="103"/>
        <v>0</v>
      </c>
      <c r="AW176" s="23">
        <v>1691</v>
      </c>
      <c r="AX176" s="29">
        <f t="shared" si="104"/>
        <v>1691</v>
      </c>
      <c r="AY176" s="23">
        <v>36774</v>
      </c>
      <c r="AZ176" s="30">
        <f t="shared" si="105"/>
        <v>0.47643165467625898</v>
      </c>
      <c r="BA176" s="30">
        <f t="shared" si="106"/>
        <v>0.1175251798561151</v>
      </c>
      <c r="BB176" s="30">
        <f t="shared" si="107"/>
        <v>0.20427639526455665</v>
      </c>
      <c r="BC176" s="20">
        <f t="shared" si="108"/>
        <v>892526</v>
      </c>
      <c r="BD176" s="20">
        <f t="shared" si="109"/>
        <v>874500</v>
      </c>
      <c r="BE176" s="20">
        <f t="shared" si="110"/>
        <v>892526</v>
      </c>
      <c r="BF176" s="20">
        <f t="shared" si="111"/>
        <v>892526</v>
      </c>
      <c r="BG176" s="36">
        <v>1028636</v>
      </c>
      <c r="BH176" s="36">
        <v>684327.859841684</v>
      </c>
      <c r="BI176" s="237">
        <f t="shared" si="112"/>
        <v>66.52769880129452</v>
      </c>
      <c r="BJ176" s="238">
        <f t="shared" si="113"/>
        <v>58402</v>
      </c>
      <c r="BK176" s="239">
        <f t="shared" si="114"/>
        <v>5.6776157941195908</v>
      </c>
      <c r="BL176" s="27">
        <f t="shared" si="115"/>
        <v>43648</v>
      </c>
      <c r="BM176" s="239">
        <f t="shared" si="116"/>
        <v>4.2432891712909129</v>
      </c>
      <c r="BN176" s="240">
        <f t="shared" si="117"/>
        <v>0</v>
      </c>
      <c r="BO176" s="239">
        <f t="shared" si="118"/>
        <v>0</v>
      </c>
      <c r="BP176" s="27">
        <f t="shared" si="119"/>
        <v>20000</v>
      </c>
      <c r="BQ176" s="239">
        <f t="shared" si="120"/>
        <v>1.9443223842058803</v>
      </c>
      <c r="BR176" s="36">
        <f t="shared" si="121"/>
        <v>37647</v>
      </c>
      <c r="BS176" s="239">
        <f t="shared" si="122"/>
        <v>3.6598952399099387</v>
      </c>
      <c r="BT176" s="248">
        <f t="shared" si="131"/>
        <v>0.33472301198705473</v>
      </c>
      <c r="BU176" s="36">
        <v>159697</v>
      </c>
      <c r="BV176" s="47">
        <f t="shared" si="123"/>
        <v>15.525122589526323</v>
      </c>
      <c r="BW176" s="54">
        <f t="shared" si="124"/>
        <v>184611.140158316</v>
      </c>
      <c r="BX176" s="237">
        <f t="shared" si="125"/>
        <v>17.947178609179144</v>
      </c>
      <c r="BY176" s="53">
        <v>16352</v>
      </c>
      <c r="BZ176" s="53">
        <v>22500</v>
      </c>
      <c r="CA176" s="53">
        <v>13950</v>
      </c>
      <c r="CB176" s="53">
        <v>5600</v>
      </c>
      <c r="CC176" s="54">
        <v>43648</v>
      </c>
      <c r="CD176" s="54"/>
      <c r="CE176" s="54">
        <v>20000</v>
      </c>
      <c r="CF176" s="42">
        <f t="shared" si="126"/>
        <v>1.8321034905425724E-2</v>
      </c>
      <c r="CG176" s="42">
        <f t="shared" si="127"/>
        <v>2.5728987993138937E-2</v>
      </c>
      <c r="CH176" s="42">
        <f t="shared" si="128"/>
        <v>1.5629796779029405E-2</v>
      </c>
      <c r="CI176" s="42">
        <f t="shared" si="129"/>
        <v>6.2743270224060697E-3</v>
      </c>
      <c r="CJ176" s="42">
        <f t="shared" si="130"/>
        <v>4.2432891712909135E-2</v>
      </c>
      <c r="CK176" s="54">
        <f t="shared" si="88"/>
        <v>36922.228031663202</v>
      </c>
    </row>
    <row r="177" spans="1:89" ht="20" customHeight="1" x14ac:dyDescent="0.6">
      <c r="A177" s="47">
        <v>170</v>
      </c>
      <c r="B177" s="62">
        <v>5</v>
      </c>
      <c r="C177" s="77" t="s">
        <v>387</v>
      </c>
      <c r="D177" s="79" t="s">
        <v>388</v>
      </c>
      <c r="E177" s="79" t="s">
        <v>389</v>
      </c>
      <c r="F177" s="57"/>
      <c r="G177" s="19">
        <v>40</v>
      </c>
      <c r="H177" s="20">
        <f t="shared" si="89"/>
        <v>0</v>
      </c>
      <c r="I177" s="23">
        <v>16010</v>
      </c>
      <c r="J177" s="22">
        <v>50</v>
      </c>
      <c r="K177" s="20">
        <f t="shared" si="90"/>
        <v>800500</v>
      </c>
      <c r="L177" s="23"/>
      <c r="M177" s="24">
        <v>60</v>
      </c>
      <c r="N177" s="20">
        <f t="shared" si="91"/>
        <v>0</v>
      </c>
      <c r="O177" s="23">
        <v>10822</v>
      </c>
      <c r="P177" s="25">
        <v>12</v>
      </c>
      <c r="Q177" s="20">
        <f t="shared" si="92"/>
        <v>129864</v>
      </c>
      <c r="R177" s="23">
        <v>1020</v>
      </c>
      <c r="S177" s="26">
        <v>12</v>
      </c>
      <c r="T177" s="20">
        <f t="shared" si="93"/>
        <v>12240</v>
      </c>
      <c r="U177" s="23">
        <v>1430</v>
      </c>
      <c r="V177" s="25">
        <v>8</v>
      </c>
      <c r="W177" s="20">
        <f t="shared" si="94"/>
        <v>11440</v>
      </c>
      <c r="X177" s="23">
        <v>560</v>
      </c>
      <c r="Y177" s="25">
        <v>12</v>
      </c>
      <c r="Z177" s="20">
        <f t="shared" si="95"/>
        <v>6720</v>
      </c>
      <c r="AA177" s="23">
        <v>1560</v>
      </c>
      <c r="AB177" s="25">
        <v>10</v>
      </c>
      <c r="AC177" s="20">
        <f t="shared" si="96"/>
        <v>15600</v>
      </c>
      <c r="AD177" s="23">
        <v>100</v>
      </c>
      <c r="AE177" s="25">
        <v>25</v>
      </c>
      <c r="AF177" s="20">
        <f t="shared" si="97"/>
        <v>2500</v>
      </c>
      <c r="AG177" s="23"/>
      <c r="AH177" s="25">
        <v>7.5</v>
      </c>
      <c r="AI177" s="20">
        <f t="shared" si="98"/>
        <v>0</v>
      </c>
      <c r="AJ177" s="23"/>
      <c r="AK177" s="22">
        <v>15</v>
      </c>
      <c r="AL177" s="20">
        <f t="shared" si="99"/>
        <v>0</v>
      </c>
      <c r="AM177" s="23"/>
      <c r="AN177" s="25">
        <v>12</v>
      </c>
      <c r="AO177" s="20">
        <f t="shared" si="100"/>
        <v>0</v>
      </c>
      <c r="AP177" s="23">
        <f t="shared" si="101"/>
        <v>4670</v>
      </c>
      <c r="AQ177" s="23"/>
      <c r="AR177" s="27">
        <v>4</v>
      </c>
      <c r="AS177" s="23">
        <f t="shared" si="102"/>
        <v>0</v>
      </c>
      <c r="AT177" s="23"/>
      <c r="AU177" s="28">
        <v>6</v>
      </c>
      <c r="AV177" s="23">
        <f t="shared" si="103"/>
        <v>0</v>
      </c>
      <c r="AW177" s="23">
        <v>3146</v>
      </c>
      <c r="AX177" s="29">
        <f t="shared" si="104"/>
        <v>3146</v>
      </c>
      <c r="AY177" s="23">
        <v>47680</v>
      </c>
      <c r="AZ177" s="30">
        <f t="shared" si="105"/>
        <v>0.67595252966895691</v>
      </c>
      <c r="BA177" s="30">
        <f t="shared" si="106"/>
        <v>0.29169269206745785</v>
      </c>
      <c r="BB177" s="30">
        <f t="shared" si="107"/>
        <v>0.29070412123452227</v>
      </c>
      <c r="BC177" s="20">
        <f t="shared" si="108"/>
        <v>849000</v>
      </c>
      <c r="BD177" s="20">
        <f t="shared" si="109"/>
        <v>815240</v>
      </c>
      <c r="BE177" s="20">
        <f t="shared" si="110"/>
        <v>849000</v>
      </c>
      <c r="BF177" s="20">
        <f t="shared" si="111"/>
        <v>849000</v>
      </c>
      <c r="BG177" s="36">
        <v>1026544</v>
      </c>
      <c r="BH177" s="36">
        <v>694591.29774194001</v>
      </c>
      <c r="BI177" s="237">
        <f t="shared" si="112"/>
        <v>67.663080953367796</v>
      </c>
      <c r="BJ177" s="238">
        <f t="shared" si="113"/>
        <v>60029</v>
      </c>
      <c r="BK177" s="239">
        <f t="shared" si="114"/>
        <v>5.8476792032294762</v>
      </c>
      <c r="BL177" s="27">
        <f t="shared" si="115"/>
        <v>51605</v>
      </c>
      <c r="BM177" s="239">
        <f t="shared" si="116"/>
        <v>5.0270616749014163</v>
      </c>
      <c r="BN177" s="240">
        <f t="shared" si="117"/>
        <v>0</v>
      </c>
      <c r="BO177" s="239">
        <f t="shared" si="118"/>
        <v>0</v>
      </c>
      <c r="BP177" s="27">
        <f t="shared" si="119"/>
        <v>15000</v>
      </c>
      <c r="BQ177" s="239">
        <f t="shared" si="120"/>
        <v>1.4612135475926993</v>
      </c>
      <c r="BR177" s="36">
        <f t="shared" si="121"/>
        <v>33170.75</v>
      </c>
      <c r="BS177" s="239">
        <f t="shared" si="122"/>
        <v>3.2313032855873689</v>
      </c>
      <c r="BT177" s="248">
        <f t="shared" si="131"/>
        <v>0.32336919046632195</v>
      </c>
      <c r="BU177" s="36">
        <v>159804.75</v>
      </c>
      <c r="BV177" s="47">
        <f t="shared" si="123"/>
        <v>15.567257711310962</v>
      </c>
      <c r="BW177" s="54">
        <f t="shared" si="124"/>
        <v>172147.95225805999</v>
      </c>
      <c r="BX177" s="237">
        <f t="shared" si="125"/>
        <v>16.769661335321231</v>
      </c>
      <c r="BY177" s="53">
        <v>19494</v>
      </c>
      <c r="BZ177" s="53">
        <v>16450</v>
      </c>
      <c r="CA177" s="53">
        <v>14985</v>
      </c>
      <c r="CB177" s="53">
        <v>9100</v>
      </c>
      <c r="CC177" s="54">
        <v>51605</v>
      </c>
      <c r="CD177" s="54">
        <v>0</v>
      </c>
      <c r="CE177" s="54">
        <v>15000</v>
      </c>
      <c r="CF177" s="42">
        <f t="shared" si="126"/>
        <v>2.296113074204947E-2</v>
      </c>
      <c r="CG177" s="42">
        <f t="shared" si="127"/>
        <v>2.0178107060497521E-2</v>
      </c>
      <c r="CH177" s="42">
        <f t="shared" si="128"/>
        <v>1.7650176678445231E-2</v>
      </c>
      <c r="CI177" s="42">
        <f t="shared" si="129"/>
        <v>1.0718492343934041E-2</v>
      </c>
      <c r="CJ177" s="42">
        <f t="shared" si="130"/>
        <v>5.0270616749014167E-2</v>
      </c>
      <c r="CK177" s="54">
        <f t="shared" si="88"/>
        <v>34429.590451611999</v>
      </c>
    </row>
    <row r="178" spans="1:89" ht="20" customHeight="1" x14ac:dyDescent="0.6">
      <c r="A178" s="47">
        <v>171</v>
      </c>
      <c r="B178" s="47">
        <v>5</v>
      </c>
      <c r="C178" s="65" t="s">
        <v>390</v>
      </c>
      <c r="D178" s="47" t="s">
        <v>146</v>
      </c>
      <c r="E178" s="47" t="s">
        <v>147</v>
      </c>
      <c r="F178" s="57"/>
      <c r="G178" s="19">
        <v>40</v>
      </c>
      <c r="H178" s="20">
        <f t="shared" si="89"/>
        <v>0</v>
      </c>
      <c r="I178" s="57">
        <v>13050</v>
      </c>
      <c r="J178" s="22">
        <v>50</v>
      </c>
      <c r="K178" s="20">
        <f t="shared" si="90"/>
        <v>652500</v>
      </c>
      <c r="L178" s="23"/>
      <c r="M178" s="24">
        <v>60</v>
      </c>
      <c r="N178" s="20">
        <f t="shared" si="91"/>
        <v>0</v>
      </c>
      <c r="O178" s="23">
        <v>5948</v>
      </c>
      <c r="P178" s="25">
        <v>12</v>
      </c>
      <c r="Q178" s="20">
        <f t="shared" si="92"/>
        <v>71376</v>
      </c>
      <c r="R178" s="23"/>
      <c r="S178" s="26">
        <v>12</v>
      </c>
      <c r="T178" s="20">
        <f t="shared" si="93"/>
        <v>0</v>
      </c>
      <c r="U178" s="23">
        <v>978</v>
      </c>
      <c r="V178" s="25">
        <v>8</v>
      </c>
      <c r="W178" s="20">
        <f t="shared" si="94"/>
        <v>7824</v>
      </c>
      <c r="X178" s="23"/>
      <c r="Y178" s="25">
        <v>12</v>
      </c>
      <c r="Z178" s="20">
        <f t="shared" si="95"/>
        <v>0</v>
      </c>
      <c r="AA178" s="23">
        <v>1856</v>
      </c>
      <c r="AB178" s="25">
        <v>10</v>
      </c>
      <c r="AC178" s="20">
        <f t="shared" si="96"/>
        <v>18560</v>
      </c>
      <c r="AD178" s="23">
        <v>370</v>
      </c>
      <c r="AE178" s="25">
        <v>25</v>
      </c>
      <c r="AF178" s="20">
        <f t="shared" si="97"/>
        <v>9250</v>
      </c>
      <c r="AG178" s="23">
        <v>556</v>
      </c>
      <c r="AH178" s="25">
        <v>7.5</v>
      </c>
      <c r="AI178" s="20">
        <f t="shared" si="98"/>
        <v>4170</v>
      </c>
      <c r="AJ178" s="23"/>
      <c r="AK178" s="22">
        <v>15</v>
      </c>
      <c r="AL178" s="20">
        <f t="shared" si="99"/>
        <v>0</v>
      </c>
      <c r="AM178" s="23"/>
      <c r="AN178" s="25">
        <v>12</v>
      </c>
      <c r="AO178" s="20">
        <f t="shared" si="100"/>
        <v>0</v>
      </c>
      <c r="AP178" s="23">
        <f t="shared" si="101"/>
        <v>3760</v>
      </c>
      <c r="AQ178" s="23"/>
      <c r="AR178" s="27">
        <v>4</v>
      </c>
      <c r="AS178" s="23">
        <f t="shared" si="102"/>
        <v>0</v>
      </c>
      <c r="AT178" s="23"/>
      <c r="AU178" s="28">
        <v>6</v>
      </c>
      <c r="AV178" s="23">
        <f t="shared" si="103"/>
        <v>0</v>
      </c>
      <c r="AW178" s="23">
        <v>3704</v>
      </c>
      <c r="AX178" s="29">
        <f t="shared" si="104"/>
        <v>3704</v>
      </c>
      <c r="AY178" s="23">
        <v>75431</v>
      </c>
      <c r="AZ178" s="30">
        <f t="shared" si="105"/>
        <v>0.45578544061302684</v>
      </c>
      <c r="BA178" s="30">
        <f t="shared" si="106"/>
        <v>0.28812260536398465</v>
      </c>
      <c r="BB178" s="30">
        <f t="shared" si="107"/>
        <v>0.6227303295225286</v>
      </c>
      <c r="BC178" s="20">
        <f t="shared" si="108"/>
        <v>688134</v>
      </c>
      <c r="BD178" s="20">
        <f t="shared" si="109"/>
        <v>661750</v>
      </c>
      <c r="BE178" s="20">
        <f t="shared" si="110"/>
        <v>688134</v>
      </c>
      <c r="BF178" s="20">
        <f t="shared" si="111"/>
        <v>692304</v>
      </c>
      <c r="BG178" s="36">
        <v>1023151</v>
      </c>
      <c r="BH178" s="36">
        <v>673110.78787878703</v>
      </c>
      <c r="BI178" s="237">
        <f t="shared" si="112"/>
        <v>65.788020329236545</v>
      </c>
      <c r="BJ178" s="238">
        <f t="shared" si="113"/>
        <v>69924.25</v>
      </c>
      <c r="BK178" s="239">
        <f t="shared" si="114"/>
        <v>6.834206290176132</v>
      </c>
      <c r="BL178" s="27">
        <f t="shared" si="115"/>
        <v>51260</v>
      </c>
      <c r="BM178" s="239">
        <f t="shared" si="116"/>
        <v>5.0100131847596296</v>
      </c>
      <c r="BN178" s="240">
        <f t="shared" si="117"/>
        <v>6885</v>
      </c>
      <c r="BO178" s="239">
        <f t="shared" si="118"/>
        <v>0.6729212012694118</v>
      </c>
      <c r="BP178" s="27">
        <f t="shared" si="119"/>
        <v>30000</v>
      </c>
      <c r="BQ178" s="239">
        <f t="shared" si="120"/>
        <v>2.932118524049725</v>
      </c>
      <c r="BR178" s="36">
        <f t="shared" si="121"/>
        <v>51286.799999999988</v>
      </c>
      <c r="BS178" s="239">
        <f t="shared" si="122"/>
        <v>5.0126325439744459</v>
      </c>
      <c r="BT178" s="248">
        <f t="shared" si="131"/>
        <v>0.34211979670763454</v>
      </c>
      <c r="BU178" s="36">
        <v>209356.05</v>
      </c>
      <c r="BV178" s="47">
        <f t="shared" si="123"/>
        <v>20.461891744229344</v>
      </c>
      <c r="BW178" s="54">
        <f t="shared" si="124"/>
        <v>140684.16212121298</v>
      </c>
      <c r="BX178" s="237">
        <f t="shared" si="125"/>
        <v>13.750087926534107</v>
      </c>
      <c r="BY178" s="53">
        <v>26019</v>
      </c>
      <c r="BZ178" s="53">
        <v>17600</v>
      </c>
      <c r="CA178" s="53">
        <v>16500</v>
      </c>
      <c r="CB178" s="53">
        <v>9805.25</v>
      </c>
      <c r="CC178" s="54">
        <v>51260</v>
      </c>
      <c r="CD178" s="54">
        <v>6885</v>
      </c>
      <c r="CE178" s="54">
        <v>30000</v>
      </c>
      <c r="CF178" s="42">
        <f t="shared" si="126"/>
        <v>3.7810949611558217E-2</v>
      </c>
      <c r="CG178" s="42">
        <f t="shared" si="127"/>
        <v>2.6596146581035134E-2</v>
      </c>
      <c r="CH178" s="42">
        <f t="shared" si="128"/>
        <v>2.3977888027622529E-2</v>
      </c>
      <c r="CI178" s="42">
        <f t="shared" si="129"/>
        <v>1.4163214426032494E-2</v>
      </c>
      <c r="CJ178" s="42">
        <f t="shared" si="130"/>
        <v>5.0100131847596298E-2</v>
      </c>
      <c r="CK178" s="54">
        <f t="shared" si="88"/>
        <v>28136.832424242599</v>
      </c>
    </row>
    <row r="179" spans="1:89" ht="20" customHeight="1" x14ac:dyDescent="0.6">
      <c r="A179" s="47">
        <v>172</v>
      </c>
      <c r="B179" s="62">
        <v>6</v>
      </c>
      <c r="C179" s="48" t="s">
        <v>391</v>
      </c>
      <c r="D179" s="48" t="s">
        <v>264</v>
      </c>
      <c r="E179" s="48" t="s">
        <v>376</v>
      </c>
      <c r="F179" s="23"/>
      <c r="G179" s="19">
        <v>40</v>
      </c>
      <c r="H179" s="20">
        <f t="shared" si="89"/>
        <v>0</v>
      </c>
      <c r="I179" s="23">
        <v>18320</v>
      </c>
      <c r="J179" s="22">
        <v>50</v>
      </c>
      <c r="K179" s="20">
        <f t="shared" si="90"/>
        <v>916000</v>
      </c>
      <c r="L179" s="23"/>
      <c r="M179" s="24">
        <v>60</v>
      </c>
      <c r="N179" s="20">
        <f t="shared" si="91"/>
        <v>0</v>
      </c>
      <c r="O179" s="23">
        <v>5929</v>
      </c>
      <c r="P179" s="25">
        <v>12</v>
      </c>
      <c r="Q179" s="20">
        <f t="shared" si="92"/>
        <v>71148</v>
      </c>
      <c r="R179" s="23">
        <v>760</v>
      </c>
      <c r="S179" s="26">
        <v>12</v>
      </c>
      <c r="T179" s="20">
        <f t="shared" si="93"/>
        <v>9120</v>
      </c>
      <c r="U179" s="23">
        <v>531</v>
      </c>
      <c r="V179" s="25">
        <v>8</v>
      </c>
      <c r="W179" s="20">
        <f t="shared" si="94"/>
        <v>4248</v>
      </c>
      <c r="X179" s="23">
        <v>80</v>
      </c>
      <c r="Y179" s="25">
        <v>12</v>
      </c>
      <c r="Z179" s="20">
        <f t="shared" si="95"/>
        <v>960</v>
      </c>
      <c r="AA179" s="23">
        <v>170</v>
      </c>
      <c r="AB179" s="25">
        <v>10</v>
      </c>
      <c r="AC179" s="20">
        <f t="shared" si="96"/>
        <v>1700</v>
      </c>
      <c r="AD179" s="23"/>
      <c r="AE179" s="25">
        <v>25</v>
      </c>
      <c r="AF179" s="20">
        <f t="shared" si="97"/>
        <v>0</v>
      </c>
      <c r="AG179" s="23"/>
      <c r="AH179" s="25">
        <v>7.5</v>
      </c>
      <c r="AI179" s="20">
        <f t="shared" si="98"/>
        <v>0</v>
      </c>
      <c r="AJ179" s="23">
        <v>2</v>
      </c>
      <c r="AK179" s="22">
        <v>15</v>
      </c>
      <c r="AL179" s="20">
        <f t="shared" si="99"/>
        <v>30</v>
      </c>
      <c r="AM179" s="23"/>
      <c r="AN179" s="25">
        <v>12</v>
      </c>
      <c r="AO179" s="20">
        <f t="shared" si="100"/>
        <v>0</v>
      </c>
      <c r="AP179" s="23">
        <f t="shared" si="101"/>
        <v>1543</v>
      </c>
      <c r="AQ179" s="23"/>
      <c r="AR179" s="27">
        <v>4</v>
      </c>
      <c r="AS179" s="23">
        <f t="shared" si="102"/>
        <v>0</v>
      </c>
      <c r="AT179" s="23"/>
      <c r="AU179" s="28">
        <v>6</v>
      </c>
      <c r="AV179" s="23">
        <f t="shared" si="103"/>
        <v>0</v>
      </c>
      <c r="AW179" s="23">
        <v>1004</v>
      </c>
      <c r="AX179" s="29">
        <f t="shared" si="104"/>
        <v>1004</v>
      </c>
      <c r="AY179" s="23">
        <v>18880</v>
      </c>
      <c r="AZ179" s="30">
        <f t="shared" si="105"/>
        <v>0.32363537117903929</v>
      </c>
      <c r="BA179" s="30">
        <f t="shared" si="106"/>
        <v>8.4224890829694324E-2</v>
      </c>
      <c r="BB179" s="30">
        <f t="shared" si="107"/>
        <v>0.16933715635014338</v>
      </c>
      <c r="BC179" s="20">
        <f t="shared" si="108"/>
        <v>932028</v>
      </c>
      <c r="BD179" s="20">
        <f t="shared" si="109"/>
        <v>925120</v>
      </c>
      <c r="BE179" s="20">
        <f t="shared" si="110"/>
        <v>932028</v>
      </c>
      <c r="BF179" s="20">
        <f t="shared" si="111"/>
        <v>932028</v>
      </c>
      <c r="BG179" s="36">
        <v>1022086</v>
      </c>
      <c r="BH179" s="36">
        <v>684063.57904300001</v>
      </c>
      <c r="BI179" s="237">
        <f t="shared" si="112"/>
        <v>66.928182074991724</v>
      </c>
      <c r="BJ179" s="238">
        <f t="shared" si="113"/>
        <v>80049</v>
      </c>
      <c r="BK179" s="239">
        <f t="shared" si="114"/>
        <v>7.8319241238017145</v>
      </c>
      <c r="BL179" s="27">
        <f t="shared" si="115"/>
        <v>60030</v>
      </c>
      <c r="BM179" s="239">
        <f t="shared" si="116"/>
        <v>5.873282678756973</v>
      </c>
      <c r="BN179" s="240">
        <f t="shared" si="117"/>
        <v>17441.96</v>
      </c>
      <c r="BO179" s="239">
        <f t="shared" si="118"/>
        <v>1.7065061061397964</v>
      </c>
      <c r="BP179" s="27">
        <f t="shared" si="119"/>
        <v>18000</v>
      </c>
      <c r="BQ179" s="239">
        <f t="shared" si="120"/>
        <v>1.7611042515013413</v>
      </c>
      <c r="BR179" s="36">
        <f t="shared" si="121"/>
        <v>111066.75999999998</v>
      </c>
      <c r="BS179" s="239">
        <f t="shared" si="122"/>
        <v>10.866674624248837</v>
      </c>
      <c r="BT179" s="248">
        <f t="shared" si="131"/>
        <v>0.33071817925008268</v>
      </c>
      <c r="BU179" s="36">
        <v>286587.71999999997</v>
      </c>
      <c r="BV179" s="47">
        <f t="shared" si="123"/>
        <v>28.039491784448664</v>
      </c>
      <c r="BW179" s="54">
        <f t="shared" si="124"/>
        <v>51434.700957000023</v>
      </c>
      <c r="BX179" s="237">
        <f t="shared" si="125"/>
        <v>5.0323261405596025</v>
      </c>
      <c r="BY179" s="53">
        <v>27311</v>
      </c>
      <c r="BZ179" s="53">
        <v>20124</v>
      </c>
      <c r="CA179" s="53">
        <v>23250</v>
      </c>
      <c r="CB179" s="53">
        <v>9364</v>
      </c>
      <c r="CC179" s="54">
        <v>60030</v>
      </c>
      <c r="CD179" s="54">
        <v>17441.96</v>
      </c>
      <c r="CE179" s="54">
        <v>18000</v>
      </c>
      <c r="CF179" s="42">
        <f t="shared" si="126"/>
        <v>2.9302767728008172E-2</v>
      </c>
      <c r="CG179" s="42">
        <f t="shared" si="127"/>
        <v>2.175285368384642E-2</v>
      </c>
      <c r="CH179" s="42">
        <f t="shared" si="128"/>
        <v>2.4945602492628977E-2</v>
      </c>
      <c r="CI179" s="42">
        <f t="shared" si="129"/>
        <v>1.0046908461977536E-2</v>
      </c>
      <c r="CJ179" s="42">
        <f t="shared" si="130"/>
        <v>5.8732826787569734E-2</v>
      </c>
      <c r="CK179" s="54">
        <f>+BW179*20%</f>
        <v>10286.940191400005</v>
      </c>
    </row>
    <row r="180" spans="1:89" ht="20" customHeight="1" x14ac:dyDescent="0.6">
      <c r="A180" s="47">
        <v>173</v>
      </c>
      <c r="B180" s="47">
        <v>6</v>
      </c>
      <c r="C180" s="65" t="s">
        <v>392</v>
      </c>
      <c r="D180" s="47" t="s">
        <v>146</v>
      </c>
      <c r="E180" s="47" t="s">
        <v>147</v>
      </c>
      <c r="F180" s="57"/>
      <c r="G180" s="19">
        <v>40</v>
      </c>
      <c r="H180" s="20">
        <f t="shared" si="89"/>
        <v>0</v>
      </c>
      <c r="I180" s="57">
        <v>13480</v>
      </c>
      <c r="J180" s="22">
        <v>50</v>
      </c>
      <c r="K180" s="20">
        <f t="shared" si="90"/>
        <v>674000</v>
      </c>
      <c r="L180" s="23"/>
      <c r="M180" s="24">
        <v>60</v>
      </c>
      <c r="N180" s="20">
        <f t="shared" si="91"/>
        <v>0</v>
      </c>
      <c r="O180" s="23">
        <v>4978</v>
      </c>
      <c r="P180" s="25">
        <v>12</v>
      </c>
      <c r="Q180" s="20">
        <f t="shared" si="92"/>
        <v>59736</v>
      </c>
      <c r="R180" s="23"/>
      <c r="S180" s="26">
        <v>12</v>
      </c>
      <c r="T180" s="20">
        <f t="shared" si="93"/>
        <v>0</v>
      </c>
      <c r="U180" s="23">
        <v>930</v>
      </c>
      <c r="V180" s="25">
        <v>8</v>
      </c>
      <c r="W180" s="20">
        <f t="shared" si="94"/>
        <v>7440</v>
      </c>
      <c r="X180" s="23"/>
      <c r="Y180" s="25">
        <v>12</v>
      </c>
      <c r="Z180" s="20">
        <f t="shared" si="95"/>
        <v>0</v>
      </c>
      <c r="AA180" s="23">
        <v>1428</v>
      </c>
      <c r="AB180" s="25">
        <v>10</v>
      </c>
      <c r="AC180" s="20">
        <f t="shared" si="96"/>
        <v>14280</v>
      </c>
      <c r="AD180" s="23">
        <v>380</v>
      </c>
      <c r="AE180" s="25">
        <v>25</v>
      </c>
      <c r="AF180" s="20">
        <f t="shared" si="97"/>
        <v>9500</v>
      </c>
      <c r="AG180" s="23">
        <v>196</v>
      </c>
      <c r="AH180" s="25">
        <v>7.5</v>
      </c>
      <c r="AI180" s="20">
        <f t="shared" si="98"/>
        <v>1470</v>
      </c>
      <c r="AJ180" s="23"/>
      <c r="AK180" s="22">
        <v>15</v>
      </c>
      <c r="AL180" s="20">
        <f t="shared" si="99"/>
        <v>0</v>
      </c>
      <c r="AM180" s="23"/>
      <c r="AN180" s="25">
        <v>12</v>
      </c>
      <c r="AO180" s="20">
        <f t="shared" si="100"/>
        <v>0</v>
      </c>
      <c r="AP180" s="23">
        <f t="shared" si="101"/>
        <v>2934</v>
      </c>
      <c r="AQ180" s="23"/>
      <c r="AR180" s="27">
        <v>4</v>
      </c>
      <c r="AS180" s="23">
        <f t="shared" si="102"/>
        <v>0</v>
      </c>
      <c r="AT180" s="23"/>
      <c r="AU180" s="28">
        <v>6</v>
      </c>
      <c r="AV180" s="23">
        <f t="shared" si="103"/>
        <v>0</v>
      </c>
      <c r="AW180" s="23">
        <v>1718</v>
      </c>
      <c r="AX180" s="29">
        <f t="shared" si="104"/>
        <v>1718</v>
      </c>
      <c r="AY180" s="23">
        <v>35611</v>
      </c>
      <c r="AZ180" s="30">
        <f t="shared" si="105"/>
        <v>0.36928783382789315</v>
      </c>
      <c r="BA180" s="30">
        <f t="shared" si="106"/>
        <v>0.21765578635014837</v>
      </c>
      <c r="BB180" s="30">
        <f t="shared" si="107"/>
        <v>0.34511852149457611</v>
      </c>
      <c r="BC180" s="20">
        <f t="shared" si="108"/>
        <v>705220</v>
      </c>
      <c r="BD180" s="20">
        <f t="shared" si="109"/>
        <v>683500</v>
      </c>
      <c r="BE180" s="20">
        <f t="shared" si="110"/>
        <v>705220</v>
      </c>
      <c r="BF180" s="20">
        <f t="shared" si="111"/>
        <v>706690</v>
      </c>
      <c r="BG180" s="36">
        <v>1020397</v>
      </c>
      <c r="BH180" s="36">
        <v>684482.29924242396</v>
      </c>
      <c r="BI180" s="237">
        <f t="shared" si="112"/>
        <v>67.07999918094859</v>
      </c>
      <c r="BJ180" s="238">
        <f t="shared" si="113"/>
        <v>78330.5</v>
      </c>
      <c r="BK180" s="239">
        <f t="shared" si="114"/>
        <v>7.6764729806144087</v>
      </c>
      <c r="BL180" s="27">
        <f t="shared" si="115"/>
        <v>58270</v>
      </c>
      <c r="BM180" s="239">
        <f t="shared" si="116"/>
        <v>5.7105224731158559</v>
      </c>
      <c r="BN180" s="240">
        <f t="shared" si="117"/>
        <v>4164</v>
      </c>
      <c r="BO180" s="239">
        <f t="shared" si="118"/>
        <v>0.40807646435652006</v>
      </c>
      <c r="BP180" s="27">
        <f t="shared" si="119"/>
        <v>40700</v>
      </c>
      <c r="BQ180" s="239">
        <f t="shared" si="120"/>
        <v>3.9886436357613757</v>
      </c>
      <c r="BR180" s="36">
        <f t="shared" si="121"/>
        <v>55756.75</v>
      </c>
      <c r="BS180" s="239">
        <f t="shared" si="122"/>
        <v>5.464221278580788</v>
      </c>
      <c r="BT180" s="248">
        <f t="shared" si="131"/>
        <v>0.32920000819051409</v>
      </c>
      <c r="BU180" s="36">
        <v>237221.25</v>
      </c>
      <c r="BV180" s="47">
        <f t="shared" si="123"/>
        <v>23.247936832428948</v>
      </c>
      <c r="BW180" s="54">
        <f t="shared" si="124"/>
        <v>98693.450757576036</v>
      </c>
      <c r="BX180" s="237">
        <f t="shared" si="125"/>
        <v>9.6720639866224651</v>
      </c>
      <c r="BY180" s="53">
        <v>22302</v>
      </c>
      <c r="BZ180" s="53">
        <v>20800</v>
      </c>
      <c r="CA180" s="53">
        <v>24200</v>
      </c>
      <c r="CB180" s="53">
        <v>11028.5</v>
      </c>
      <c r="CC180" s="54">
        <v>58270</v>
      </c>
      <c r="CD180" s="54">
        <v>4164</v>
      </c>
      <c r="CE180" s="54">
        <v>40700</v>
      </c>
      <c r="CF180" s="42">
        <f t="shared" si="126"/>
        <v>3.1624174016618926E-2</v>
      </c>
      <c r="CG180" s="42">
        <f t="shared" si="127"/>
        <v>3.0431602048280906E-2</v>
      </c>
      <c r="CH180" s="42">
        <f t="shared" si="128"/>
        <v>3.4315532741555826E-2</v>
      </c>
      <c r="CI180" s="42">
        <f t="shared" si="129"/>
        <v>1.5605852636941232E-2</v>
      </c>
      <c r="CJ180" s="42">
        <f t="shared" si="130"/>
        <v>5.710522473115856E-2</v>
      </c>
      <c r="CK180" s="54">
        <f>+BW180*20%</f>
        <v>19738.690151515209</v>
      </c>
    </row>
    <row r="181" spans="1:89" ht="20" customHeight="1" x14ac:dyDescent="0.6">
      <c r="A181" s="47">
        <v>174</v>
      </c>
      <c r="B181" s="47">
        <v>5</v>
      </c>
      <c r="C181" s="48" t="s">
        <v>393</v>
      </c>
      <c r="D181" s="48" t="s">
        <v>394</v>
      </c>
      <c r="E181" s="48" t="s">
        <v>395</v>
      </c>
      <c r="F181" s="23"/>
      <c r="G181" s="19">
        <v>40</v>
      </c>
      <c r="H181" s="20">
        <f t="shared" si="89"/>
        <v>0</v>
      </c>
      <c r="I181" s="23">
        <v>16730</v>
      </c>
      <c r="J181" s="22">
        <v>50</v>
      </c>
      <c r="K181" s="20">
        <f t="shared" si="90"/>
        <v>836500</v>
      </c>
      <c r="L181" s="23"/>
      <c r="M181" s="24">
        <v>60</v>
      </c>
      <c r="N181" s="20">
        <f t="shared" si="91"/>
        <v>0</v>
      </c>
      <c r="O181" s="23">
        <v>7987</v>
      </c>
      <c r="P181" s="25">
        <v>12</v>
      </c>
      <c r="Q181" s="20">
        <f t="shared" si="92"/>
        <v>95844</v>
      </c>
      <c r="R181" s="23">
        <v>700</v>
      </c>
      <c r="S181" s="26">
        <v>12</v>
      </c>
      <c r="T181" s="20">
        <f t="shared" si="93"/>
        <v>8400</v>
      </c>
      <c r="U181" s="23">
        <v>1890</v>
      </c>
      <c r="V181" s="25">
        <v>8</v>
      </c>
      <c r="W181" s="20">
        <f t="shared" si="94"/>
        <v>15120</v>
      </c>
      <c r="X181" s="23">
        <v>40</v>
      </c>
      <c r="Y181" s="25">
        <v>12</v>
      </c>
      <c r="Z181" s="20">
        <f t="shared" si="95"/>
        <v>480</v>
      </c>
      <c r="AA181" s="23">
        <v>620</v>
      </c>
      <c r="AB181" s="25">
        <v>10</v>
      </c>
      <c r="AC181" s="20">
        <f t="shared" si="96"/>
        <v>6200</v>
      </c>
      <c r="AD181" s="23">
        <v>470</v>
      </c>
      <c r="AE181" s="25">
        <v>25</v>
      </c>
      <c r="AF181" s="20">
        <f t="shared" si="97"/>
        <v>11750</v>
      </c>
      <c r="AG181" s="23"/>
      <c r="AH181" s="25">
        <v>7.5</v>
      </c>
      <c r="AI181" s="20">
        <f t="shared" si="98"/>
        <v>0</v>
      </c>
      <c r="AJ181" s="23">
        <v>193</v>
      </c>
      <c r="AK181" s="22">
        <v>15</v>
      </c>
      <c r="AL181" s="20">
        <f t="shared" si="99"/>
        <v>2895</v>
      </c>
      <c r="AM181" s="23"/>
      <c r="AN181" s="25">
        <v>12</v>
      </c>
      <c r="AO181" s="20">
        <f t="shared" si="100"/>
        <v>0</v>
      </c>
      <c r="AP181" s="23">
        <f t="shared" si="101"/>
        <v>3913</v>
      </c>
      <c r="AQ181" s="23"/>
      <c r="AR181" s="27">
        <v>4</v>
      </c>
      <c r="AS181" s="23">
        <f t="shared" si="102"/>
        <v>0</v>
      </c>
      <c r="AT181" s="23">
        <v>53</v>
      </c>
      <c r="AU181" s="28">
        <v>6</v>
      </c>
      <c r="AV181" s="23">
        <f t="shared" si="103"/>
        <v>318</v>
      </c>
      <c r="AW181" s="23">
        <v>2324</v>
      </c>
      <c r="AX181" s="29">
        <f t="shared" si="104"/>
        <v>2642</v>
      </c>
      <c r="AY181" s="23">
        <v>40755</v>
      </c>
      <c r="AZ181" s="30">
        <f t="shared" si="105"/>
        <v>0.47740585774058575</v>
      </c>
      <c r="BA181" s="30">
        <f t="shared" si="106"/>
        <v>0.23389121338912133</v>
      </c>
      <c r="BB181" s="30">
        <f t="shared" si="107"/>
        <v>0.33078752973582071</v>
      </c>
      <c r="BC181" s="20">
        <f t="shared" si="108"/>
        <v>878450</v>
      </c>
      <c r="BD181" s="20">
        <f t="shared" si="109"/>
        <v>856650</v>
      </c>
      <c r="BE181" s="20">
        <f t="shared" si="110"/>
        <v>878450</v>
      </c>
      <c r="BF181" s="20">
        <f t="shared" si="111"/>
        <v>878450</v>
      </c>
      <c r="BG181" s="36">
        <v>1017944</v>
      </c>
      <c r="BH181" s="36">
        <v>670235.80104399996</v>
      </c>
      <c r="BI181" s="237">
        <f t="shared" si="112"/>
        <v>65.842109295206797</v>
      </c>
      <c r="BJ181" s="238">
        <f t="shared" si="113"/>
        <v>59121</v>
      </c>
      <c r="BK181" s="239">
        <f t="shared" si="114"/>
        <v>5.8078833413232944</v>
      </c>
      <c r="BL181" s="27">
        <f t="shared" si="115"/>
        <v>55770</v>
      </c>
      <c r="BM181" s="239">
        <f t="shared" si="116"/>
        <v>5.47869037982443</v>
      </c>
      <c r="BN181" s="240">
        <f t="shared" si="117"/>
        <v>4063.14</v>
      </c>
      <c r="BO181" s="239">
        <f t="shared" si="118"/>
        <v>0.39915162327200709</v>
      </c>
      <c r="BP181" s="27">
        <f t="shared" si="119"/>
        <v>40000</v>
      </c>
      <c r="BQ181" s="239">
        <f t="shared" si="120"/>
        <v>3.9294892449879364</v>
      </c>
      <c r="BR181" s="36">
        <f t="shared" si="121"/>
        <v>112930.44</v>
      </c>
      <c r="BS181" s="239">
        <f t="shared" si="122"/>
        <v>11.093973735293886</v>
      </c>
      <c r="BT181" s="248">
        <f t="shared" si="131"/>
        <v>0.34157890704793192</v>
      </c>
      <c r="BU181" s="36">
        <v>271884.58</v>
      </c>
      <c r="BV181" s="47">
        <f t="shared" si="123"/>
        <v>26.709188324701554</v>
      </c>
      <c r="BW181" s="54">
        <f t="shared" si="124"/>
        <v>75823.61895600002</v>
      </c>
      <c r="BX181" s="237">
        <f t="shared" si="125"/>
        <v>7.4487023800916372</v>
      </c>
      <c r="BY181" s="53">
        <v>22495</v>
      </c>
      <c r="BZ181" s="53">
        <v>13416</v>
      </c>
      <c r="CA181" s="53">
        <v>15640</v>
      </c>
      <c r="CB181" s="53">
        <v>7570</v>
      </c>
      <c r="CC181" s="54">
        <v>55770</v>
      </c>
      <c r="CD181" s="54">
        <v>4063.14</v>
      </c>
      <c r="CE181" s="54">
        <v>40000</v>
      </c>
      <c r="CF181" s="42">
        <f t="shared" si="126"/>
        <v>2.5607604303033753E-2</v>
      </c>
      <c r="CG181" s="42">
        <f t="shared" si="127"/>
        <v>1.5661005077919805E-2</v>
      </c>
      <c r="CH181" s="42">
        <f t="shared" si="128"/>
        <v>1.7804086743696282E-2</v>
      </c>
      <c r="CI181" s="42">
        <f t="shared" si="129"/>
        <v>8.6174511924412313E-3</v>
      </c>
      <c r="CJ181" s="42">
        <f t="shared" si="130"/>
        <v>5.4786903798244302E-2</v>
      </c>
      <c r="CK181" s="54">
        <f>+BW181*20%</f>
        <v>15164.723791200006</v>
      </c>
    </row>
    <row r="182" spans="1:89" ht="20" customHeight="1" x14ac:dyDescent="0.6">
      <c r="A182" s="47">
        <v>175</v>
      </c>
      <c r="B182" s="47">
        <v>5</v>
      </c>
      <c r="C182" s="48" t="s">
        <v>396</v>
      </c>
      <c r="D182" s="48" t="s">
        <v>122</v>
      </c>
      <c r="E182" s="48" t="s">
        <v>67</v>
      </c>
      <c r="F182" s="55"/>
      <c r="G182" s="19">
        <v>40</v>
      </c>
      <c r="H182" s="20">
        <f t="shared" si="89"/>
        <v>0</v>
      </c>
      <c r="I182" s="23">
        <v>16554</v>
      </c>
      <c r="J182" s="22">
        <v>50</v>
      </c>
      <c r="K182" s="20">
        <f t="shared" si="90"/>
        <v>827700</v>
      </c>
      <c r="L182" s="23"/>
      <c r="M182" s="24">
        <v>60</v>
      </c>
      <c r="N182" s="20">
        <f t="shared" si="91"/>
        <v>0</v>
      </c>
      <c r="O182" s="23">
        <v>9017</v>
      </c>
      <c r="P182" s="25">
        <v>12</v>
      </c>
      <c r="Q182" s="20">
        <f t="shared" si="92"/>
        <v>108204</v>
      </c>
      <c r="R182" s="23"/>
      <c r="S182" s="26">
        <v>12</v>
      </c>
      <c r="T182" s="20">
        <f t="shared" si="93"/>
        <v>0</v>
      </c>
      <c r="U182" s="23">
        <v>937</v>
      </c>
      <c r="V182" s="25">
        <v>8</v>
      </c>
      <c r="W182" s="20">
        <f t="shared" si="94"/>
        <v>7496</v>
      </c>
      <c r="X182" s="23">
        <v>513</v>
      </c>
      <c r="Y182" s="25">
        <v>12</v>
      </c>
      <c r="Z182" s="20">
        <f t="shared" si="95"/>
        <v>6156</v>
      </c>
      <c r="AA182" s="23">
        <v>1048</v>
      </c>
      <c r="AB182" s="25">
        <v>10</v>
      </c>
      <c r="AC182" s="20">
        <f t="shared" si="96"/>
        <v>10480</v>
      </c>
      <c r="AD182" s="23">
        <v>443</v>
      </c>
      <c r="AE182" s="25">
        <v>25</v>
      </c>
      <c r="AF182" s="20">
        <f t="shared" si="97"/>
        <v>11075</v>
      </c>
      <c r="AG182" s="23">
        <v>0</v>
      </c>
      <c r="AH182" s="25">
        <v>7.5</v>
      </c>
      <c r="AI182" s="20">
        <f t="shared" si="98"/>
        <v>0</v>
      </c>
      <c r="AJ182" s="23"/>
      <c r="AK182" s="22">
        <v>15</v>
      </c>
      <c r="AL182" s="20">
        <f t="shared" si="99"/>
        <v>0</v>
      </c>
      <c r="AM182" s="23">
        <v>232</v>
      </c>
      <c r="AN182" s="25">
        <v>12</v>
      </c>
      <c r="AO182" s="20">
        <f t="shared" si="100"/>
        <v>2784</v>
      </c>
      <c r="AP182" s="23">
        <f t="shared" si="101"/>
        <v>3173</v>
      </c>
      <c r="AQ182" s="23"/>
      <c r="AR182" s="27">
        <v>4</v>
      </c>
      <c r="AS182" s="23">
        <f t="shared" si="102"/>
        <v>0</v>
      </c>
      <c r="AT182" s="23"/>
      <c r="AU182" s="28">
        <v>6</v>
      </c>
      <c r="AV182" s="23">
        <f t="shared" si="103"/>
        <v>0</v>
      </c>
      <c r="AW182" s="23">
        <v>2278</v>
      </c>
      <c r="AX182" s="29">
        <f t="shared" si="104"/>
        <v>2278</v>
      </c>
      <c r="AY182" s="23">
        <v>42620</v>
      </c>
      <c r="AZ182" s="30">
        <f t="shared" si="105"/>
        <v>0.5447021867826507</v>
      </c>
      <c r="BA182" s="30">
        <f t="shared" si="106"/>
        <v>0.19167572792074422</v>
      </c>
      <c r="BB182" s="30">
        <f t="shared" si="107"/>
        <v>0.25263391371853167</v>
      </c>
      <c r="BC182" s="20">
        <f t="shared" si="108"/>
        <v>862907</v>
      </c>
      <c r="BD182" s="20">
        <f t="shared" si="109"/>
        <v>838775</v>
      </c>
      <c r="BE182" s="20">
        <f t="shared" si="110"/>
        <v>862907</v>
      </c>
      <c r="BF182" s="20">
        <f t="shared" si="111"/>
        <v>862907</v>
      </c>
      <c r="BG182" s="36">
        <v>1016051</v>
      </c>
      <c r="BH182" s="36">
        <v>692920.16651066695</v>
      </c>
      <c r="BI182" s="237">
        <f t="shared" si="112"/>
        <v>68.197380496713933</v>
      </c>
      <c r="BJ182" s="238">
        <f t="shared" si="113"/>
        <v>63648.5</v>
      </c>
      <c r="BK182" s="239">
        <f t="shared" si="114"/>
        <v>6.2643016935173526</v>
      </c>
      <c r="BL182" s="27">
        <f t="shared" si="115"/>
        <v>64600</v>
      </c>
      <c r="BM182" s="239">
        <f t="shared" si="116"/>
        <v>6.357948567542377</v>
      </c>
      <c r="BN182" s="240">
        <f t="shared" si="117"/>
        <v>1300</v>
      </c>
      <c r="BO182" s="239">
        <f t="shared" si="118"/>
        <v>0.12794633340255557</v>
      </c>
      <c r="BP182" s="27">
        <f t="shared" si="119"/>
        <v>38000</v>
      </c>
      <c r="BQ182" s="239">
        <f t="shared" si="120"/>
        <v>3.7399697456131631</v>
      </c>
      <c r="BR182" s="36">
        <f t="shared" si="121"/>
        <v>67941.94</v>
      </c>
      <c r="BS182" s="239">
        <f t="shared" si="122"/>
        <v>6.6868631594280208</v>
      </c>
      <c r="BT182" s="248">
        <f t="shared" si="131"/>
        <v>0.31802619503286061</v>
      </c>
      <c r="BU182" s="36">
        <v>235490.44</v>
      </c>
      <c r="BV182" s="47">
        <f t="shared" si="123"/>
        <v>23.177029499503469</v>
      </c>
      <c r="BW182" s="54">
        <f t="shared" si="124"/>
        <v>87640.393489333044</v>
      </c>
      <c r="BX182" s="237">
        <f t="shared" si="125"/>
        <v>8.6255900037825892</v>
      </c>
      <c r="BY182" s="53">
        <v>19485.5</v>
      </c>
      <c r="BZ182" s="53">
        <v>17501</v>
      </c>
      <c r="CA182" s="53">
        <v>20992</v>
      </c>
      <c r="CB182" s="53">
        <v>5670</v>
      </c>
      <c r="CC182" s="54">
        <v>64600</v>
      </c>
      <c r="CD182" s="54">
        <v>1300</v>
      </c>
      <c r="CE182" s="54">
        <v>38000</v>
      </c>
      <c r="CF182" s="42">
        <f t="shared" si="126"/>
        <v>2.2581228336309708E-2</v>
      </c>
      <c r="CG182" s="42">
        <f t="shared" si="127"/>
        <v>2.0864951864325951E-2</v>
      </c>
      <c r="CH182" s="42">
        <f t="shared" si="128"/>
        <v>2.4327071167576576E-2</v>
      </c>
      <c r="CI182" s="42">
        <f t="shared" si="129"/>
        <v>6.5708123818673395E-3</v>
      </c>
      <c r="CJ182" s="42">
        <f t="shared" si="130"/>
        <v>6.3579485675423777E-2</v>
      </c>
      <c r="CK182" s="54">
        <f>+BW182*20%</f>
        <v>17528.078697866611</v>
      </c>
    </row>
    <row r="183" spans="1:89" ht="20" customHeight="1" x14ac:dyDescent="0.6">
      <c r="A183" s="47">
        <v>176</v>
      </c>
      <c r="B183" s="62">
        <v>6</v>
      </c>
      <c r="C183" s="48" t="s">
        <v>397</v>
      </c>
      <c r="D183" s="48"/>
      <c r="E183" s="48" t="s">
        <v>156</v>
      </c>
      <c r="F183" s="23"/>
      <c r="G183" s="19">
        <v>40</v>
      </c>
      <c r="H183" s="20">
        <f t="shared" si="89"/>
        <v>0</v>
      </c>
      <c r="I183" s="23">
        <v>16523</v>
      </c>
      <c r="J183" s="22">
        <v>50</v>
      </c>
      <c r="K183" s="20">
        <f t="shared" si="90"/>
        <v>826150</v>
      </c>
      <c r="L183" s="23"/>
      <c r="M183" s="24">
        <v>60</v>
      </c>
      <c r="N183" s="20">
        <f t="shared" si="91"/>
        <v>0</v>
      </c>
      <c r="O183" s="23">
        <v>9341</v>
      </c>
      <c r="P183" s="25">
        <v>12</v>
      </c>
      <c r="Q183" s="20">
        <f t="shared" si="92"/>
        <v>112092</v>
      </c>
      <c r="R183" s="23">
        <v>180</v>
      </c>
      <c r="S183" s="26">
        <v>12</v>
      </c>
      <c r="T183" s="20">
        <f t="shared" si="93"/>
        <v>2160</v>
      </c>
      <c r="U183" s="23">
        <v>2110</v>
      </c>
      <c r="V183" s="25">
        <v>8</v>
      </c>
      <c r="W183" s="20">
        <f t="shared" si="94"/>
        <v>16880</v>
      </c>
      <c r="X183" s="23">
        <v>1240</v>
      </c>
      <c r="Y183" s="25">
        <v>12</v>
      </c>
      <c r="Z183" s="20">
        <f t="shared" si="95"/>
        <v>14880</v>
      </c>
      <c r="AA183" s="23">
        <v>500</v>
      </c>
      <c r="AB183" s="25">
        <v>10</v>
      </c>
      <c r="AC183" s="20">
        <f t="shared" si="96"/>
        <v>5000</v>
      </c>
      <c r="AD183" s="23">
        <v>110</v>
      </c>
      <c r="AE183" s="25">
        <v>25</v>
      </c>
      <c r="AF183" s="20">
        <f t="shared" si="97"/>
        <v>2750</v>
      </c>
      <c r="AG183" s="23">
        <v>300</v>
      </c>
      <c r="AH183" s="25">
        <v>7.5</v>
      </c>
      <c r="AI183" s="20">
        <f t="shared" si="98"/>
        <v>2250</v>
      </c>
      <c r="AJ183" s="23"/>
      <c r="AK183" s="22">
        <v>15</v>
      </c>
      <c r="AL183" s="20">
        <f t="shared" si="99"/>
        <v>0</v>
      </c>
      <c r="AM183" s="23"/>
      <c r="AN183" s="25">
        <v>12</v>
      </c>
      <c r="AO183" s="20">
        <f t="shared" si="100"/>
        <v>0</v>
      </c>
      <c r="AP183" s="23">
        <f t="shared" si="101"/>
        <v>4440</v>
      </c>
      <c r="AQ183" s="23"/>
      <c r="AR183" s="27">
        <v>4</v>
      </c>
      <c r="AS183" s="23">
        <f t="shared" si="102"/>
        <v>0</v>
      </c>
      <c r="AT183" s="23">
        <v>72</v>
      </c>
      <c r="AU183" s="28">
        <v>6</v>
      </c>
      <c r="AV183" s="23">
        <f t="shared" si="103"/>
        <v>432</v>
      </c>
      <c r="AW183" s="23">
        <v>1147</v>
      </c>
      <c r="AX183" s="29">
        <f t="shared" si="104"/>
        <v>1579</v>
      </c>
      <c r="AY183" s="23">
        <v>32690</v>
      </c>
      <c r="AZ183" s="30">
        <f t="shared" si="105"/>
        <v>0.56533317194214128</v>
      </c>
      <c r="BA183" s="30">
        <f t="shared" si="106"/>
        <v>0.26871633480602797</v>
      </c>
      <c r="BB183" s="30">
        <f t="shared" si="107"/>
        <v>0.16903971737501339</v>
      </c>
      <c r="BC183" s="20">
        <f t="shared" si="108"/>
        <v>867820</v>
      </c>
      <c r="BD183" s="20">
        <f t="shared" si="109"/>
        <v>831060</v>
      </c>
      <c r="BE183" s="20">
        <f t="shared" si="110"/>
        <v>867820</v>
      </c>
      <c r="BF183" s="20">
        <f t="shared" si="111"/>
        <v>870070</v>
      </c>
      <c r="BG183" s="36">
        <v>1014852</v>
      </c>
      <c r="BH183" s="36">
        <v>672227.17</v>
      </c>
      <c r="BI183" s="237">
        <f t="shared" si="112"/>
        <v>66.238936317807912</v>
      </c>
      <c r="BJ183" s="238">
        <f t="shared" si="113"/>
        <v>87272.5</v>
      </c>
      <c r="BK183" s="239">
        <f t="shared" si="114"/>
        <v>8.5995297836531819</v>
      </c>
      <c r="BL183" s="27">
        <f t="shared" si="115"/>
        <v>79230</v>
      </c>
      <c r="BM183" s="239">
        <f t="shared" si="116"/>
        <v>7.8070496978869821</v>
      </c>
      <c r="BN183" s="240">
        <f t="shared" si="117"/>
        <v>9400</v>
      </c>
      <c r="BO183" s="239">
        <f t="shared" si="118"/>
        <v>0.92624343253991714</v>
      </c>
      <c r="BP183" s="27">
        <f t="shared" si="119"/>
        <v>40000</v>
      </c>
      <c r="BQ183" s="239">
        <f t="shared" si="120"/>
        <v>3.9414614150634772</v>
      </c>
      <c r="BR183" s="36">
        <f t="shared" si="121"/>
        <v>82231.25</v>
      </c>
      <c r="BS183" s="239">
        <f t="shared" si="122"/>
        <v>8.1027824746859629</v>
      </c>
      <c r="BT183" s="248">
        <f t="shared" si="131"/>
        <v>0.33761063682192077</v>
      </c>
      <c r="BU183" s="36">
        <v>298133.75</v>
      </c>
      <c r="BV183" s="47">
        <f t="shared" si="123"/>
        <v>29.377066803829521</v>
      </c>
      <c r="BW183" s="54">
        <f t="shared" si="124"/>
        <v>44491.079999999958</v>
      </c>
      <c r="BX183" s="237">
        <f t="shared" si="125"/>
        <v>4.3839968783625549</v>
      </c>
      <c r="BY183" s="53">
        <v>25613</v>
      </c>
      <c r="BZ183" s="53">
        <v>23106.5</v>
      </c>
      <c r="CA183" s="53">
        <v>24750</v>
      </c>
      <c r="CB183" s="53">
        <v>13803</v>
      </c>
      <c r="CC183" s="54">
        <v>79230</v>
      </c>
      <c r="CD183" s="54">
        <v>9400</v>
      </c>
      <c r="CE183" s="54">
        <v>40000</v>
      </c>
      <c r="CF183" s="42">
        <f t="shared" si="126"/>
        <v>2.9514184969233252E-2</v>
      </c>
      <c r="CG183" s="42">
        <f t="shared" si="127"/>
        <v>2.7803648352706184E-2</v>
      </c>
      <c r="CH183" s="42">
        <f t="shared" si="128"/>
        <v>2.851973911640663E-2</v>
      </c>
      <c r="CI183" s="42">
        <f t="shared" si="129"/>
        <v>1.5864240808210833E-2</v>
      </c>
      <c r="CJ183" s="42">
        <f t="shared" si="130"/>
        <v>7.8070496978869822E-2</v>
      </c>
      <c r="CK183" s="54">
        <v>0</v>
      </c>
    </row>
    <row r="184" spans="1:89" ht="20" customHeight="1" x14ac:dyDescent="0.6">
      <c r="A184" s="47">
        <v>177</v>
      </c>
      <c r="B184" s="47">
        <v>4</v>
      </c>
      <c r="C184" s="48" t="s">
        <v>398</v>
      </c>
      <c r="D184" s="48" t="s">
        <v>93</v>
      </c>
      <c r="E184" s="48" t="s">
        <v>268</v>
      </c>
      <c r="F184" s="57"/>
      <c r="G184" s="19">
        <v>40</v>
      </c>
      <c r="H184" s="20">
        <f t="shared" si="89"/>
        <v>0</v>
      </c>
      <c r="I184" s="23">
        <v>16695</v>
      </c>
      <c r="J184" s="22">
        <v>50</v>
      </c>
      <c r="K184" s="20">
        <f t="shared" si="90"/>
        <v>834750</v>
      </c>
      <c r="L184" s="23"/>
      <c r="M184" s="24">
        <v>60</v>
      </c>
      <c r="N184" s="20">
        <f t="shared" si="91"/>
        <v>0</v>
      </c>
      <c r="O184" s="23">
        <v>5516</v>
      </c>
      <c r="P184" s="25">
        <v>12</v>
      </c>
      <c r="Q184" s="20">
        <f t="shared" si="92"/>
        <v>66192</v>
      </c>
      <c r="R184" s="23">
        <v>500</v>
      </c>
      <c r="S184" s="26">
        <v>12</v>
      </c>
      <c r="T184" s="20">
        <f t="shared" si="93"/>
        <v>6000</v>
      </c>
      <c r="U184" s="23">
        <v>721</v>
      </c>
      <c r="V184" s="25">
        <v>8</v>
      </c>
      <c r="W184" s="20">
        <f t="shared" si="94"/>
        <v>5768</v>
      </c>
      <c r="X184" s="23">
        <v>960</v>
      </c>
      <c r="Y184" s="25">
        <v>12</v>
      </c>
      <c r="Z184" s="20">
        <f t="shared" si="95"/>
        <v>11520</v>
      </c>
      <c r="AA184" s="23">
        <v>1605</v>
      </c>
      <c r="AB184" s="25">
        <v>10</v>
      </c>
      <c r="AC184" s="20">
        <f t="shared" si="96"/>
        <v>16050</v>
      </c>
      <c r="AD184" s="23">
        <v>250</v>
      </c>
      <c r="AE184" s="25">
        <v>25</v>
      </c>
      <c r="AF184" s="20">
        <f t="shared" si="97"/>
        <v>6250</v>
      </c>
      <c r="AG184" s="23"/>
      <c r="AH184" s="25">
        <v>7.5</v>
      </c>
      <c r="AI184" s="20">
        <f t="shared" si="98"/>
        <v>0</v>
      </c>
      <c r="AJ184" s="23"/>
      <c r="AK184" s="22">
        <v>15</v>
      </c>
      <c r="AL184" s="20">
        <f t="shared" si="99"/>
        <v>0</v>
      </c>
      <c r="AM184" s="23"/>
      <c r="AN184" s="25">
        <v>12</v>
      </c>
      <c r="AO184" s="20">
        <f t="shared" si="100"/>
        <v>0</v>
      </c>
      <c r="AP184" s="23">
        <f t="shared" si="101"/>
        <v>4036</v>
      </c>
      <c r="AQ184" s="23">
        <v>224</v>
      </c>
      <c r="AR184" s="27">
        <v>4</v>
      </c>
      <c r="AS184" s="23">
        <f t="shared" si="102"/>
        <v>896</v>
      </c>
      <c r="AT184" s="23"/>
      <c r="AU184" s="28">
        <v>6</v>
      </c>
      <c r="AV184" s="23">
        <f t="shared" si="103"/>
        <v>0</v>
      </c>
      <c r="AW184" s="23">
        <v>2261</v>
      </c>
      <c r="AX184" s="29">
        <f t="shared" si="104"/>
        <v>3157</v>
      </c>
      <c r="AY184" s="23">
        <v>68155</v>
      </c>
      <c r="AZ184" s="30">
        <f t="shared" si="105"/>
        <v>0.33039832285115306</v>
      </c>
      <c r="BA184" s="30">
        <f t="shared" si="106"/>
        <v>0.24174902665468703</v>
      </c>
      <c r="BB184" s="30">
        <f t="shared" si="107"/>
        <v>0.57233502538071068</v>
      </c>
      <c r="BC184" s="20">
        <f t="shared" si="108"/>
        <v>880338</v>
      </c>
      <c r="BD184" s="20">
        <f t="shared" si="109"/>
        <v>847000</v>
      </c>
      <c r="BE184" s="20">
        <f t="shared" si="110"/>
        <v>880338</v>
      </c>
      <c r="BF184" s="20">
        <f t="shared" si="111"/>
        <v>880338</v>
      </c>
      <c r="BG184" s="36">
        <v>1014685</v>
      </c>
      <c r="BH184" s="36">
        <v>679515.93202088401</v>
      </c>
      <c r="BI184" s="237">
        <f t="shared" si="112"/>
        <v>66.968165688946229</v>
      </c>
      <c r="BJ184" s="238">
        <f t="shared" si="113"/>
        <v>52015</v>
      </c>
      <c r="BK184" s="239">
        <f t="shared" si="114"/>
        <v>5.1262214381803215</v>
      </c>
      <c r="BL184" s="27">
        <f t="shared" si="115"/>
        <v>35325.5</v>
      </c>
      <c r="BM184" s="239">
        <f t="shared" si="116"/>
        <v>3.4814252699113517</v>
      </c>
      <c r="BN184" s="240">
        <f t="shared" si="117"/>
        <v>3261.25</v>
      </c>
      <c r="BO184" s="239">
        <f t="shared" si="118"/>
        <v>0.32140516514977552</v>
      </c>
      <c r="BP184" s="27">
        <f t="shared" si="119"/>
        <v>25000</v>
      </c>
      <c r="BQ184" s="239">
        <f t="shared" si="120"/>
        <v>2.4638188206192067</v>
      </c>
      <c r="BR184" s="36">
        <f t="shared" si="121"/>
        <v>49344.920000000013</v>
      </c>
      <c r="BS184" s="239">
        <f t="shared" si="122"/>
        <v>4.8630777039179653</v>
      </c>
      <c r="BT184" s="248">
        <f t="shared" si="131"/>
        <v>0.33031834311053776</v>
      </c>
      <c r="BU184" s="36">
        <v>164946.67000000001</v>
      </c>
      <c r="BV184" s="47">
        <f t="shared" si="123"/>
        <v>16.255948397778621</v>
      </c>
      <c r="BW184" s="54">
        <f t="shared" si="124"/>
        <v>170222.39797911598</v>
      </c>
      <c r="BX184" s="237">
        <f t="shared" si="125"/>
        <v>16.77588591327515</v>
      </c>
      <c r="BY184" s="53">
        <v>19513</v>
      </c>
      <c r="BZ184" s="53">
        <v>14810</v>
      </c>
      <c r="CA184" s="53">
        <v>11562</v>
      </c>
      <c r="CB184" s="53">
        <v>6130</v>
      </c>
      <c r="CC184" s="54">
        <v>35325.5</v>
      </c>
      <c r="CD184" s="54">
        <v>3261.25</v>
      </c>
      <c r="CE184" s="54">
        <v>25000</v>
      </c>
      <c r="CF184" s="42">
        <f t="shared" si="126"/>
        <v>2.2165350126883084E-2</v>
      </c>
      <c r="CG184" s="42">
        <f t="shared" si="127"/>
        <v>1.7485242030696575E-2</v>
      </c>
      <c r="CH184" s="42">
        <f t="shared" si="128"/>
        <v>1.3133591870395235E-2</v>
      </c>
      <c r="CI184" s="42">
        <f t="shared" si="129"/>
        <v>6.9632345758106548E-3</v>
      </c>
      <c r="CJ184" s="42">
        <f t="shared" si="130"/>
        <v>3.4814252699113521E-2</v>
      </c>
      <c r="CK184" s="54">
        <f t="shared" ref="CK184:CK247" si="132">+BW184*20%</f>
        <v>34044.479595823199</v>
      </c>
    </row>
    <row r="185" spans="1:89" ht="20" customHeight="1" x14ac:dyDescent="0.6">
      <c r="A185" s="47">
        <v>178</v>
      </c>
      <c r="B185" s="47">
        <v>5</v>
      </c>
      <c r="C185" s="60" t="s">
        <v>399</v>
      </c>
      <c r="D185" s="47" t="s">
        <v>400</v>
      </c>
      <c r="E185" s="75" t="s">
        <v>138</v>
      </c>
      <c r="F185" s="64"/>
      <c r="G185" s="19">
        <v>40</v>
      </c>
      <c r="H185" s="20">
        <f t="shared" si="89"/>
        <v>0</v>
      </c>
      <c r="I185" s="64">
        <v>16694</v>
      </c>
      <c r="J185" s="22">
        <v>50</v>
      </c>
      <c r="K185" s="20">
        <f t="shared" si="90"/>
        <v>834700</v>
      </c>
      <c r="L185" s="23"/>
      <c r="M185" s="24">
        <v>60</v>
      </c>
      <c r="N185" s="20">
        <f t="shared" si="91"/>
        <v>0</v>
      </c>
      <c r="O185" s="23">
        <v>7762</v>
      </c>
      <c r="P185" s="25">
        <v>12</v>
      </c>
      <c r="Q185" s="20">
        <f t="shared" si="92"/>
        <v>93144</v>
      </c>
      <c r="R185" s="23"/>
      <c r="S185" s="26">
        <v>12</v>
      </c>
      <c r="T185" s="20">
        <f t="shared" si="93"/>
        <v>0</v>
      </c>
      <c r="U185" s="23">
        <v>894</v>
      </c>
      <c r="V185" s="25">
        <v>8</v>
      </c>
      <c r="W185" s="20">
        <f t="shared" si="94"/>
        <v>7152</v>
      </c>
      <c r="X185" s="23">
        <v>355</v>
      </c>
      <c r="Y185" s="25">
        <v>12</v>
      </c>
      <c r="Z185" s="20">
        <f t="shared" si="95"/>
        <v>4260</v>
      </c>
      <c r="AA185" s="23">
        <v>816</v>
      </c>
      <c r="AB185" s="25">
        <v>10</v>
      </c>
      <c r="AC185" s="20">
        <f t="shared" si="96"/>
        <v>8160</v>
      </c>
      <c r="AD185" s="23">
        <v>298</v>
      </c>
      <c r="AE185" s="25">
        <v>25</v>
      </c>
      <c r="AF185" s="20">
        <f t="shared" si="97"/>
        <v>7450</v>
      </c>
      <c r="AG185" s="23">
        <v>294</v>
      </c>
      <c r="AH185" s="25">
        <v>7.5</v>
      </c>
      <c r="AI185" s="20">
        <f t="shared" si="98"/>
        <v>2205</v>
      </c>
      <c r="AJ185" s="23"/>
      <c r="AK185" s="22">
        <v>15</v>
      </c>
      <c r="AL185" s="20">
        <f t="shared" si="99"/>
        <v>0</v>
      </c>
      <c r="AM185" s="23"/>
      <c r="AN185" s="25">
        <v>12</v>
      </c>
      <c r="AO185" s="20">
        <f t="shared" si="100"/>
        <v>0</v>
      </c>
      <c r="AP185" s="23">
        <f t="shared" si="101"/>
        <v>2657</v>
      </c>
      <c r="AQ185" s="23"/>
      <c r="AR185" s="27">
        <v>4</v>
      </c>
      <c r="AS185" s="23">
        <f t="shared" si="102"/>
        <v>0</v>
      </c>
      <c r="AT185" s="23"/>
      <c r="AU185" s="28">
        <v>6</v>
      </c>
      <c r="AV185" s="23">
        <f t="shared" si="103"/>
        <v>0</v>
      </c>
      <c r="AW185" s="23">
        <v>2973</v>
      </c>
      <c r="AX185" s="29">
        <f t="shared" si="104"/>
        <v>2973</v>
      </c>
      <c r="AY185" s="23">
        <v>55480</v>
      </c>
      <c r="AZ185" s="30">
        <f t="shared" si="105"/>
        <v>0.46495746974961066</v>
      </c>
      <c r="BA185" s="30">
        <f t="shared" si="106"/>
        <v>0.15915897927399064</v>
      </c>
      <c r="BB185" s="30">
        <f t="shared" si="107"/>
        <v>0.38301984024735891</v>
      </c>
      <c r="BC185" s="20">
        <f t="shared" si="108"/>
        <v>861722</v>
      </c>
      <c r="BD185" s="20">
        <f t="shared" si="109"/>
        <v>842150</v>
      </c>
      <c r="BE185" s="20">
        <f t="shared" si="110"/>
        <v>861722</v>
      </c>
      <c r="BF185" s="20">
        <f t="shared" si="111"/>
        <v>863927</v>
      </c>
      <c r="BG185" s="36">
        <v>1012551</v>
      </c>
      <c r="BH185" s="36">
        <v>670910.26285602699</v>
      </c>
      <c r="BI185" s="237">
        <f t="shared" si="112"/>
        <v>66.259404499726628</v>
      </c>
      <c r="BJ185" s="238">
        <f t="shared" si="113"/>
        <v>53418.3</v>
      </c>
      <c r="BK185" s="239">
        <f t="shared" si="114"/>
        <v>5.2756157467623854</v>
      </c>
      <c r="BL185" s="27">
        <f t="shared" si="115"/>
        <v>69855</v>
      </c>
      <c r="BM185" s="239">
        <f t="shared" si="116"/>
        <v>6.89891175851883</v>
      </c>
      <c r="BN185" s="240">
        <f t="shared" si="117"/>
        <v>5888</v>
      </c>
      <c r="BO185" s="239">
        <f t="shared" si="118"/>
        <v>0.58150157374789024</v>
      </c>
      <c r="BP185" s="27">
        <f t="shared" si="119"/>
        <v>44000</v>
      </c>
      <c r="BQ185" s="239">
        <f t="shared" si="120"/>
        <v>4.3454601299095055</v>
      </c>
      <c r="BR185" s="36">
        <f t="shared" si="121"/>
        <v>49775.979999999996</v>
      </c>
      <c r="BS185" s="239">
        <f t="shared" si="122"/>
        <v>4.9158985572084761</v>
      </c>
      <c r="BT185" s="248">
        <f t="shared" si="131"/>
        <v>0.33740595500273368</v>
      </c>
      <c r="BU185" s="36">
        <v>222937.28</v>
      </c>
      <c r="BV185" s="47">
        <f t="shared" si="123"/>
        <v>22.017387766147088</v>
      </c>
      <c r="BW185" s="54">
        <f t="shared" si="124"/>
        <v>118703.45714397301</v>
      </c>
      <c r="BX185" s="237">
        <f t="shared" si="125"/>
        <v>11.723207734126282</v>
      </c>
      <c r="BY185" s="53">
        <v>18051</v>
      </c>
      <c r="BZ185" s="53">
        <v>12660</v>
      </c>
      <c r="CA185" s="53">
        <v>16520</v>
      </c>
      <c r="CB185" s="53">
        <v>6187.3</v>
      </c>
      <c r="CC185" s="54">
        <v>69855</v>
      </c>
      <c r="CD185" s="54">
        <v>5888</v>
      </c>
      <c r="CE185" s="54">
        <v>44000</v>
      </c>
      <c r="CF185" s="42">
        <f t="shared" si="126"/>
        <v>2.0947590986420215E-2</v>
      </c>
      <c r="CG185" s="42">
        <f t="shared" si="127"/>
        <v>1.5032951374458231E-2</v>
      </c>
      <c r="CH185" s="42">
        <f t="shared" si="128"/>
        <v>1.917091591023555E-2</v>
      </c>
      <c r="CI185" s="42">
        <f t="shared" si="129"/>
        <v>7.1618319603392417E-3</v>
      </c>
      <c r="CJ185" s="42">
        <f t="shared" si="130"/>
        <v>6.8989117585188303E-2</v>
      </c>
      <c r="CK185" s="54">
        <f t="shared" si="132"/>
        <v>23740.691428794602</v>
      </c>
    </row>
    <row r="186" spans="1:89" ht="20" customHeight="1" x14ac:dyDescent="0.6">
      <c r="A186" s="47">
        <v>179</v>
      </c>
      <c r="B186" s="80">
        <v>6</v>
      </c>
      <c r="C186" s="81" t="s">
        <v>401</v>
      </c>
      <c r="D186" s="81" t="s">
        <v>402</v>
      </c>
      <c r="E186" s="81" t="s">
        <v>79</v>
      </c>
      <c r="F186" s="55"/>
      <c r="G186" s="19">
        <v>40</v>
      </c>
      <c r="H186" s="20">
        <f t="shared" si="89"/>
        <v>0</v>
      </c>
      <c r="I186" s="23">
        <v>17162</v>
      </c>
      <c r="J186" s="22">
        <v>50</v>
      </c>
      <c r="K186" s="20">
        <f t="shared" si="90"/>
        <v>858100</v>
      </c>
      <c r="L186" s="23"/>
      <c r="M186" s="24">
        <v>60</v>
      </c>
      <c r="N186" s="20">
        <f t="shared" si="91"/>
        <v>0</v>
      </c>
      <c r="O186" s="23">
        <v>8048</v>
      </c>
      <c r="P186" s="25">
        <v>12</v>
      </c>
      <c r="Q186" s="20">
        <f t="shared" si="92"/>
        <v>96576</v>
      </c>
      <c r="R186" s="23"/>
      <c r="S186" s="26">
        <v>12</v>
      </c>
      <c r="T186" s="20">
        <f t="shared" si="93"/>
        <v>0</v>
      </c>
      <c r="U186" s="23">
        <v>651</v>
      </c>
      <c r="V186" s="25">
        <v>8</v>
      </c>
      <c r="W186" s="20">
        <f t="shared" si="94"/>
        <v>5208</v>
      </c>
      <c r="X186" s="23">
        <v>310</v>
      </c>
      <c r="Y186" s="25">
        <v>12</v>
      </c>
      <c r="Z186" s="20">
        <f t="shared" si="95"/>
        <v>3720</v>
      </c>
      <c r="AA186" s="23">
        <v>795</v>
      </c>
      <c r="AB186" s="25">
        <v>10</v>
      </c>
      <c r="AC186" s="20">
        <f t="shared" si="96"/>
        <v>7950</v>
      </c>
      <c r="AD186" s="23"/>
      <c r="AE186" s="25">
        <v>25</v>
      </c>
      <c r="AF186" s="20">
        <f t="shared" si="97"/>
        <v>0</v>
      </c>
      <c r="AG186" s="23"/>
      <c r="AH186" s="25">
        <v>7.5</v>
      </c>
      <c r="AI186" s="20">
        <f t="shared" si="98"/>
        <v>0</v>
      </c>
      <c r="AJ186" s="23"/>
      <c r="AK186" s="22">
        <v>15</v>
      </c>
      <c r="AL186" s="20">
        <f t="shared" si="99"/>
        <v>0</v>
      </c>
      <c r="AM186" s="23"/>
      <c r="AN186" s="25">
        <v>12</v>
      </c>
      <c r="AO186" s="20">
        <f t="shared" si="100"/>
        <v>0</v>
      </c>
      <c r="AP186" s="23">
        <f t="shared" si="101"/>
        <v>1756</v>
      </c>
      <c r="AQ186" s="23"/>
      <c r="AR186" s="27">
        <v>4</v>
      </c>
      <c r="AS186" s="23">
        <f t="shared" si="102"/>
        <v>0</v>
      </c>
      <c r="AT186" s="23"/>
      <c r="AU186" s="28">
        <v>6</v>
      </c>
      <c r="AV186" s="23">
        <f t="shared" si="103"/>
        <v>0</v>
      </c>
      <c r="AW186" s="23">
        <v>2070</v>
      </c>
      <c r="AX186" s="29">
        <f t="shared" si="104"/>
        <v>2070</v>
      </c>
      <c r="AY186" s="23">
        <v>40165</v>
      </c>
      <c r="AZ186" s="30">
        <f t="shared" si="105"/>
        <v>0.46894301363477447</v>
      </c>
      <c r="BA186" s="30">
        <f t="shared" si="106"/>
        <v>0.1023190770306491</v>
      </c>
      <c r="BB186" s="30">
        <f t="shared" si="107"/>
        <v>0.25720675944333998</v>
      </c>
      <c r="BC186" s="20">
        <f t="shared" si="108"/>
        <v>874978</v>
      </c>
      <c r="BD186" s="20">
        <f t="shared" si="109"/>
        <v>858100</v>
      </c>
      <c r="BE186" s="20">
        <f t="shared" si="110"/>
        <v>874978</v>
      </c>
      <c r="BF186" s="20">
        <f t="shared" si="111"/>
        <v>874978</v>
      </c>
      <c r="BG186" s="36">
        <v>1011719</v>
      </c>
      <c r="BH186" s="36">
        <v>692822.69853299996</v>
      </c>
      <c r="BI186" s="237">
        <f t="shared" si="112"/>
        <v>68.479755597453433</v>
      </c>
      <c r="BJ186" s="238">
        <f t="shared" si="113"/>
        <v>58515</v>
      </c>
      <c r="BK186" s="239">
        <f t="shared" si="114"/>
        <v>5.7837205785400885</v>
      </c>
      <c r="BL186" s="27">
        <f t="shared" si="115"/>
        <v>68512.55</v>
      </c>
      <c r="BM186" s="239">
        <f t="shared" si="116"/>
        <v>6.7718951606127789</v>
      </c>
      <c r="BN186" s="240">
        <f t="shared" si="117"/>
        <v>0</v>
      </c>
      <c r="BO186" s="239">
        <f t="shared" si="118"/>
        <v>0</v>
      </c>
      <c r="BP186" s="27">
        <f t="shared" si="119"/>
        <v>18000</v>
      </c>
      <c r="BQ186" s="239">
        <f t="shared" si="120"/>
        <v>1.7791501395150233</v>
      </c>
      <c r="BR186" s="36">
        <f t="shared" si="121"/>
        <v>37388.319999999992</v>
      </c>
      <c r="BS186" s="239">
        <f t="shared" si="122"/>
        <v>3.6955241524573514</v>
      </c>
      <c r="BT186" s="248">
        <f t="shared" si="131"/>
        <v>0.3152024440254656</v>
      </c>
      <c r="BU186" s="36">
        <v>182415.87</v>
      </c>
      <c r="BV186" s="47">
        <f t="shared" si="123"/>
        <v>18.030290031125244</v>
      </c>
      <c r="BW186" s="54">
        <f t="shared" si="124"/>
        <v>136480.43146700005</v>
      </c>
      <c r="BX186" s="237">
        <f t="shared" si="125"/>
        <v>13.489954371421318</v>
      </c>
      <c r="BY186" s="53">
        <v>14390</v>
      </c>
      <c r="BZ186" s="53">
        <v>17501</v>
      </c>
      <c r="CA186" s="53">
        <v>22304</v>
      </c>
      <c r="CB186" s="53">
        <v>4320</v>
      </c>
      <c r="CC186" s="54">
        <v>68512.55</v>
      </c>
      <c r="CD186" s="54">
        <v>0</v>
      </c>
      <c r="CE186" s="54">
        <v>18000</v>
      </c>
      <c r="CF186" s="42">
        <f t="shared" si="126"/>
        <v>1.6446127788355823E-2</v>
      </c>
      <c r="CG186" s="42">
        <f t="shared" si="127"/>
        <v>2.0395058850949773E-2</v>
      </c>
      <c r="CH186" s="42">
        <f t="shared" si="128"/>
        <v>2.5490926629012388E-2</v>
      </c>
      <c r="CI186" s="42">
        <f t="shared" si="129"/>
        <v>4.9372669941415669E-3</v>
      </c>
      <c r="CJ186" s="42">
        <f t="shared" si="130"/>
        <v>6.7718951606127786E-2</v>
      </c>
      <c r="CK186" s="54">
        <f t="shared" si="132"/>
        <v>27296.086293400011</v>
      </c>
    </row>
    <row r="187" spans="1:89" ht="20" customHeight="1" x14ac:dyDescent="0.6">
      <c r="A187" s="47">
        <v>180</v>
      </c>
      <c r="B187" s="47">
        <v>6</v>
      </c>
      <c r="C187" s="48" t="s">
        <v>403</v>
      </c>
      <c r="D187" s="48" t="s">
        <v>404</v>
      </c>
      <c r="E187" s="48" t="s">
        <v>141</v>
      </c>
      <c r="F187" s="23"/>
      <c r="G187" s="19">
        <v>40</v>
      </c>
      <c r="H187" s="20">
        <f t="shared" si="89"/>
        <v>0</v>
      </c>
      <c r="I187" s="23">
        <v>16774</v>
      </c>
      <c r="J187" s="22">
        <v>50</v>
      </c>
      <c r="K187" s="20">
        <f t="shared" si="90"/>
        <v>838700</v>
      </c>
      <c r="L187" s="23"/>
      <c r="M187" s="24">
        <v>60</v>
      </c>
      <c r="N187" s="20">
        <f t="shared" si="91"/>
        <v>0</v>
      </c>
      <c r="O187" s="23">
        <v>9417</v>
      </c>
      <c r="P187" s="25">
        <v>12</v>
      </c>
      <c r="Q187" s="20">
        <f t="shared" si="92"/>
        <v>113004</v>
      </c>
      <c r="R187" s="23">
        <v>460</v>
      </c>
      <c r="S187" s="26">
        <v>12</v>
      </c>
      <c r="T187" s="20">
        <f t="shared" si="93"/>
        <v>5520</v>
      </c>
      <c r="U187" s="23">
        <v>450</v>
      </c>
      <c r="V187" s="25">
        <v>8</v>
      </c>
      <c r="W187" s="20">
        <f t="shared" si="94"/>
        <v>3600</v>
      </c>
      <c r="X187" s="23">
        <v>303</v>
      </c>
      <c r="Y187" s="25">
        <v>12</v>
      </c>
      <c r="Z187" s="20">
        <f t="shared" si="95"/>
        <v>3636</v>
      </c>
      <c r="AA187" s="23">
        <v>415</v>
      </c>
      <c r="AB187" s="25">
        <v>10</v>
      </c>
      <c r="AC187" s="20">
        <f t="shared" si="96"/>
        <v>4150</v>
      </c>
      <c r="AD187" s="23">
        <v>11</v>
      </c>
      <c r="AE187" s="25">
        <v>25</v>
      </c>
      <c r="AF187" s="20">
        <f t="shared" si="97"/>
        <v>275</v>
      </c>
      <c r="AG187" s="23">
        <v>44</v>
      </c>
      <c r="AH187" s="25">
        <v>7.5</v>
      </c>
      <c r="AI187" s="20">
        <f t="shared" si="98"/>
        <v>330</v>
      </c>
      <c r="AJ187" s="23">
        <v>106</v>
      </c>
      <c r="AK187" s="22">
        <v>15</v>
      </c>
      <c r="AL187" s="20">
        <f t="shared" si="99"/>
        <v>1590</v>
      </c>
      <c r="AM187" s="23"/>
      <c r="AN187" s="25">
        <v>12</v>
      </c>
      <c r="AO187" s="20">
        <f t="shared" si="100"/>
        <v>0</v>
      </c>
      <c r="AP187" s="23">
        <f t="shared" si="101"/>
        <v>1789</v>
      </c>
      <c r="AQ187" s="23">
        <v>12</v>
      </c>
      <c r="AR187" s="27">
        <v>4</v>
      </c>
      <c r="AS187" s="23">
        <f t="shared" si="102"/>
        <v>48</v>
      </c>
      <c r="AT187" s="23"/>
      <c r="AU187" s="28">
        <v>6</v>
      </c>
      <c r="AV187" s="23">
        <f t="shared" si="103"/>
        <v>0</v>
      </c>
      <c r="AW187" s="23">
        <v>1700</v>
      </c>
      <c r="AX187" s="29">
        <f t="shared" si="104"/>
        <v>1748</v>
      </c>
      <c r="AY187" s="23">
        <v>39673</v>
      </c>
      <c r="AZ187" s="30">
        <f t="shared" si="105"/>
        <v>0.56140455466793848</v>
      </c>
      <c r="BA187" s="30">
        <f t="shared" si="106"/>
        <v>0.10665315369023488</v>
      </c>
      <c r="BB187" s="30">
        <f t="shared" si="107"/>
        <v>0.18562174790272912</v>
      </c>
      <c r="BC187" s="20">
        <f t="shared" si="108"/>
        <v>855881</v>
      </c>
      <c r="BD187" s="20">
        <f t="shared" si="109"/>
        <v>844495</v>
      </c>
      <c r="BE187" s="20">
        <f t="shared" si="110"/>
        <v>855881</v>
      </c>
      <c r="BF187" s="20">
        <f t="shared" si="111"/>
        <v>856211</v>
      </c>
      <c r="BG187" s="36">
        <v>1010478</v>
      </c>
      <c r="BH187" s="36">
        <v>689460.65666666697</v>
      </c>
      <c r="BI187" s="237">
        <f t="shared" si="112"/>
        <v>68.231139784009841</v>
      </c>
      <c r="BJ187" s="238">
        <f t="shared" si="113"/>
        <v>73702</v>
      </c>
      <c r="BK187" s="239">
        <f t="shared" si="114"/>
        <v>7.2937758169895828</v>
      </c>
      <c r="BL187" s="27">
        <f t="shared" si="115"/>
        <v>60652</v>
      </c>
      <c r="BM187" s="239">
        <f t="shared" si="116"/>
        <v>6.0023078186759138</v>
      </c>
      <c r="BN187" s="240">
        <f t="shared" si="117"/>
        <v>5383.13</v>
      </c>
      <c r="BO187" s="239">
        <f t="shared" si="118"/>
        <v>0.53273104411971361</v>
      </c>
      <c r="BP187" s="27">
        <f t="shared" si="119"/>
        <v>19057.5</v>
      </c>
      <c r="BQ187" s="239">
        <f t="shared" si="120"/>
        <v>1.8859886113304791</v>
      </c>
      <c r="BR187" s="36">
        <f t="shared" si="121"/>
        <v>89986.5</v>
      </c>
      <c r="BS187" s="239">
        <f t="shared" si="122"/>
        <v>8.9053398490615319</v>
      </c>
      <c r="BT187" s="248">
        <f t="shared" si="131"/>
        <v>0.31768860215990158</v>
      </c>
      <c r="BU187" s="36">
        <v>248781.13</v>
      </c>
      <c r="BV187" s="47">
        <f t="shared" si="123"/>
        <v>24.620143140177223</v>
      </c>
      <c r="BW187" s="54">
        <f t="shared" si="124"/>
        <v>72236.213333333028</v>
      </c>
      <c r="BX187" s="237">
        <f t="shared" si="125"/>
        <v>7.1487170758129341</v>
      </c>
      <c r="BY187" s="53">
        <v>24027</v>
      </c>
      <c r="BZ187" s="53">
        <v>21065</v>
      </c>
      <c r="CA187" s="53">
        <v>19980</v>
      </c>
      <c r="CB187" s="53">
        <v>8630</v>
      </c>
      <c r="CC187" s="54">
        <v>60652</v>
      </c>
      <c r="CD187" s="54">
        <v>5383.13</v>
      </c>
      <c r="CE187" s="54">
        <v>19057.5</v>
      </c>
      <c r="CF187" s="42">
        <f t="shared" si="126"/>
        <v>2.8072827881446136E-2</v>
      </c>
      <c r="CG187" s="42">
        <f t="shared" si="127"/>
        <v>2.4943901384851301E-2</v>
      </c>
      <c r="CH187" s="42">
        <f t="shared" si="128"/>
        <v>2.3344366798655421E-2</v>
      </c>
      <c r="CI187" s="42">
        <f t="shared" si="129"/>
        <v>1.0079291202752593E-2</v>
      </c>
      <c r="CJ187" s="42">
        <f t="shared" si="130"/>
        <v>6.0023078186759136E-2</v>
      </c>
      <c r="CK187" s="54">
        <f t="shared" si="132"/>
        <v>14447.242666666607</v>
      </c>
    </row>
    <row r="188" spans="1:89" ht="20" customHeight="1" x14ac:dyDescent="0.6">
      <c r="A188" s="47">
        <v>181</v>
      </c>
      <c r="B188" s="47">
        <v>5</v>
      </c>
      <c r="C188" s="48" t="s">
        <v>405</v>
      </c>
      <c r="D188" s="48" t="s">
        <v>87</v>
      </c>
      <c r="E188" s="48" t="s">
        <v>88</v>
      </c>
      <c r="F188" s="55"/>
      <c r="G188" s="19">
        <v>40</v>
      </c>
      <c r="H188" s="20">
        <f t="shared" si="89"/>
        <v>0</v>
      </c>
      <c r="I188" s="23">
        <v>17234</v>
      </c>
      <c r="J188" s="22">
        <v>50</v>
      </c>
      <c r="K188" s="20">
        <f t="shared" si="90"/>
        <v>861700</v>
      </c>
      <c r="L188" s="23"/>
      <c r="M188" s="24">
        <v>60</v>
      </c>
      <c r="N188" s="20">
        <f t="shared" si="91"/>
        <v>0</v>
      </c>
      <c r="O188" s="23">
        <v>5667</v>
      </c>
      <c r="P188" s="25">
        <v>12</v>
      </c>
      <c r="Q188" s="20">
        <f t="shared" si="92"/>
        <v>68004</v>
      </c>
      <c r="R188" s="23"/>
      <c r="S188" s="26">
        <v>12</v>
      </c>
      <c r="T188" s="20">
        <f t="shared" si="93"/>
        <v>0</v>
      </c>
      <c r="U188" s="23">
        <v>660</v>
      </c>
      <c r="V188" s="25">
        <v>8</v>
      </c>
      <c r="W188" s="20">
        <f t="shared" si="94"/>
        <v>5280</v>
      </c>
      <c r="X188" s="23">
        <v>125</v>
      </c>
      <c r="Y188" s="25">
        <v>12</v>
      </c>
      <c r="Z188" s="20">
        <f t="shared" si="95"/>
        <v>1500</v>
      </c>
      <c r="AA188" s="23">
        <v>1062</v>
      </c>
      <c r="AB188" s="25">
        <v>10</v>
      </c>
      <c r="AC188" s="20">
        <f t="shared" si="96"/>
        <v>10620</v>
      </c>
      <c r="AD188" s="23">
        <v>440</v>
      </c>
      <c r="AE188" s="25">
        <v>25</v>
      </c>
      <c r="AF188" s="20">
        <f t="shared" si="97"/>
        <v>11000</v>
      </c>
      <c r="AG188" s="23">
        <v>383</v>
      </c>
      <c r="AH188" s="25">
        <v>7.5</v>
      </c>
      <c r="AI188" s="20">
        <f t="shared" si="98"/>
        <v>2872.5</v>
      </c>
      <c r="AJ188" s="23"/>
      <c r="AK188" s="22">
        <v>15</v>
      </c>
      <c r="AL188" s="20">
        <f t="shared" si="99"/>
        <v>0</v>
      </c>
      <c r="AM188" s="23"/>
      <c r="AN188" s="25">
        <v>12</v>
      </c>
      <c r="AO188" s="20">
        <f t="shared" si="100"/>
        <v>0</v>
      </c>
      <c r="AP188" s="23">
        <f t="shared" si="101"/>
        <v>2670</v>
      </c>
      <c r="AQ188" s="23"/>
      <c r="AR188" s="27">
        <v>4</v>
      </c>
      <c r="AS188" s="23">
        <f t="shared" si="102"/>
        <v>0</v>
      </c>
      <c r="AT188" s="23">
        <v>58</v>
      </c>
      <c r="AU188" s="28">
        <v>6</v>
      </c>
      <c r="AV188" s="23">
        <f t="shared" si="103"/>
        <v>348</v>
      </c>
      <c r="AW188" s="23">
        <v>1795</v>
      </c>
      <c r="AX188" s="29">
        <f t="shared" si="104"/>
        <v>2143</v>
      </c>
      <c r="AY188" s="23">
        <v>41316</v>
      </c>
      <c r="AZ188" s="30">
        <f t="shared" si="105"/>
        <v>0.32882673784379712</v>
      </c>
      <c r="BA188" s="30">
        <f t="shared" si="106"/>
        <v>0.1549263084600209</v>
      </c>
      <c r="BB188" s="30">
        <f t="shared" si="107"/>
        <v>0.37815422622198697</v>
      </c>
      <c r="BC188" s="20">
        <f t="shared" si="108"/>
        <v>890100</v>
      </c>
      <c r="BD188" s="20">
        <f t="shared" si="109"/>
        <v>872700</v>
      </c>
      <c r="BE188" s="20">
        <f t="shared" si="110"/>
        <v>890100</v>
      </c>
      <c r="BF188" s="20">
        <f t="shared" si="111"/>
        <v>892972.5</v>
      </c>
      <c r="BG188" s="36">
        <v>1002292.5</v>
      </c>
      <c r="BH188" s="36">
        <v>677961.7065186</v>
      </c>
      <c r="BI188" s="237">
        <f t="shared" si="112"/>
        <v>67.641103422264464</v>
      </c>
      <c r="BJ188" s="238">
        <f t="shared" si="113"/>
        <v>64732</v>
      </c>
      <c r="BK188" s="239">
        <f t="shared" si="114"/>
        <v>6.4583941314536428</v>
      </c>
      <c r="BL188" s="27">
        <f t="shared" si="115"/>
        <v>78982.7</v>
      </c>
      <c r="BM188" s="239">
        <f t="shared" si="116"/>
        <v>7.880204630883699</v>
      </c>
      <c r="BN188" s="240">
        <f t="shared" si="117"/>
        <v>2375</v>
      </c>
      <c r="BO188" s="239">
        <f t="shared" si="118"/>
        <v>0.23695677658966821</v>
      </c>
      <c r="BP188" s="27">
        <f t="shared" si="119"/>
        <v>15000</v>
      </c>
      <c r="BQ188" s="239">
        <f t="shared" si="120"/>
        <v>1.4965691153031675</v>
      </c>
      <c r="BR188" s="36">
        <f t="shared" si="121"/>
        <v>89899.830000000016</v>
      </c>
      <c r="BS188" s="239">
        <f t="shared" si="122"/>
        <v>8.9694206032670127</v>
      </c>
      <c r="BT188" s="248">
        <f t="shared" si="131"/>
        <v>0.32358896577735541</v>
      </c>
      <c r="BU188" s="36">
        <v>250989.53</v>
      </c>
      <c r="BV188" s="47">
        <f t="shared" si="123"/>
        <v>25.041545257497191</v>
      </c>
      <c r="BW188" s="54">
        <f t="shared" si="124"/>
        <v>73341.263481400005</v>
      </c>
      <c r="BX188" s="237">
        <f t="shared" si="125"/>
        <v>7.3173513202383544</v>
      </c>
      <c r="BY188" s="53">
        <v>15372</v>
      </c>
      <c r="BZ188" s="53">
        <v>19920</v>
      </c>
      <c r="CA188" s="53">
        <v>23200</v>
      </c>
      <c r="CB188" s="53">
        <v>6240</v>
      </c>
      <c r="CC188" s="54">
        <v>78982.7</v>
      </c>
      <c r="CD188" s="54">
        <v>2375</v>
      </c>
      <c r="CE188" s="54">
        <v>15000</v>
      </c>
      <c r="CF188" s="42">
        <f t="shared" si="126"/>
        <v>1.7269969666329626E-2</v>
      </c>
      <c r="CG188" s="42">
        <f t="shared" si="127"/>
        <v>2.2825713303540735E-2</v>
      </c>
      <c r="CH188" s="42">
        <f t="shared" si="128"/>
        <v>2.6064487136276824E-2</v>
      </c>
      <c r="CI188" s="42">
        <f t="shared" si="129"/>
        <v>6.9878971636864514E-3</v>
      </c>
      <c r="CJ188" s="42">
        <f t="shared" si="130"/>
        <v>7.8802046308836984E-2</v>
      </c>
      <c r="CK188" s="54">
        <f t="shared" si="132"/>
        <v>14668.252696280002</v>
      </c>
    </row>
    <row r="189" spans="1:89" ht="20" customHeight="1" x14ac:dyDescent="0.6">
      <c r="A189" s="47">
        <v>182</v>
      </c>
      <c r="B189" s="47">
        <v>5</v>
      </c>
      <c r="C189" s="65" t="s">
        <v>406</v>
      </c>
      <c r="D189" s="47" t="s">
        <v>407</v>
      </c>
      <c r="E189" s="47" t="s">
        <v>241</v>
      </c>
      <c r="F189" s="57"/>
      <c r="G189" s="19">
        <v>40</v>
      </c>
      <c r="H189" s="20">
        <f t="shared" si="89"/>
        <v>0</v>
      </c>
      <c r="I189" s="57">
        <v>16965</v>
      </c>
      <c r="J189" s="22">
        <v>50</v>
      </c>
      <c r="K189" s="20">
        <f t="shared" si="90"/>
        <v>848250</v>
      </c>
      <c r="L189" s="23"/>
      <c r="M189" s="24">
        <v>60</v>
      </c>
      <c r="N189" s="20">
        <f t="shared" si="91"/>
        <v>0</v>
      </c>
      <c r="O189" s="23">
        <v>5525</v>
      </c>
      <c r="P189" s="25">
        <v>12</v>
      </c>
      <c r="Q189" s="20">
        <f t="shared" si="92"/>
        <v>66300</v>
      </c>
      <c r="R189" s="23">
        <v>1260</v>
      </c>
      <c r="S189" s="26">
        <v>12</v>
      </c>
      <c r="T189" s="20">
        <f t="shared" si="93"/>
        <v>15120</v>
      </c>
      <c r="U189" s="23">
        <v>640</v>
      </c>
      <c r="V189" s="25">
        <v>8</v>
      </c>
      <c r="W189" s="20">
        <f t="shared" si="94"/>
        <v>5120</v>
      </c>
      <c r="X189" s="23">
        <v>366</v>
      </c>
      <c r="Y189" s="25">
        <v>12</v>
      </c>
      <c r="Z189" s="20">
        <f t="shared" si="95"/>
        <v>4392</v>
      </c>
      <c r="AA189" s="23">
        <v>595</v>
      </c>
      <c r="AB189" s="25">
        <v>10</v>
      </c>
      <c r="AC189" s="20">
        <f t="shared" si="96"/>
        <v>5950</v>
      </c>
      <c r="AD189" s="23">
        <v>519</v>
      </c>
      <c r="AE189" s="25">
        <v>25</v>
      </c>
      <c r="AF189" s="20">
        <f t="shared" si="97"/>
        <v>12975</v>
      </c>
      <c r="AG189" s="23"/>
      <c r="AH189" s="25">
        <v>7.5</v>
      </c>
      <c r="AI189" s="20">
        <f t="shared" si="98"/>
        <v>0</v>
      </c>
      <c r="AJ189" s="23"/>
      <c r="AK189" s="22">
        <v>15</v>
      </c>
      <c r="AL189" s="20">
        <f t="shared" si="99"/>
        <v>0</v>
      </c>
      <c r="AM189" s="23"/>
      <c r="AN189" s="25">
        <v>12</v>
      </c>
      <c r="AO189" s="20">
        <f t="shared" si="100"/>
        <v>0</v>
      </c>
      <c r="AP189" s="23">
        <f t="shared" si="101"/>
        <v>3380</v>
      </c>
      <c r="AQ189" s="23"/>
      <c r="AR189" s="27">
        <v>4</v>
      </c>
      <c r="AS189" s="23">
        <f t="shared" si="102"/>
        <v>0</v>
      </c>
      <c r="AT189" s="23"/>
      <c r="AU189" s="28">
        <v>6</v>
      </c>
      <c r="AV189" s="23">
        <f t="shared" si="103"/>
        <v>0</v>
      </c>
      <c r="AW189" s="23">
        <v>1911</v>
      </c>
      <c r="AX189" s="29">
        <f t="shared" si="104"/>
        <v>1911</v>
      </c>
      <c r="AY189" s="23">
        <v>43285</v>
      </c>
      <c r="AZ189" s="30">
        <f t="shared" si="105"/>
        <v>0.32567049808429116</v>
      </c>
      <c r="BA189" s="30">
        <f t="shared" si="106"/>
        <v>0.19923371647509577</v>
      </c>
      <c r="BB189" s="30">
        <f t="shared" si="107"/>
        <v>0.34588235294117647</v>
      </c>
      <c r="BC189" s="20">
        <f t="shared" si="108"/>
        <v>891807</v>
      </c>
      <c r="BD189" s="20">
        <f t="shared" si="109"/>
        <v>876345</v>
      </c>
      <c r="BE189" s="20">
        <f t="shared" si="110"/>
        <v>891807</v>
      </c>
      <c r="BF189" s="20">
        <f t="shared" si="111"/>
        <v>891807</v>
      </c>
      <c r="BG189" s="36">
        <v>1001392</v>
      </c>
      <c r="BH189" s="36">
        <v>665291.64836299</v>
      </c>
      <c r="BI189" s="237">
        <f t="shared" si="112"/>
        <v>66.436684970819613</v>
      </c>
      <c r="BJ189" s="238">
        <f t="shared" si="113"/>
        <v>81196.5</v>
      </c>
      <c r="BK189" s="239">
        <f t="shared" si="114"/>
        <v>8.1083631584833906</v>
      </c>
      <c r="BL189" s="27">
        <f t="shared" si="115"/>
        <v>63839.254999999997</v>
      </c>
      <c r="BM189" s="239">
        <f t="shared" si="116"/>
        <v>6.3750514284116511</v>
      </c>
      <c r="BN189" s="240">
        <f t="shared" si="117"/>
        <v>16353.13</v>
      </c>
      <c r="BO189" s="239">
        <f t="shared" si="118"/>
        <v>1.6330398085864475</v>
      </c>
      <c r="BP189" s="27">
        <f t="shared" si="119"/>
        <v>35000</v>
      </c>
      <c r="BQ189" s="239">
        <f t="shared" si="120"/>
        <v>3.4951347723968236</v>
      </c>
      <c r="BR189" s="36">
        <f t="shared" si="121"/>
        <v>66336.285999999964</v>
      </c>
      <c r="BS189" s="239">
        <f t="shared" si="122"/>
        <v>6.624407424864585</v>
      </c>
      <c r="BT189" s="248">
        <f t="shared" si="131"/>
        <v>0.33563315029180379</v>
      </c>
      <c r="BU189" s="36">
        <v>262725.17099999997</v>
      </c>
      <c r="BV189" s="47">
        <f t="shared" si="123"/>
        <v>26.2359965927429</v>
      </c>
      <c r="BW189" s="54">
        <f t="shared" si="124"/>
        <v>73375.180637010024</v>
      </c>
      <c r="BX189" s="237">
        <f t="shared" si="125"/>
        <v>7.3273184364374817</v>
      </c>
      <c r="BY189" s="53">
        <v>23726.5</v>
      </c>
      <c r="BZ189" s="53">
        <v>22960</v>
      </c>
      <c r="CA189" s="53">
        <v>23600</v>
      </c>
      <c r="CB189" s="53">
        <v>10910</v>
      </c>
      <c r="CC189" s="54">
        <v>63839.254999999997</v>
      </c>
      <c r="CD189" s="54">
        <v>16353.13</v>
      </c>
      <c r="CE189" s="54">
        <v>35000</v>
      </c>
      <c r="CF189" s="42">
        <f t="shared" si="126"/>
        <v>2.6604971703518811E-2</v>
      </c>
      <c r="CG189" s="42">
        <f t="shared" si="127"/>
        <v>2.6199727276358057E-2</v>
      </c>
      <c r="CH189" s="42">
        <f t="shared" si="128"/>
        <v>2.6463124868945861E-2</v>
      </c>
      <c r="CI189" s="42">
        <f t="shared" si="129"/>
        <v>1.2233588657635564E-2</v>
      </c>
      <c r="CJ189" s="42">
        <f t="shared" si="130"/>
        <v>6.3750514284116502E-2</v>
      </c>
      <c r="CK189" s="54">
        <f t="shared" si="132"/>
        <v>14675.036127402005</v>
      </c>
    </row>
    <row r="190" spans="1:89" ht="20" customHeight="1" x14ac:dyDescent="0.6">
      <c r="A190" s="47">
        <v>183</v>
      </c>
      <c r="B190" s="47">
        <v>5</v>
      </c>
      <c r="C190" s="48" t="s">
        <v>408</v>
      </c>
      <c r="D190" s="48" t="s">
        <v>409</v>
      </c>
      <c r="E190" s="48" t="s">
        <v>410</v>
      </c>
      <c r="F190" s="55"/>
      <c r="G190" s="19">
        <v>40</v>
      </c>
      <c r="H190" s="20">
        <f t="shared" si="89"/>
        <v>0</v>
      </c>
      <c r="I190" s="23">
        <v>10509</v>
      </c>
      <c r="J190" s="22">
        <v>50</v>
      </c>
      <c r="K190" s="20">
        <f t="shared" si="90"/>
        <v>525450</v>
      </c>
      <c r="L190" s="23"/>
      <c r="M190" s="24">
        <v>60</v>
      </c>
      <c r="N190" s="20">
        <f t="shared" si="91"/>
        <v>0</v>
      </c>
      <c r="O190" s="23">
        <v>4647</v>
      </c>
      <c r="P190" s="25">
        <v>12</v>
      </c>
      <c r="Q190" s="20">
        <f t="shared" si="92"/>
        <v>55764</v>
      </c>
      <c r="R190" s="23"/>
      <c r="S190" s="26">
        <v>12</v>
      </c>
      <c r="T190" s="20">
        <f t="shared" si="93"/>
        <v>0</v>
      </c>
      <c r="U190" s="23">
        <v>580</v>
      </c>
      <c r="V190" s="25">
        <v>8</v>
      </c>
      <c r="W190" s="20">
        <f t="shared" si="94"/>
        <v>4640</v>
      </c>
      <c r="X190" s="23">
        <v>810</v>
      </c>
      <c r="Y190" s="25">
        <v>12</v>
      </c>
      <c r="Z190" s="20">
        <f t="shared" si="95"/>
        <v>9720</v>
      </c>
      <c r="AA190" s="23">
        <v>440</v>
      </c>
      <c r="AB190" s="25">
        <v>10</v>
      </c>
      <c r="AC190" s="20">
        <f t="shared" si="96"/>
        <v>4400</v>
      </c>
      <c r="AD190" s="23">
        <v>150</v>
      </c>
      <c r="AE190" s="25">
        <v>25</v>
      </c>
      <c r="AF190" s="20">
        <f t="shared" si="97"/>
        <v>3750</v>
      </c>
      <c r="AG190" s="23">
        <v>1048</v>
      </c>
      <c r="AH190" s="25">
        <v>7.5</v>
      </c>
      <c r="AI190" s="20">
        <f t="shared" si="98"/>
        <v>7860</v>
      </c>
      <c r="AJ190" s="23"/>
      <c r="AK190" s="22">
        <v>15</v>
      </c>
      <c r="AL190" s="20">
        <f t="shared" si="99"/>
        <v>0</v>
      </c>
      <c r="AM190" s="23"/>
      <c r="AN190" s="25">
        <v>12</v>
      </c>
      <c r="AO190" s="20">
        <f t="shared" si="100"/>
        <v>0</v>
      </c>
      <c r="AP190" s="23">
        <f t="shared" si="101"/>
        <v>3028</v>
      </c>
      <c r="AQ190" s="23"/>
      <c r="AR190" s="27">
        <v>4</v>
      </c>
      <c r="AS190" s="23">
        <f t="shared" si="102"/>
        <v>0</v>
      </c>
      <c r="AT190" s="23"/>
      <c r="AU190" s="28">
        <v>6</v>
      </c>
      <c r="AV190" s="23">
        <f t="shared" si="103"/>
        <v>0</v>
      </c>
      <c r="AW190" s="23">
        <v>2243</v>
      </c>
      <c r="AX190" s="29">
        <f t="shared" si="104"/>
        <v>2243</v>
      </c>
      <c r="AY190" s="23">
        <v>81560</v>
      </c>
      <c r="AZ190" s="30">
        <f t="shared" si="105"/>
        <v>0.44219240650870684</v>
      </c>
      <c r="BA190" s="30">
        <f t="shared" si="106"/>
        <v>0.28813398039775429</v>
      </c>
      <c r="BB190" s="30">
        <f t="shared" si="107"/>
        <v>0.48267699591134067</v>
      </c>
      <c r="BC190" s="20">
        <f t="shared" si="108"/>
        <v>547960</v>
      </c>
      <c r="BD190" s="20">
        <f t="shared" si="109"/>
        <v>529200</v>
      </c>
      <c r="BE190" s="20">
        <f t="shared" si="110"/>
        <v>547960</v>
      </c>
      <c r="BF190" s="20">
        <f t="shared" si="111"/>
        <v>555820</v>
      </c>
      <c r="BG190" s="36">
        <v>1001316.5</v>
      </c>
      <c r="BH190" s="36">
        <v>657056.54</v>
      </c>
      <c r="BI190" s="237">
        <f t="shared" si="112"/>
        <v>65.6192662360003</v>
      </c>
      <c r="BJ190" s="238">
        <f t="shared" si="113"/>
        <v>67092</v>
      </c>
      <c r="BK190" s="239">
        <f t="shared" si="114"/>
        <v>6.7003789511108618</v>
      </c>
      <c r="BL190" s="27">
        <f t="shared" si="115"/>
        <v>65943.5</v>
      </c>
      <c r="BM190" s="239">
        <f t="shared" si="116"/>
        <v>6.5856799523427405</v>
      </c>
      <c r="BN190" s="240">
        <f t="shared" si="117"/>
        <v>1331.75</v>
      </c>
      <c r="BO190" s="239">
        <f t="shared" si="118"/>
        <v>0.13299990562424566</v>
      </c>
      <c r="BP190" s="27">
        <f t="shared" si="119"/>
        <v>31000</v>
      </c>
      <c r="BQ190" s="239">
        <f t="shared" si="120"/>
        <v>3.0959242157699385</v>
      </c>
      <c r="BR190" s="36">
        <f t="shared" si="121"/>
        <v>33362.649999999994</v>
      </c>
      <c r="BS190" s="239">
        <f t="shared" si="122"/>
        <v>3.3318785818469974</v>
      </c>
      <c r="BT190" s="248">
        <f t="shared" si="131"/>
        <v>0.34380733763999688</v>
      </c>
      <c r="BU190" s="36">
        <v>198729.9</v>
      </c>
      <c r="BV190" s="47">
        <f t="shared" si="123"/>
        <v>19.846861606694784</v>
      </c>
      <c r="BW190" s="54">
        <f t="shared" si="124"/>
        <v>145530.05999999997</v>
      </c>
      <c r="BX190" s="237">
        <f t="shared" si="125"/>
        <v>14.533872157304904</v>
      </c>
      <c r="BY190" s="53">
        <v>21069</v>
      </c>
      <c r="BZ190" s="53">
        <v>15600</v>
      </c>
      <c r="CA190" s="53">
        <v>20375</v>
      </c>
      <c r="CB190" s="53">
        <v>10048</v>
      </c>
      <c r="CC190" s="54">
        <v>65943.5</v>
      </c>
      <c r="CD190" s="54">
        <v>1331.75</v>
      </c>
      <c r="CE190" s="54">
        <v>31000</v>
      </c>
      <c r="CF190" s="42">
        <f t="shared" si="126"/>
        <v>3.844988685305497E-2</v>
      </c>
      <c r="CG190" s="42">
        <f t="shared" si="127"/>
        <v>2.9478458049886622E-2</v>
      </c>
      <c r="CH190" s="42">
        <f t="shared" si="128"/>
        <v>3.718337104898168E-2</v>
      </c>
      <c r="CI190" s="42">
        <f t="shared" si="129"/>
        <v>1.8077794969594472E-2</v>
      </c>
      <c r="CJ190" s="42">
        <f t="shared" si="130"/>
        <v>6.5856799523427406E-2</v>
      </c>
      <c r="CK190" s="54">
        <f t="shared" si="132"/>
        <v>29106.011999999995</v>
      </c>
    </row>
    <row r="191" spans="1:89" ht="20" customHeight="1" x14ac:dyDescent="0.6">
      <c r="A191" s="47">
        <v>184</v>
      </c>
      <c r="B191" s="62">
        <v>7</v>
      </c>
      <c r="C191" s="48" t="s">
        <v>411</v>
      </c>
      <c r="D191" s="48" t="s">
        <v>412</v>
      </c>
      <c r="E191" s="48" t="s">
        <v>338</v>
      </c>
      <c r="F191" s="57"/>
      <c r="G191" s="19">
        <v>40</v>
      </c>
      <c r="H191" s="20">
        <f t="shared" si="89"/>
        <v>0</v>
      </c>
      <c r="I191" s="23">
        <v>14960</v>
      </c>
      <c r="J191" s="22">
        <v>50</v>
      </c>
      <c r="K191" s="20">
        <f t="shared" si="90"/>
        <v>748000</v>
      </c>
      <c r="L191" s="23"/>
      <c r="M191" s="24">
        <v>60</v>
      </c>
      <c r="N191" s="20">
        <f t="shared" si="91"/>
        <v>0</v>
      </c>
      <c r="O191" s="23">
        <v>12996</v>
      </c>
      <c r="P191" s="25">
        <v>12</v>
      </c>
      <c r="Q191" s="20">
        <f t="shared" si="92"/>
        <v>155952</v>
      </c>
      <c r="R191" s="23">
        <v>860</v>
      </c>
      <c r="S191" s="26">
        <v>12</v>
      </c>
      <c r="T191" s="20">
        <f t="shared" si="93"/>
        <v>10320</v>
      </c>
      <c r="U191" s="23">
        <v>814</v>
      </c>
      <c r="V191" s="25">
        <v>8</v>
      </c>
      <c r="W191" s="20">
        <f t="shared" si="94"/>
        <v>6512</v>
      </c>
      <c r="X191" s="23">
        <v>498</v>
      </c>
      <c r="Y191" s="25">
        <v>12</v>
      </c>
      <c r="Z191" s="20">
        <f t="shared" si="95"/>
        <v>5976</v>
      </c>
      <c r="AA191" s="23">
        <v>870</v>
      </c>
      <c r="AB191" s="25">
        <v>10</v>
      </c>
      <c r="AC191" s="20">
        <f t="shared" si="96"/>
        <v>8700</v>
      </c>
      <c r="AD191" s="23"/>
      <c r="AE191" s="25">
        <v>25</v>
      </c>
      <c r="AF191" s="20">
        <f t="shared" si="97"/>
        <v>0</v>
      </c>
      <c r="AG191" s="23"/>
      <c r="AH191" s="25">
        <v>7.5</v>
      </c>
      <c r="AI191" s="20">
        <f t="shared" si="98"/>
        <v>0</v>
      </c>
      <c r="AJ191" s="23"/>
      <c r="AK191" s="22">
        <v>15</v>
      </c>
      <c r="AL191" s="20">
        <f t="shared" si="99"/>
        <v>0</v>
      </c>
      <c r="AM191" s="23"/>
      <c r="AN191" s="25">
        <v>12</v>
      </c>
      <c r="AO191" s="20">
        <f t="shared" si="100"/>
        <v>0</v>
      </c>
      <c r="AP191" s="23">
        <f t="shared" si="101"/>
        <v>3042</v>
      </c>
      <c r="AQ191" s="23">
        <v>84</v>
      </c>
      <c r="AR191" s="27">
        <v>4</v>
      </c>
      <c r="AS191" s="23">
        <f t="shared" si="102"/>
        <v>336</v>
      </c>
      <c r="AT191" s="23"/>
      <c r="AU191" s="28">
        <v>6</v>
      </c>
      <c r="AV191" s="23">
        <f t="shared" si="103"/>
        <v>0</v>
      </c>
      <c r="AW191" s="23">
        <v>4007</v>
      </c>
      <c r="AX191" s="29">
        <f t="shared" si="104"/>
        <v>4343</v>
      </c>
      <c r="AY191" s="23">
        <v>65540</v>
      </c>
      <c r="AZ191" s="30">
        <f t="shared" si="105"/>
        <v>0.868716577540107</v>
      </c>
      <c r="BA191" s="30">
        <f t="shared" si="106"/>
        <v>0.20334224598930481</v>
      </c>
      <c r="BB191" s="30">
        <f t="shared" si="107"/>
        <v>0.33417974761465064</v>
      </c>
      <c r="BC191" s="20">
        <f t="shared" si="108"/>
        <v>779508</v>
      </c>
      <c r="BD191" s="20">
        <f t="shared" si="109"/>
        <v>758320</v>
      </c>
      <c r="BE191" s="20">
        <f t="shared" si="110"/>
        <v>779508</v>
      </c>
      <c r="BF191" s="20">
        <f t="shared" si="111"/>
        <v>779508</v>
      </c>
      <c r="BG191" s="36">
        <v>1000840</v>
      </c>
      <c r="BH191" s="36">
        <v>671973.54157300002</v>
      </c>
      <c r="BI191" s="237">
        <f t="shared" si="112"/>
        <v>67.140955754466248</v>
      </c>
      <c r="BJ191" s="238">
        <f t="shared" si="113"/>
        <v>57614</v>
      </c>
      <c r="BK191" s="239">
        <f t="shared" si="114"/>
        <v>5.7565644858319018</v>
      </c>
      <c r="BL191" s="27">
        <f t="shared" si="115"/>
        <v>72485.899999999994</v>
      </c>
      <c r="BM191" s="239">
        <f t="shared" si="116"/>
        <v>7.2425062947124417</v>
      </c>
      <c r="BN191" s="240">
        <f t="shared" si="117"/>
        <v>4321.88</v>
      </c>
      <c r="BO191" s="239">
        <f t="shared" si="118"/>
        <v>0.43182526677590827</v>
      </c>
      <c r="BP191" s="27">
        <f t="shared" si="119"/>
        <v>35000</v>
      </c>
      <c r="BQ191" s="239">
        <f t="shared" si="120"/>
        <v>3.497062467527277</v>
      </c>
      <c r="BR191" s="36">
        <f t="shared" si="121"/>
        <v>85279.260000000009</v>
      </c>
      <c r="BS191" s="239">
        <f t="shared" si="122"/>
        <v>8.5207685544142926</v>
      </c>
      <c r="BT191" s="248">
        <f t="shared" si="131"/>
        <v>0.32859044245533747</v>
      </c>
      <c r="BU191" s="36">
        <v>254701.04</v>
      </c>
      <c r="BV191" s="47">
        <f t="shared" si="123"/>
        <v>25.448727069261821</v>
      </c>
      <c r="BW191" s="54">
        <f t="shared" si="124"/>
        <v>74165.418426999968</v>
      </c>
      <c r="BX191" s="237">
        <f t="shared" si="125"/>
        <v>7.4103171762719287</v>
      </c>
      <c r="BY191" s="53">
        <v>19494</v>
      </c>
      <c r="BZ191" s="53">
        <v>11900</v>
      </c>
      <c r="CA191" s="53">
        <v>14330</v>
      </c>
      <c r="CB191" s="53">
        <v>11890</v>
      </c>
      <c r="CC191" s="54">
        <v>72485.899999999994</v>
      </c>
      <c r="CD191" s="54">
        <v>4321.88</v>
      </c>
      <c r="CE191" s="54">
        <v>35000</v>
      </c>
      <c r="CF191" s="42">
        <f t="shared" si="126"/>
        <v>2.5008082020967073E-2</v>
      </c>
      <c r="CG191" s="42">
        <f t="shared" si="127"/>
        <v>1.5692583605865597E-2</v>
      </c>
      <c r="CH191" s="42">
        <f t="shared" si="128"/>
        <v>1.8383390548910337E-2</v>
      </c>
      <c r="CI191" s="42">
        <f t="shared" si="129"/>
        <v>1.5253210999758822E-2</v>
      </c>
      <c r="CJ191" s="42">
        <f t="shared" si="130"/>
        <v>7.2425062947124405E-2</v>
      </c>
      <c r="CK191" s="54">
        <f t="shared" si="132"/>
        <v>14833.083685399994</v>
      </c>
    </row>
    <row r="192" spans="1:89" ht="20" customHeight="1" x14ac:dyDescent="0.6">
      <c r="A192" s="47">
        <v>185</v>
      </c>
      <c r="B192" s="47">
        <v>5</v>
      </c>
      <c r="C192" s="72" t="s">
        <v>413</v>
      </c>
      <c r="D192" s="69" t="s">
        <v>254</v>
      </c>
      <c r="E192" s="47" t="s">
        <v>255</v>
      </c>
      <c r="F192" s="57"/>
      <c r="G192" s="19">
        <v>40</v>
      </c>
      <c r="H192" s="20">
        <f t="shared" si="89"/>
        <v>0</v>
      </c>
      <c r="I192" s="57">
        <v>17006</v>
      </c>
      <c r="J192" s="22">
        <v>50</v>
      </c>
      <c r="K192" s="20">
        <f t="shared" si="90"/>
        <v>850300</v>
      </c>
      <c r="L192" s="23"/>
      <c r="M192" s="24">
        <v>60</v>
      </c>
      <c r="N192" s="20">
        <f t="shared" si="91"/>
        <v>0</v>
      </c>
      <c r="O192" s="23">
        <v>6134</v>
      </c>
      <c r="P192" s="25">
        <v>12</v>
      </c>
      <c r="Q192" s="20">
        <f t="shared" si="92"/>
        <v>73608</v>
      </c>
      <c r="R192" s="23">
        <v>670</v>
      </c>
      <c r="S192" s="26">
        <v>12</v>
      </c>
      <c r="T192" s="20">
        <f t="shared" si="93"/>
        <v>8040</v>
      </c>
      <c r="U192" s="23">
        <v>1000</v>
      </c>
      <c r="V192" s="25">
        <v>8</v>
      </c>
      <c r="W192" s="20">
        <f t="shared" si="94"/>
        <v>8000</v>
      </c>
      <c r="X192" s="23">
        <v>184</v>
      </c>
      <c r="Y192" s="25">
        <v>12</v>
      </c>
      <c r="Z192" s="20">
        <f t="shared" si="95"/>
        <v>2208</v>
      </c>
      <c r="AA192" s="23">
        <v>1140</v>
      </c>
      <c r="AB192" s="25">
        <v>10</v>
      </c>
      <c r="AC192" s="20">
        <f t="shared" si="96"/>
        <v>11400</v>
      </c>
      <c r="AD192" s="23">
        <v>660</v>
      </c>
      <c r="AE192" s="25">
        <v>25</v>
      </c>
      <c r="AF192" s="20">
        <f t="shared" si="97"/>
        <v>16500</v>
      </c>
      <c r="AG192" s="23">
        <v>0</v>
      </c>
      <c r="AH192" s="25">
        <v>7.5</v>
      </c>
      <c r="AI192" s="20">
        <f t="shared" si="98"/>
        <v>0</v>
      </c>
      <c r="AJ192" s="23"/>
      <c r="AK192" s="22">
        <v>15</v>
      </c>
      <c r="AL192" s="20">
        <f t="shared" si="99"/>
        <v>0</v>
      </c>
      <c r="AM192" s="23"/>
      <c r="AN192" s="25">
        <v>12</v>
      </c>
      <c r="AO192" s="20">
        <f t="shared" si="100"/>
        <v>0</v>
      </c>
      <c r="AP192" s="23">
        <f t="shared" si="101"/>
        <v>3654</v>
      </c>
      <c r="AQ192" s="23"/>
      <c r="AR192" s="27">
        <v>4</v>
      </c>
      <c r="AS192" s="23">
        <f t="shared" si="102"/>
        <v>0</v>
      </c>
      <c r="AT192" s="23"/>
      <c r="AU192" s="28">
        <v>6</v>
      </c>
      <c r="AV192" s="23">
        <f t="shared" si="103"/>
        <v>0</v>
      </c>
      <c r="AW192" s="23">
        <v>1433</v>
      </c>
      <c r="AX192" s="29">
        <f t="shared" si="104"/>
        <v>1433</v>
      </c>
      <c r="AY192" s="23">
        <v>26995</v>
      </c>
      <c r="AZ192" s="30">
        <f t="shared" si="105"/>
        <v>0.36069622486181346</v>
      </c>
      <c r="BA192" s="30">
        <f t="shared" si="106"/>
        <v>0.2148653416441256</v>
      </c>
      <c r="BB192" s="30">
        <f t="shared" si="107"/>
        <v>0.23361591131398762</v>
      </c>
      <c r="BC192" s="20">
        <f t="shared" si="108"/>
        <v>896448</v>
      </c>
      <c r="BD192" s="20">
        <f t="shared" si="109"/>
        <v>874840</v>
      </c>
      <c r="BE192" s="20">
        <f t="shared" si="110"/>
        <v>896448</v>
      </c>
      <c r="BF192" s="20">
        <f t="shared" si="111"/>
        <v>896448</v>
      </c>
      <c r="BG192" s="36">
        <v>997051</v>
      </c>
      <c r="BH192" s="36">
        <v>669182.20072564902</v>
      </c>
      <c r="BI192" s="237">
        <f t="shared" si="112"/>
        <v>67.116145585897712</v>
      </c>
      <c r="BJ192" s="238">
        <f t="shared" si="113"/>
        <v>59248</v>
      </c>
      <c r="BK192" s="239">
        <f t="shared" si="114"/>
        <v>5.9423239132200862</v>
      </c>
      <c r="BL192" s="27">
        <f t="shared" si="115"/>
        <v>75005</v>
      </c>
      <c r="BM192" s="239">
        <f t="shared" si="116"/>
        <v>7.5226843962846432</v>
      </c>
      <c r="BN192" s="240">
        <f t="shared" si="117"/>
        <v>242.5</v>
      </c>
      <c r="BO192" s="239">
        <f t="shared" si="118"/>
        <v>2.4321724766335925E-2</v>
      </c>
      <c r="BP192" s="27">
        <f t="shared" si="119"/>
        <v>15000</v>
      </c>
      <c r="BQ192" s="239">
        <f t="shared" si="120"/>
        <v>1.5044365834846964</v>
      </c>
      <c r="BR192" s="36">
        <f t="shared" si="121"/>
        <v>45781.850000000006</v>
      </c>
      <c r="BS192" s="239">
        <f t="shared" si="122"/>
        <v>4.5917259999739235</v>
      </c>
      <c r="BT192" s="248">
        <f t="shared" si="131"/>
        <v>0.32883854414102287</v>
      </c>
      <c r="BU192" s="36">
        <v>195277.35</v>
      </c>
      <c r="BV192" s="47">
        <f t="shared" si="123"/>
        <v>19.585492617729685</v>
      </c>
      <c r="BW192" s="54">
        <f t="shared" si="124"/>
        <v>132591.44927435098</v>
      </c>
      <c r="BX192" s="237">
        <f t="shared" si="125"/>
        <v>13.2983617963726</v>
      </c>
      <c r="BY192" s="53">
        <v>20128</v>
      </c>
      <c r="BZ192" s="53">
        <v>16400</v>
      </c>
      <c r="CA192" s="53">
        <v>17600</v>
      </c>
      <c r="CB192" s="53">
        <v>5120</v>
      </c>
      <c r="CC192" s="54">
        <v>75005</v>
      </c>
      <c r="CD192" s="54">
        <v>242.5</v>
      </c>
      <c r="CE192" s="54">
        <v>15000</v>
      </c>
      <c r="CF192" s="42">
        <f t="shared" si="126"/>
        <v>2.2453059184693369E-2</v>
      </c>
      <c r="CG192" s="42">
        <f t="shared" si="127"/>
        <v>1.8746285034977824E-2</v>
      </c>
      <c r="CH192" s="42">
        <f t="shared" si="128"/>
        <v>1.963304062254587E-2</v>
      </c>
      <c r="CI192" s="42">
        <f t="shared" si="129"/>
        <v>5.7114299992860711E-3</v>
      </c>
      <c r="CJ192" s="42">
        <f t="shared" si="130"/>
        <v>7.5226843962846429E-2</v>
      </c>
      <c r="CK192" s="54">
        <f t="shared" si="132"/>
        <v>26518.289854870196</v>
      </c>
    </row>
    <row r="193" spans="1:89" ht="20" customHeight="1" x14ac:dyDescent="0.6">
      <c r="A193" s="47">
        <v>186</v>
      </c>
      <c r="B193" s="62">
        <v>7</v>
      </c>
      <c r="C193" s="48" t="s">
        <v>414</v>
      </c>
      <c r="D193" s="48" t="s">
        <v>283</v>
      </c>
      <c r="E193" s="48" t="s">
        <v>284</v>
      </c>
      <c r="F193" s="49">
        <v>0</v>
      </c>
      <c r="G193" s="19">
        <v>40</v>
      </c>
      <c r="H193" s="20">
        <f t="shared" si="89"/>
        <v>0</v>
      </c>
      <c r="I193" s="23">
        <v>16140</v>
      </c>
      <c r="J193" s="22">
        <v>50</v>
      </c>
      <c r="K193" s="20">
        <f t="shared" si="90"/>
        <v>807000</v>
      </c>
      <c r="L193" s="23"/>
      <c r="M193" s="24">
        <v>60</v>
      </c>
      <c r="N193" s="20">
        <f t="shared" si="91"/>
        <v>0</v>
      </c>
      <c r="O193" s="23">
        <v>10043</v>
      </c>
      <c r="P193" s="25">
        <v>12</v>
      </c>
      <c r="Q193" s="20">
        <f t="shared" si="92"/>
        <v>120516</v>
      </c>
      <c r="R193" s="23">
        <v>640</v>
      </c>
      <c r="S193" s="26">
        <v>12</v>
      </c>
      <c r="T193" s="20">
        <f t="shared" si="93"/>
        <v>7680</v>
      </c>
      <c r="U193" s="23">
        <v>540</v>
      </c>
      <c r="V193" s="25">
        <v>8</v>
      </c>
      <c r="W193" s="20">
        <f t="shared" si="94"/>
        <v>4320</v>
      </c>
      <c r="X193" s="23">
        <v>520</v>
      </c>
      <c r="Y193" s="25">
        <v>12</v>
      </c>
      <c r="Z193" s="20">
        <f t="shared" si="95"/>
        <v>6240</v>
      </c>
      <c r="AA193" s="23">
        <v>1320</v>
      </c>
      <c r="AB193" s="25">
        <v>10</v>
      </c>
      <c r="AC193" s="20">
        <f t="shared" si="96"/>
        <v>13200</v>
      </c>
      <c r="AD193" s="23">
        <v>110</v>
      </c>
      <c r="AE193" s="25">
        <v>25</v>
      </c>
      <c r="AF193" s="20">
        <f t="shared" si="97"/>
        <v>2750</v>
      </c>
      <c r="AG193" s="23">
        <v>579</v>
      </c>
      <c r="AH193" s="25">
        <v>7.5</v>
      </c>
      <c r="AI193" s="20">
        <f t="shared" si="98"/>
        <v>4342.5</v>
      </c>
      <c r="AJ193" s="23"/>
      <c r="AK193" s="22">
        <v>15</v>
      </c>
      <c r="AL193" s="20">
        <f t="shared" si="99"/>
        <v>0</v>
      </c>
      <c r="AM193" s="23">
        <v>0</v>
      </c>
      <c r="AN193" s="25">
        <v>12</v>
      </c>
      <c r="AO193" s="20">
        <f t="shared" si="100"/>
        <v>0</v>
      </c>
      <c r="AP193" s="23">
        <f t="shared" si="101"/>
        <v>3709</v>
      </c>
      <c r="AQ193" s="23">
        <v>50</v>
      </c>
      <c r="AR193" s="27">
        <v>4</v>
      </c>
      <c r="AS193" s="23">
        <f t="shared" si="102"/>
        <v>200</v>
      </c>
      <c r="AT193" s="23">
        <v>0</v>
      </c>
      <c r="AU193" s="28">
        <v>6</v>
      </c>
      <c r="AV193" s="23">
        <f t="shared" si="103"/>
        <v>0</v>
      </c>
      <c r="AW193" s="23">
        <v>1717</v>
      </c>
      <c r="AX193" s="29">
        <f t="shared" si="104"/>
        <v>1917</v>
      </c>
      <c r="AY193" s="23">
        <v>30825</v>
      </c>
      <c r="AZ193" s="30">
        <f t="shared" si="105"/>
        <v>0.62224287484510532</v>
      </c>
      <c r="BA193" s="30">
        <f t="shared" si="106"/>
        <v>0.22980173482032218</v>
      </c>
      <c r="BB193" s="30">
        <f t="shared" si="107"/>
        <v>0.19087921935676591</v>
      </c>
      <c r="BC193" s="20">
        <f t="shared" si="108"/>
        <v>841190</v>
      </c>
      <c r="BD193" s="20">
        <f t="shared" si="109"/>
        <v>817430</v>
      </c>
      <c r="BE193" s="20">
        <f t="shared" si="110"/>
        <v>841190</v>
      </c>
      <c r="BF193" s="20">
        <f t="shared" si="111"/>
        <v>845532.5</v>
      </c>
      <c r="BG193" s="36">
        <v>996873.5</v>
      </c>
      <c r="BH193" s="36">
        <v>655171.683333333</v>
      </c>
      <c r="BI193" s="237">
        <f t="shared" si="112"/>
        <v>65.722650199181032</v>
      </c>
      <c r="BJ193" s="238">
        <f t="shared" si="113"/>
        <v>79467</v>
      </c>
      <c r="BK193" s="239">
        <f t="shared" si="114"/>
        <v>7.9716232801854998</v>
      </c>
      <c r="BL193" s="27">
        <f t="shared" si="115"/>
        <v>58980</v>
      </c>
      <c r="BM193" s="239">
        <f t="shared" si="116"/>
        <v>5.9164979307805847</v>
      </c>
      <c r="BN193" s="240">
        <f t="shared" si="117"/>
        <v>3200.28</v>
      </c>
      <c r="BO193" s="239">
        <f t="shared" si="118"/>
        <v>0.32103170562764483</v>
      </c>
      <c r="BP193" s="27">
        <f t="shared" si="119"/>
        <v>20000</v>
      </c>
      <c r="BQ193" s="239">
        <f t="shared" si="120"/>
        <v>2.0062726113192895</v>
      </c>
      <c r="BR193" s="36">
        <f t="shared" si="121"/>
        <v>62246.97848484799</v>
      </c>
      <c r="BS193" s="239">
        <f t="shared" si="122"/>
        <v>6.2442204035765805</v>
      </c>
      <c r="BT193" s="248">
        <f t="shared" si="131"/>
        <v>0.34277349800818963</v>
      </c>
      <c r="BU193" s="36">
        <v>223894.25848484799</v>
      </c>
      <c r="BV193" s="47">
        <f t="shared" si="123"/>
        <v>22.4596459314896</v>
      </c>
      <c r="BW193" s="54">
        <f t="shared" si="124"/>
        <v>117807.55818181901</v>
      </c>
      <c r="BX193" s="237">
        <f t="shared" si="125"/>
        <v>11.817703869329359</v>
      </c>
      <c r="BY193" s="53">
        <v>19112</v>
      </c>
      <c r="BZ193" s="53">
        <v>25710</v>
      </c>
      <c r="CA193" s="53">
        <v>22894</v>
      </c>
      <c r="CB193" s="53">
        <v>11751</v>
      </c>
      <c r="CC193" s="54">
        <v>58980</v>
      </c>
      <c r="CD193" s="54">
        <v>3200.28</v>
      </c>
      <c r="CE193" s="54">
        <v>20000</v>
      </c>
      <c r="CF193" s="42">
        <f t="shared" si="126"/>
        <v>2.2720194010865561E-2</v>
      </c>
      <c r="CG193" s="42">
        <f t="shared" si="127"/>
        <v>3.14522344420929E-2</v>
      </c>
      <c r="CH193" s="42">
        <f t="shared" si="128"/>
        <v>2.7216205613476149E-2</v>
      </c>
      <c r="CI193" s="42">
        <f t="shared" si="129"/>
        <v>1.3897750825663118E-2</v>
      </c>
      <c r="CJ193" s="42">
        <f t="shared" si="130"/>
        <v>5.9164979307805857E-2</v>
      </c>
      <c r="CK193" s="54">
        <f t="shared" si="132"/>
        <v>23561.511636363804</v>
      </c>
    </row>
    <row r="194" spans="1:89" ht="20" customHeight="1" x14ac:dyDescent="0.6">
      <c r="A194" s="47">
        <v>187</v>
      </c>
      <c r="B194" s="47">
        <v>4</v>
      </c>
      <c r="C194" s="48" t="s">
        <v>415</v>
      </c>
      <c r="D194" s="48" t="s">
        <v>386</v>
      </c>
      <c r="E194" s="48" t="s">
        <v>91</v>
      </c>
      <c r="F194" s="23"/>
      <c r="G194" s="19">
        <v>40</v>
      </c>
      <c r="H194" s="20">
        <f t="shared" si="89"/>
        <v>0</v>
      </c>
      <c r="I194" s="23">
        <v>17022</v>
      </c>
      <c r="J194" s="22">
        <v>50</v>
      </c>
      <c r="K194" s="20">
        <f t="shared" si="90"/>
        <v>851100</v>
      </c>
      <c r="L194" s="23"/>
      <c r="M194" s="24">
        <v>60</v>
      </c>
      <c r="N194" s="20">
        <f t="shared" si="91"/>
        <v>0</v>
      </c>
      <c r="O194" s="23">
        <v>6963</v>
      </c>
      <c r="P194" s="25">
        <v>12</v>
      </c>
      <c r="Q194" s="20">
        <f t="shared" si="92"/>
        <v>83556</v>
      </c>
      <c r="R194" s="23"/>
      <c r="S194" s="26">
        <v>12</v>
      </c>
      <c r="T194" s="20">
        <f t="shared" si="93"/>
        <v>0</v>
      </c>
      <c r="U194" s="23">
        <v>798</v>
      </c>
      <c r="V194" s="25">
        <v>8</v>
      </c>
      <c r="W194" s="20">
        <f t="shared" si="94"/>
        <v>6384</v>
      </c>
      <c r="X194" s="23">
        <v>532</v>
      </c>
      <c r="Y194" s="25">
        <v>12</v>
      </c>
      <c r="Z194" s="20">
        <f t="shared" si="95"/>
        <v>6384</v>
      </c>
      <c r="AA194" s="23">
        <v>1060</v>
      </c>
      <c r="AB194" s="25">
        <v>10</v>
      </c>
      <c r="AC194" s="20">
        <f t="shared" si="96"/>
        <v>10600</v>
      </c>
      <c r="AD194" s="23">
        <v>220</v>
      </c>
      <c r="AE194" s="25">
        <v>25</v>
      </c>
      <c r="AF194" s="20">
        <f t="shared" si="97"/>
        <v>5500</v>
      </c>
      <c r="AG194" s="23"/>
      <c r="AH194" s="25">
        <v>7.5</v>
      </c>
      <c r="AI194" s="20">
        <f t="shared" si="98"/>
        <v>0</v>
      </c>
      <c r="AJ194" s="23"/>
      <c r="AK194" s="22">
        <v>15</v>
      </c>
      <c r="AL194" s="20">
        <f t="shared" si="99"/>
        <v>0</v>
      </c>
      <c r="AM194" s="23"/>
      <c r="AN194" s="25">
        <v>12</v>
      </c>
      <c r="AO194" s="20">
        <f t="shared" si="100"/>
        <v>0</v>
      </c>
      <c r="AP194" s="23">
        <f t="shared" si="101"/>
        <v>2610</v>
      </c>
      <c r="AQ194" s="23"/>
      <c r="AR194" s="27">
        <v>4</v>
      </c>
      <c r="AS194" s="23">
        <f t="shared" si="102"/>
        <v>0</v>
      </c>
      <c r="AT194" s="23"/>
      <c r="AU194" s="28">
        <v>6</v>
      </c>
      <c r="AV194" s="23">
        <f t="shared" si="103"/>
        <v>0</v>
      </c>
      <c r="AW194" s="23">
        <v>1315</v>
      </c>
      <c r="AX194" s="29">
        <f t="shared" si="104"/>
        <v>1315</v>
      </c>
      <c r="AY194" s="23">
        <v>30068</v>
      </c>
      <c r="AZ194" s="30">
        <f t="shared" si="105"/>
        <v>0.40905886499823757</v>
      </c>
      <c r="BA194" s="30">
        <f t="shared" si="106"/>
        <v>0.15333098343320409</v>
      </c>
      <c r="BB194" s="30">
        <f t="shared" si="107"/>
        <v>0.18885537842883815</v>
      </c>
      <c r="BC194" s="20">
        <f t="shared" si="108"/>
        <v>879968</v>
      </c>
      <c r="BD194" s="20">
        <f t="shared" si="109"/>
        <v>856600</v>
      </c>
      <c r="BE194" s="20">
        <f t="shared" si="110"/>
        <v>879968</v>
      </c>
      <c r="BF194" s="20">
        <f t="shared" si="111"/>
        <v>879968</v>
      </c>
      <c r="BG194" s="36">
        <v>993592</v>
      </c>
      <c r="BH194" s="36">
        <v>665918.81798254198</v>
      </c>
      <c r="BI194" s="237">
        <f t="shared" si="112"/>
        <v>67.021354638779499</v>
      </c>
      <c r="BJ194" s="238">
        <f t="shared" si="113"/>
        <v>64001</v>
      </c>
      <c r="BK194" s="239">
        <f t="shared" si="114"/>
        <v>6.4413763395840542</v>
      </c>
      <c r="BL194" s="27">
        <f t="shared" si="115"/>
        <v>42014</v>
      </c>
      <c r="BM194" s="239">
        <f t="shared" si="116"/>
        <v>4.2284962036731377</v>
      </c>
      <c r="BN194" s="240">
        <f t="shared" si="117"/>
        <v>0</v>
      </c>
      <c r="BO194" s="239">
        <f t="shared" si="118"/>
        <v>0</v>
      </c>
      <c r="BP194" s="27">
        <f t="shared" si="119"/>
        <v>30000</v>
      </c>
      <c r="BQ194" s="239">
        <f t="shared" si="120"/>
        <v>3.0193479818678091</v>
      </c>
      <c r="BR194" s="36">
        <f t="shared" si="121"/>
        <v>72155.76999999999</v>
      </c>
      <c r="BS194" s="239">
        <f t="shared" si="122"/>
        <v>7.2621126176539255</v>
      </c>
      <c r="BT194" s="248">
        <f t="shared" si="131"/>
        <v>0.32978645361220504</v>
      </c>
      <c r="BU194" s="36">
        <v>208170.77</v>
      </c>
      <c r="BV194" s="47">
        <f t="shared" si="123"/>
        <v>20.951333142778925</v>
      </c>
      <c r="BW194" s="54">
        <f t="shared" si="124"/>
        <v>119502.41201745803</v>
      </c>
      <c r="BX194" s="237">
        <f t="shared" si="125"/>
        <v>12.027312218441576</v>
      </c>
      <c r="BY194" s="53">
        <v>16101</v>
      </c>
      <c r="BZ194" s="53">
        <v>24750</v>
      </c>
      <c r="CA194" s="53">
        <v>17550</v>
      </c>
      <c r="CB194" s="53">
        <v>5600</v>
      </c>
      <c r="CC194" s="54">
        <v>42014</v>
      </c>
      <c r="CD194" s="54"/>
      <c r="CE194" s="54">
        <v>30000</v>
      </c>
      <c r="CF194" s="42">
        <f t="shared" si="126"/>
        <v>1.829725626386414E-2</v>
      </c>
      <c r="CG194" s="42">
        <f t="shared" si="127"/>
        <v>2.8893299089423303E-2</v>
      </c>
      <c r="CH194" s="42">
        <f t="shared" si="128"/>
        <v>1.9943907051165496E-2</v>
      </c>
      <c r="CI194" s="42">
        <f t="shared" si="129"/>
        <v>6.3638677770100731E-3</v>
      </c>
      <c r="CJ194" s="42">
        <f t="shared" si="130"/>
        <v>4.2284962036731377E-2</v>
      </c>
      <c r="CK194" s="54">
        <f t="shared" si="132"/>
        <v>23900.482403491609</v>
      </c>
    </row>
    <row r="195" spans="1:89" ht="20" customHeight="1" x14ac:dyDescent="0.6">
      <c r="A195" s="47">
        <v>188</v>
      </c>
      <c r="B195" s="47">
        <v>5</v>
      </c>
      <c r="C195" s="48" t="s">
        <v>416</v>
      </c>
      <c r="D195" s="61" t="s">
        <v>417</v>
      </c>
      <c r="E195" s="47" t="s">
        <v>176</v>
      </c>
      <c r="F195" s="57"/>
      <c r="G195" s="19">
        <v>40</v>
      </c>
      <c r="H195" s="20">
        <f t="shared" si="89"/>
        <v>0</v>
      </c>
      <c r="I195" s="57">
        <v>16709</v>
      </c>
      <c r="J195" s="22">
        <v>50</v>
      </c>
      <c r="K195" s="20">
        <f t="shared" si="90"/>
        <v>835450</v>
      </c>
      <c r="L195" s="23"/>
      <c r="M195" s="24">
        <v>60</v>
      </c>
      <c r="N195" s="20">
        <f t="shared" si="91"/>
        <v>0</v>
      </c>
      <c r="O195" s="57">
        <v>7465</v>
      </c>
      <c r="P195" s="25">
        <v>12</v>
      </c>
      <c r="Q195" s="20">
        <f t="shared" si="92"/>
        <v>89580</v>
      </c>
      <c r="R195" s="57">
        <v>880</v>
      </c>
      <c r="S195" s="26">
        <v>12</v>
      </c>
      <c r="T195" s="20">
        <f t="shared" si="93"/>
        <v>10560</v>
      </c>
      <c r="U195" s="57">
        <v>1390</v>
      </c>
      <c r="V195" s="25">
        <v>8</v>
      </c>
      <c r="W195" s="20">
        <f t="shared" si="94"/>
        <v>11120</v>
      </c>
      <c r="X195" s="57">
        <v>300</v>
      </c>
      <c r="Y195" s="25">
        <v>12</v>
      </c>
      <c r="Z195" s="20">
        <f t="shared" si="95"/>
        <v>3600</v>
      </c>
      <c r="AA195" s="57">
        <v>325</v>
      </c>
      <c r="AB195" s="25">
        <v>10</v>
      </c>
      <c r="AC195" s="20">
        <f t="shared" si="96"/>
        <v>3250</v>
      </c>
      <c r="AD195" s="57">
        <v>460</v>
      </c>
      <c r="AE195" s="25">
        <v>25</v>
      </c>
      <c r="AF195" s="20">
        <f t="shared" si="97"/>
        <v>11500</v>
      </c>
      <c r="AG195" s="23"/>
      <c r="AH195" s="25">
        <v>7.5</v>
      </c>
      <c r="AI195" s="20">
        <f t="shared" si="98"/>
        <v>0</v>
      </c>
      <c r="AJ195" s="57">
        <v>97</v>
      </c>
      <c r="AK195" s="22">
        <v>15</v>
      </c>
      <c r="AL195" s="20">
        <f t="shared" si="99"/>
        <v>1455</v>
      </c>
      <c r="AM195" s="57"/>
      <c r="AN195" s="25">
        <v>12</v>
      </c>
      <c r="AO195" s="20">
        <f t="shared" si="100"/>
        <v>0</v>
      </c>
      <c r="AP195" s="23">
        <f t="shared" si="101"/>
        <v>3452</v>
      </c>
      <c r="AQ195" s="57"/>
      <c r="AR195" s="27">
        <v>4</v>
      </c>
      <c r="AS195" s="23">
        <f t="shared" si="102"/>
        <v>0</v>
      </c>
      <c r="AT195" s="57">
        <v>8</v>
      </c>
      <c r="AU195" s="28">
        <v>6</v>
      </c>
      <c r="AV195" s="23">
        <f t="shared" si="103"/>
        <v>48</v>
      </c>
      <c r="AW195" s="57">
        <v>1414</v>
      </c>
      <c r="AX195" s="29">
        <f t="shared" si="104"/>
        <v>1462</v>
      </c>
      <c r="AY195" s="57">
        <v>13704</v>
      </c>
      <c r="AZ195" s="30">
        <f t="shared" si="105"/>
        <v>0.44676521635046978</v>
      </c>
      <c r="BA195" s="30">
        <f t="shared" si="106"/>
        <v>0.20659524806990245</v>
      </c>
      <c r="BB195" s="30">
        <f t="shared" si="107"/>
        <v>0.19584728734092433</v>
      </c>
      <c r="BC195" s="20">
        <f t="shared" si="108"/>
        <v>875480</v>
      </c>
      <c r="BD195" s="20">
        <f t="shared" si="109"/>
        <v>857510</v>
      </c>
      <c r="BE195" s="20">
        <f t="shared" si="110"/>
        <v>875480</v>
      </c>
      <c r="BF195" s="20">
        <f t="shared" si="111"/>
        <v>875480</v>
      </c>
      <c r="BG195" s="241">
        <v>992780</v>
      </c>
      <c r="BH195" s="241">
        <v>680153.61</v>
      </c>
      <c r="BI195" s="237">
        <f t="shared" si="112"/>
        <v>68.510003223272022</v>
      </c>
      <c r="BJ195" s="238">
        <f t="shared" si="113"/>
        <v>52153</v>
      </c>
      <c r="BK195" s="239">
        <f t="shared" si="114"/>
        <v>5.253228308386551</v>
      </c>
      <c r="BL195" s="27">
        <f t="shared" si="115"/>
        <v>61645</v>
      </c>
      <c r="BM195" s="239">
        <f t="shared" si="116"/>
        <v>6.2093313725095189</v>
      </c>
      <c r="BN195" s="240">
        <f t="shared" si="117"/>
        <v>2321.83</v>
      </c>
      <c r="BO195" s="239">
        <f t="shared" si="118"/>
        <v>0.23387155260984308</v>
      </c>
      <c r="BP195" s="27">
        <f t="shared" si="119"/>
        <v>35000</v>
      </c>
      <c r="BQ195" s="239">
        <f t="shared" si="120"/>
        <v>3.525453776264631</v>
      </c>
      <c r="BR195" s="36">
        <f t="shared" si="121"/>
        <v>70483.710000000021</v>
      </c>
      <c r="BS195" s="239">
        <f t="shared" si="122"/>
        <v>7.0996303309897488</v>
      </c>
      <c r="BT195" s="248">
        <f t="shared" si="131"/>
        <v>0.3148999677672798</v>
      </c>
      <c r="BU195" s="241">
        <v>221603.54</v>
      </c>
      <c r="BV195" s="47">
        <f t="shared" si="123"/>
        <v>22.321515340760293</v>
      </c>
      <c r="BW195" s="54">
        <f t="shared" si="124"/>
        <v>91022.85</v>
      </c>
      <c r="BX195" s="237">
        <f t="shared" si="125"/>
        <v>9.1684814359676885</v>
      </c>
      <c r="BY195" s="58">
        <v>14023</v>
      </c>
      <c r="BZ195" s="58">
        <v>18210</v>
      </c>
      <c r="CA195" s="58">
        <v>14000</v>
      </c>
      <c r="CB195" s="58">
        <v>5920</v>
      </c>
      <c r="CC195" s="59">
        <v>61645</v>
      </c>
      <c r="CD195" s="59">
        <v>2321.83</v>
      </c>
      <c r="CE195" s="59">
        <v>35000</v>
      </c>
      <c r="CF195" s="42">
        <f t="shared" si="126"/>
        <v>1.6017498971992505E-2</v>
      </c>
      <c r="CG195" s="42">
        <f t="shared" si="127"/>
        <v>2.1235903954472835E-2</v>
      </c>
      <c r="CH195" s="42">
        <f t="shared" si="128"/>
        <v>1.5991227669392791E-2</v>
      </c>
      <c r="CI195" s="42">
        <f t="shared" si="129"/>
        <v>6.7620048430575225E-3</v>
      </c>
      <c r="CJ195" s="42">
        <f t="shared" si="130"/>
        <v>6.2093313725095189E-2</v>
      </c>
      <c r="CK195" s="54">
        <f t="shared" si="132"/>
        <v>18204.570000000003</v>
      </c>
    </row>
    <row r="196" spans="1:89" ht="20" customHeight="1" x14ac:dyDescent="0.6">
      <c r="A196" s="47">
        <v>189</v>
      </c>
      <c r="B196" s="47">
        <v>5</v>
      </c>
      <c r="C196" s="48" t="s">
        <v>418</v>
      </c>
      <c r="D196" s="48" t="s">
        <v>419</v>
      </c>
      <c r="E196" s="48" t="s">
        <v>420</v>
      </c>
      <c r="F196" s="57"/>
      <c r="G196" s="19">
        <v>40</v>
      </c>
      <c r="H196" s="20">
        <f t="shared" si="89"/>
        <v>0</v>
      </c>
      <c r="I196" s="57">
        <v>16563</v>
      </c>
      <c r="J196" s="22">
        <v>50</v>
      </c>
      <c r="K196" s="20">
        <f t="shared" si="90"/>
        <v>828150</v>
      </c>
      <c r="L196" s="23"/>
      <c r="M196" s="24">
        <v>60</v>
      </c>
      <c r="N196" s="20">
        <f t="shared" si="91"/>
        <v>0</v>
      </c>
      <c r="O196" s="57">
        <v>6056</v>
      </c>
      <c r="P196" s="25">
        <v>12</v>
      </c>
      <c r="Q196" s="20">
        <f t="shared" si="92"/>
        <v>72672</v>
      </c>
      <c r="R196" s="57">
        <v>1780</v>
      </c>
      <c r="S196" s="26">
        <v>12</v>
      </c>
      <c r="T196" s="20">
        <f t="shared" si="93"/>
        <v>21360</v>
      </c>
      <c r="U196" s="23"/>
      <c r="V196" s="25">
        <v>8</v>
      </c>
      <c r="W196" s="20">
        <f t="shared" si="94"/>
        <v>0</v>
      </c>
      <c r="X196" s="57"/>
      <c r="Y196" s="25">
        <v>12</v>
      </c>
      <c r="Z196" s="20">
        <f t="shared" si="95"/>
        <v>0</v>
      </c>
      <c r="AA196" s="57">
        <v>2385</v>
      </c>
      <c r="AB196" s="25">
        <v>10</v>
      </c>
      <c r="AC196" s="20">
        <f t="shared" si="96"/>
        <v>23850</v>
      </c>
      <c r="AD196" s="57"/>
      <c r="AE196" s="25">
        <v>25</v>
      </c>
      <c r="AF196" s="20">
        <f t="shared" si="97"/>
        <v>0</v>
      </c>
      <c r="AG196" s="57"/>
      <c r="AH196" s="25">
        <v>7.5</v>
      </c>
      <c r="AI196" s="20">
        <f t="shared" si="98"/>
        <v>0</v>
      </c>
      <c r="AJ196" s="57">
        <v>248</v>
      </c>
      <c r="AK196" s="22">
        <v>15</v>
      </c>
      <c r="AL196" s="20">
        <f t="shared" si="99"/>
        <v>3720</v>
      </c>
      <c r="AM196" s="57"/>
      <c r="AN196" s="25">
        <v>12</v>
      </c>
      <c r="AO196" s="20">
        <f t="shared" si="100"/>
        <v>0</v>
      </c>
      <c r="AP196" s="23">
        <f t="shared" si="101"/>
        <v>4413</v>
      </c>
      <c r="AQ196" s="57">
        <v>86</v>
      </c>
      <c r="AR196" s="27">
        <v>4</v>
      </c>
      <c r="AS196" s="23">
        <f t="shared" si="102"/>
        <v>344</v>
      </c>
      <c r="AT196" s="57">
        <v>69</v>
      </c>
      <c r="AU196" s="28">
        <v>6</v>
      </c>
      <c r="AV196" s="23">
        <f t="shared" si="103"/>
        <v>414</v>
      </c>
      <c r="AW196" s="57">
        <v>1346</v>
      </c>
      <c r="AX196" s="29">
        <f t="shared" si="104"/>
        <v>2104</v>
      </c>
      <c r="AY196" s="57">
        <v>41095</v>
      </c>
      <c r="AZ196" s="30">
        <f t="shared" si="105"/>
        <v>0.36563424500392439</v>
      </c>
      <c r="BA196" s="30">
        <f t="shared" si="106"/>
        <v>0.2664372396305017</v>
      </c>
      <c r="BB196" s="30">
        <f t="shared" si="107"/>
        <v>0.34742404227212681</v>
      </c>
      <c r="BC196" s="20">
        <f t="shared" si="108"/>
        <v>873360</v>
      </c>
      <c r="BD196" s="20">
        <f t="shared" si="109"/>
        <v>849510</v>
      </c>
      <c r="BE196" s="20">
        <f t="shared" si="110"/>
        <v>873360</v>
      </c>
      <c r="BF196" s="20">
        <f t="shared" si="111"/>
        <v>873360</v>
      </c>
      <c r="BG196" s="241">
        <v>990847</v>
      </c>
      <c r="BH196" s="241">
        <v>665197.1</v>
      </c>
      <c r="BI196" s="237">
        <f t="shared" si="112"/>
        <v>67.134189234059349</v>
      </c>
      <c r="BJ196" s="238">
        <f t="shared" si="113"/>
        <v>67120</v>
      </c>
      <c r="BK196" s="239">
        <f t="shared" si="114"/>
        <v>6.77400244437335</v>
      </c>
      <c r="BL196" s="27">
        <f t="shared" si="115"/>
        <v>50230</v>
      </c>
      <c r="BM196" s="239">
        <f t="shared" si="116"/>
        <v>5.0694002202156341</v>
      </c>
      <c r="BN196" s="240">
        <f t="shared" si="117"/>
        <v>3204.33</v>
      </c>
      <c r="BO196" s="239">
        <f t="shared" si="118"/>
        <v>0.3233930162779925</v>
      </c>
      <c r="BP196" s="27">
        <f t="shared" si="119"/>
        <v>16000</v>
      </c>
      <c r="BQ196" s="239">
        <f t="shared" si="120"/>
        <v>1.6147800820913825</v>
      </c>
      <c r="BR196" s="36">
        <f t="shared" si="121"/>
        <v>88819.120000000024</v>
      </c>
      <c r="BS196" s="239">
        <f t="shared" si="122"/>
        <v>8.963959117805274</v>
      </c>
      <c r="BT196" s="248">
        <f t="shared" si="131"/>
        <v>0.32865810765940656</v>
      </c>
      <c r="BU196" s="241">
        <v>225373.45</v>
      </c>
      <c r="BV196" s="47">
        <f t="shared" si="123"/>
        <v>22.745534880763632</v>
      </c>
      <c r="BW196" s="54">
        <f t="shared" si="124"/>
        <v>100276.45000000001</v>
      </c>
      <c r="BX196" s="237">
        <f t="shared" si="125"/>
        <v>10.120275885177028</v>
      </c>
      <c r="BY196" s="58">
        <v>19015</v>
      </c>
      <c r="BZ196" s="58">
        <v>20625</v>
      </c>
      <c r="CA196" s="58">
        <v>19800</v>
      </c>
      <c r="CB196" s="58">
        <v>7680</v>
      </c>
      <c r="CC196" s="59">
        <v>50230</v>
      </c>
      <c r="CD196" s="59">
        <v>3204.33</v>
      </c>
      <c r="CE196" s="59">
        <v>16000</v>
      </c>
      <c r="CF196" s="42">
        <f t="shared" si="126"/>
        <v>2.1772235962260696E-2</v>
      </c>
      <c r="CG196" s="42">
        <f t="shared" si="127"/>
        <v>2.4278701839884169E-2</v>
      </c>
      <c r="CH196" s="42">
        <f t="shared" si="128"/>
        <v>2.2671063478977741E-2</v>
      </c>
      <c r="CI196" s="42">
        <f t="shared" si="129"/>
        <v>8.7936246221489416E-3</v>
      </c>
      <c r="CJ196" s="42">
        <f t="shared" si="130"/>
        <v>5.0694002202156335E-2</v>
      </c>
      <c r="CK196" s="54">
        <f t="shared" si="132"/>
        <v>20055.290000000005</v>
      </c>
    </row>
    <row r="197" spans="1:89" ht="20" customHeight="1" x14ac:dyDescent="0.6">
      <c r="A197" s="47">
        <v>190</v>
      </c>
      <c r="B197" s="62">
        <v>5</v>
      </c>
      <c r="C197" s="67" t="s">
        <v>421</v>
      </c>
      <c r="D197" s="67" t="s">
        <v>422</v>
      </c>
      <c r="E197" s="48" t="s">
        <v>154</v>
      </c>
      <c r="F197" s="57"/>
      <c r="G197" s="19">
        <v>40</v>
      </c>
      <c r="H197" s="20">
        <f t="shared" si="89"/>
        <v>0</v>
      </c>
      <c r="I197" s="57">
        <v>17060</v>
      </c>
      <c r="J197" s="22">
        <v>50</v>
      </c>
      <c r="K197" s="20">
        <f t="shared" si="90"/>
        <v>853000</v>
      </c>
      <c r="L197" s="23"/>
      <c r="M197" s="24">
        <v>60</v>
      </c>
      <c r="N197" s="20">
        <f t="shared" si="91"/>
        <v>0</v>
      </c>
      <c r="O197" s="57">
        <v>5399</v>
      </c>
      <c r="P197" s="25">
        <v>12</v>
      </c>
      <c r="Q197" s="20">
        <f t="shared" si="92"/>
        <v>64788</v>
      </c>
      <c r="R197" s="57">
        <v>717</v>
      </c>
      <c r="S197" s="26">
        <v>12</v>
      </c>
      <c r="T197" s="20">
        <f t="shared" si="93"/>
        <v>8604</v>
      </c>
      <c r="U197" s="23">
        <v>880</v>
      </c>
      <c r="V197" s="25">
        <v>8</v>
      </c>
      <c r="W197" s="20">
        <f t="shared" si="94"/>
        <v>7040</v>
      </c>
      <c r="X197" s="57">
        <v>437</v>
      </c>
      <c r="Y197" s="25">
        <v>12</v>
      </c>
      <c r="Z197" s="20">
        <f t="shared" si="95"/>
        <v>5244</v>
      </c>
      <c r="AA197" s="57">
        <v>440</v>
      </c>
      <c r="AB197" s="25">
        <v>10</v>
      </c>
      <c r="AC197" s="20">
        <f t="shared" si="96"/>
        <v>4400</v>
      </c>
      <c r="AD197" s="57">
        <v>450</v>
      </c>
      <c r="AE197" s="25">
        <v>25</v>
      </c>
      <c r="AF197" s="20">
        <f t="shared" si="97"/>
        <v>11250</v>
      </c>
      <c r="AG197" s="57">
        <v>0</v>
      </c>
      <c r="AH197" s="25">
        <v>7.5</v>
      </c>
      <c r="AI197" s="20">
        <f t="shared" si="98"/>
        <v>0</v>
      </c>
      <c r="AJ197" s="57">
        <v>0</v>
      </c>
      <c r="AK197" s="22">
        <v>15</v>
      </c>
      <c r="AL197" s="20">
        <f t="shared" si="99"/>
        <v>0</v>
      </c>
      <c r="AM197" s="57">
        <v>0</v>
      </c>
      <c r="AN197" s="25">
        <v>12</v>
      </c>
      <c r="AO197" s="20">
        <f t="shared" si="100"/>
        <v>0</v>
      </c>
      <c r="AP197" s="23">
        <f t="shared" si="101"/>
        <v>2924</v>
      </c>
      <c r="AQ197" s="57">
        <v>102</v>
      </c>
      <c r="AR197" s="27">
        <v>4</v>
      </c>
      <c r="AS197" s="23">
        <f t="shared" si="102"/>
        <v>408</v>
      </c>
      <c r="AT197" s="57">
        <v>0</v>
      </c>
      <c r="AU197" s="28">
        <v>6</v>
      </c>
      <c r="AV197" s="23">
        <f t="shared" si="103"/>
        <v>0</v>
      </c>
      <c r="AW197" s="57">
        <v>1632</v>
      </c>
      <c r="AX197" s="29">
        <f t="shared" si="104"/>
        <v>2040</v>
      </c>
      <c r="AY197" s="57">
        <v>36390</v>
      </c>
      <c r="AZ197" s="30">
        <f t="shared" si="105"/>
        <v>0.31647127784290741</v>
      </c>
      <c r="BA197" s="30">
        <f t="shared" si="106"/>
        <v>0.17139507620164127</v>
      </c>
      <c r="BB197" s="30">
        <f t="shared" si="107"/>
        <v>0.37784774958325618</v>
      </c>
      <c r="BC197" s="20">
        <f t="shared" si="108"/>
        <v>889538</v>
      </c>
      <c r="BD197" s="20">
        <f t="shared" si="109"/>
        <v>872854</v>
      </c>
      <c r="BE197" s="20">
        <f t="shared" si="110"/>
        <v>889538</v>
      </c>
      <c r="BF197" s="20">
        <f t="shared" si="111"/>
        <v>889538</v>
      </c>
      <c r="BG197" s="241">
        <v>990716</v>
      </c>
      <c r="BH197" s="241">
        <v>664225.00131600001</v>
      </c>
      <c r="BI197" s="237">
        <f t="shared" si="112"/>
        <v>67.044945404737589</v>
      </c>
      <c r="BJ197" s="238">
        <f t="shared" si="113"/>
        <v>67655.312501749999</v>
      </c>
      <c r="BK197" s="239">
        <f t="shared" si="114"/>
        <v>6.8289310460061206</v>
      </c>
      <c r="BL197" s="27">
        <f t="shared" si="115"/>
        <v>44336</v>
      </c>
      <c r="BM197" s="239">
        <f t="shared" si="116"/>
        <v>4.4751472672289534</v>
      </c>
      <c r="BN197" s="240">
        <f t="shared" si="117"/>
        <v>0</v>
      </c>
      <c r="BO197" s="239">
        <f t="shared" si="118"/>
        <v>0</v>
      </c>
      <c r="BP197" s="27">
        <f t="shared" si="119"/>
        <v>15750</v>
      </c>
      <c r="BQ197" s="239">
        <f t="shared" si="120"/>
        <v>1.5897593255786724</v>
      </c>
      <c r="BR197" s="36">
        <f t="shared" si="121"/>
        <v>44034.547498249987</v>
      </c>
      <c r="BS197" s="239">
        <f t="shared" si="122"/>
        <v>4.4447195259034871</v>
      </c>
      <c r="BT197" s="248">
        <f t="shared" si="131"/>
        <v>0.32955054595262417</v>
      </c>
      <c r="BU197" s="241">
        <v>171775.86</v>
      </c>
      <c r="BV197" s="47">
        <f t="shared" si="123"/>
        <v>17.338557164717233</v>
      </c>
      <c r="BW197" s="54">
        <f t="shared" si="124"/>
        <v>154715.13868400001</v>
      </c>
      <c r="BX197" s="237">
        <f t="shared" si="125"/>
        <v>15.616497430545182</v>
      </c>
      <c r="BY197" s="58">
        <v>19691.669999999998</v>
      </c>
      <c r="BZ197" s="58">
        <v>19517.8125</v>
      </c>
      <c r="CA197" s="58">
        <v>23202.500001749999</v>
      </c>
      <c r="CB197" s="58">
        <v>5243.33</v>
      </c>
      <c r="CC197" s="59">
        <v>44336</v>
      </c>
      <c r="CD197" s="59">
        <v>0</v>
      </c>
      <c r="CE197" s="59">
        <v>15750</v>
      </c>
      <c r="CF197" s="42">
        <f t="shared" si="126"/>
        <v>2.2136963232599394E-2</v>
      </c>
      <c r="CG197" s="42">
        <f t="shared" si="127"/>
        <v>2.2360913165317454E-2</v>
      </c>
      <c r="CH197" s="42">
        <f t="shared" si="128"/>
        <v>2.6083764832699669E-2</v>
      </c>
      <c r="CI197" s="42">
        <f t="shared" si="129"/>
        <v>5.8944418338508307E-3</v>
      </c>
      <c r="CJ197" s="42">
        <f t="shared" si="130"/>
        <v>4.4751472672289537E-2</v>
      </c>
      <c r="CK197" s="54">
        <f t="shared" si="132"/>
        <v>30943.027736800002</v>
      </c>
    </row>
    <row r="198" spans="1:89" ht="20" customHeight="1" x14ac:dyDescent="0.6">
      <c r="A198" s="47">
        <v>191</v>
      </c>
      <c r="B198" s="47">
        <v>4</v>
      </c>
      <c r="C198" s="48" t="s">
        <v>423</v>
      </c>
      <c r="D198" s="48" t="s">
        <v>93</v>
      </c>
      <c r="E198" s="48" t="s">
        <v>94</v>
      </c>
      <c r="F198" s="49">
        <v>0</v>
      </c>
      <c r="G198" s="19">
        <v>40</v>
      </c>
      <c r="H198" s="20">
        <f t="shared" si="89"/>
        <v>0</v>
      </c>
      <c r="I198" s="23">
        <v>16057</v>
      </c>
      <c r="J198" s="22">
        <v>50</v>
      </c>
      <c r="K198" s="20">
        <f t="shared" si="90"/>
        <v>802850</v>
      </c>
      <c r="L198" s="23"/>
      <c r="M198" s="24">
        <v>60</v>
      </c>
      <c r="N198" s="20">
        <f t="shared" si="91"/>
        <v>0</v>
      </c>
      <c r="O198" s="23">
        <v>6287</v>
      </c>
      <c r="P198" s="25">
        <v>12</v>
      </c>
      <c r="Q198" s="20">
        <f t="shared" si="92"/>
        <v>75444</v>
      </c>
      <c r="R198" s="23">
        <v>1880</v>
      </c>
      <c r="S198" s="26">
        <v>12</v>
      </c>
      <c r="T198" s="20">
        <f t="shared" si="93"/>
        <v>22560</v>
      </c>
      <c r="U198" s="23">
        <v>436</v>
      </c>
      <c r="V198" s="25">
        <v>8</v>
      </c>
      <c r="W198" s="20">
        <f t="shared" si="94"/>
        <v>3488</v>
      </c>
      <c r="X198" s="23">
        <v>350</v>
      </c>
      <c r="Y198" s="25">
        <v>12</v>
      </c>
      <c r="Z198" s="20">
        <f t="shared" si="95"/>
        <v>4200</v>
      </c>
      <c r="AA198" s="23">
        <v>1008</v>
      </c>
      <c r="AB198" s="25">
        <v>10</v>
      </c>
      <c r="AC198" s="20">
        <f t="shared" si="96"/>
        <v>10080</v>
      </c>
      <c r="AD198" s="23">
        <v>330</v>
      </c>
      <c r="AE198" s="25">
        <v>25</v>
      </c>
      <c r="AF198" s="20">
        <f t="shared" si="97"/>
        <v>8250</v>
      </c>
      <c r="AG198" s="23">
        <v>0</v>
      </c>
      <c r="AH198" s="25">
        <v>7.5</v>
      </c>
      <c r="AI198" s="20">
        <f t="shared" si="98"/>
        <v>0</v>
      </c>
      <c r="AJ198" s="23"/>
      <c r="AK198" s="22">
        <v>15</v>
      </c>
      <c r="AL198" s="20">
        <f t="shared" si="99"/>
        <v>0</v>
      </c>
      <c r="AM198" s="23">
        <v>275</v>
      </c>
      <c r="AN198" s="25">
        <v>12</v>
      </c>
      <c r="AO198" s="20">
        <f t="shared" si="100"/>
        <v>3300</v>
      </c>
      <c r="AP198" s="23">
        <f t="shared" si="101"/>
        <v>4279</v>
      </c>
      <c r="AQ198" s="23">
        <v>358</v>
      </c>
      <c r="AR198" s="27">
        <v>4</v>
      </c>
      <c r="AS198" s="23">
        <f t="shared" si="102"/>
        <v>1432</v>
      </c>
      <c r="AT198" s="23">
        <v>0</v>
      </c>
      <c r="AU198" s="28">
        <v>6</v>
      </c>
      <c r="AV198" s="23">
        <f t="shared" si="103"/>
        <v>0</v>
      </c>
      <c r="AW198" s="23">
        <v>1576</v>
      </c>
      <c r="AX198" s="29">
        <f t="shared" si="104"/>
        <v>3008</v>
      </c>
      <c r="AY198" s="23">
        <v>58895</v>
      </c>
      <c r="AZ198" s="30">
        <f t="shared" si="105"/>
        <v>0.39154262938282369</v>
      </c>
      <c r="BA198" s="30">
        <f t="shared" si="106"/>
        <v>0.26648813601544497</v>
      </c>
      <c r="BB198" s="30">
        <f t="shared" si="107"/>
        <v>0.4784475902656275</v>
      </c>
      <c r="BC198" s="20">
        <f t="shared" si="108"/>
        <v>851428</v>
      </c>
      <c r="BD198" s="20">
        <f t="shared" si="109"/>
        <v>833660</v>
      </c>
      <c r="BE198" s="20">
        <f t="shared" si="110"/>
        <v>851428</v>
      </c>
      <c r="BF198" s="20">
        <f t="shared" si="111"/>
        <v>851428</v>
      </c>
      <c r="BG198" s="36">
        <v>989192</v>
      </c>
      <c r="BH198" s="36">
        <v>667540.62574026</v>
      </c>
      <c r="BI198" s="237">
        <f t="shared" si="112"/>
        <v>67.483423414287614</v>
      </c>
      <c r="BJ198" s="238">
        <f t="shared" si="113"/>
        <v>67234</v>
      </c>
      <c r="BK198" s="239">
        <f t="shared" si="114"/>
        <v>6.796860467937468</v>
      </c>
      <c r="BL198" s="27">
        <f t="shared" si="115"/>
        <v>43740</v>
      </c>
      <c r="BM198" s="239">
        <f t="shared" si="116"/>
        <v>4.4217907140373152</v>
      </c>
      <c r="BN198" s="240">
        <f t="shared" si="117"/>
        <v>1052.5</v>
      </c>
      <c r="BO198" s="239">
        <f t="shared" si="118"/>
        <v>0.10639997088532863</v>
      </c>
      <c r="BP198" s="27">
        <f t="shared" si="119"/>
        <v>13000</v>
      </c>
      <c r="BQ198" s="239">
        <f t="shared" si="120"/>
        <v>1.314203915923299</v>
      </c>
      <c r="BR198" s="36">
        <f t="shared" si="121"/>
        <v>50108.260000000009</v>
      </c>
      <c r="BS198" s="239">
        <f t="shared" si="122"/>
        <v>5.0655747317002167</v>
      </c>
      <c r="BT198" s="248">
        <f t="shared" si="131"/>
        <v>0.32516576585712381</v>
      </c>
      <c r="BU198" s="36">
        <v>175134.76</v>
      </c>
      <c r="BV198" s="47">
        <f t="shared" si="123"/>
        <v>17.704829800483626</v>
      </c>
      <c r="BW198" s="54">
        <f t="shared" si="124"/>
        <v>146516.61425973999</v>
      </c>
      <c r="BX198" s="237">
        <f t="shared" si="125"/>
        <v>14.811746785228751</v>
      </c>
      <c r="BY198" s="53">
        <v>17950</v>
      </c>
      <c r="BZ198" s="53">
        <v>25610</v>
      </c>
      <c r="CA198" s="53">
        <v>17094</v>
      </c>
      <c r="CB198" s="53">
        <v>6580</v>
      </c>
      <c r="CC198" s="54">
        <v>43740</v>
      </c>
      <c r="CD198" s="54">
        <v>1052.5</v>
      </c>
      <c r="CE198" s="54">
        <v>13000</v>
      </c>
      <c r="CF198" s="42">
        <f t="shared" si="126"/>
        <v>2.1082228914247592E-2</v>
      </c>
      <c r="CG198" s="42">
        <f t="shared" si="127"/>
        <v>3.0719957776551593E-2</v>
      </c>
      <c r="CH198" s="42">
        <f t="shared" si="128"/>
        <v>2.0076859111985982E-2</v>
      </c>
      <c r="CI198" s="42">
        <f t="shared" si="129"/>
        <v>7.7281931061698702E-3</v>
      </c>
      <c r="CJ198" s="42">
        <f t="shared" si="130"/>
        <v>4.4217907140373151E-2</v>
      </c>
      <c r="CK198" s="54">
        <f t="shared" si="132"/>
        <v>29303.322851948</v>
      </c>
    </row>
    <row r="199" spans="1:89" ht="20" customHeight="1" x14ac:dyDescent="0.6">
      <c r="A199" s="47">
        <v>192</v>
      </c>
      <c r="B199" s="47">
        <v>5</v>
      </c>
      <c r="C199" s="48" t="s">
        <v>424</v>
      </c>
      <c r="D199" s="61" t="s">
        <v>425</v>
      </c>
      <c r="E199" s="47" t="s">
        <v>265</v>
      </c>
      <c r="F199" s="57"/>
      <c r="G199" s="19">
        <v>40</v>
      </c>
      <c r="H199" s="20">
        <f t="shared" si="89"/>
        <v>0</v>
      </c>
      <c r="I199" s="57">
        <v>16533</v>
      </c>
      <c r="J199" s="22">
        <v>50</v>
      </c>
      <c r="K199" s="20">
        <f t="shared" si="90"/>
        <v>826650</v>
      </c>
      <c r="L199" s="23"/>
      <c r="M199" s="24">
        <v>60</v>
      </c>
      <c r="N199" s="20">
        <f t="shared" si="91"/>
        <v>0</v>
      </c>
      <c r="O199" s="57">
        <v>8461</v>
      </c>
      <c r="P199" s="25">
        <v>12</v>
      </c>
      <c r="Q199" s="20">
        <f t="shared" si="92"/>
        <v>101532</v>
      </c>
      <c r="R199" s="57"/>
      <c r="S199" s="26">
        <v>12</v>
      </c>
      <c r="T199" s="20">
        <f t="shared" si="93"/>
        <v>0</v>
      </c>
      <c r="U199" s="57">
        <v>1070</v>
      </c>
      <c r="V199" s="25">
        <v>8</v>
      </c>
      <c r="W199" s="20">
        <f t="shared" si="94"/>
        <v>8560</v>
      </c>
      <c r="X199" s="57">
        <v>240</v>
      </c>
      <c r="Y199" s="25">
        <v>12</v>
      </c>
      <c r="Z199" s="20">
        <f t="shared" si="95"/>
        <v>2880</v>
      </c>
      <c r="AA199" s="57"/>
      <c r="AB199" s="25">
        <v>10</v>
      </c>
      <c r="AC199" s="20">
        <f t="shared" si="96"/>
        <v>0</v>
      </c>
      <c r="AD199" s="57">
        <v>160</v>
      </c>
      <c r="AE199" s="25">
        <v>25</v>
      </c>
      <c r="AF199" s="20">
        <f t="shared" si="97"/>
        <v>4000</v>
      </c>
      <c r="AG199" s="23"/>
      <c r="AH199" s="25">
        <v>7.5</v>
      </c>
      <c r="AI199" s="20">
        <f t="shared" si="98"/>
        <v>0</v>
      </c>
      <c r="AJ199" s="57"/>
      <c r="AK199" s="22">
        <v>15</v>
      </c>
      <c r="AL199" s="20">
        <f t="shared" si="99"/>
        <v>0</v>
      </c>
      <c r="AM199" s="57"/>
      <c r="AN199" s="25">
        <v>12</v>
      </c>
      <c r="AO199" s="20">
        <f t="shared" si="100"/>
        <v>0</v>
      </c>
      <c r="AP199" s="23">
        <f t="shared" si="101"/>
        <v>1470</v>
      </c>
      <c r="AQ199" s="57"/>
      <c r="AR199" s="27">
        <v>4</v>
      </c>
      <c r="AS199" s="23">
        <f t="shared" si="102"/>
        <v>0</v>
      </c>
      <c r="AT199" s="57"/>
      <c r="AU199" s="28">
        <v>6</v>
      </c>
      <c r="AV199" s="23">
        <f t="shared" si="103"/>
        <v>0</v>
      </c>
      <c r="AW199" s="57">
        <v>2348</v>
      </c>
      <c r="AX199" s="29">
        <f t="shared" si="104"/>
        <v>2348</v>
      </c>
      <c r="AY199" s="57">
        <v>42292</v>
      </c>
      <c r="AZ199" s="30">
        <f t="shared" si="105"/>
        <v>0.51176435008770338</v>
      </c>
      <c r="BA199" s="30">
        <f t="shared" si="106"/>
        <v>8.8913082925058978E-2</v>
      </c>
      <c r="BB199" s="30">
        <f t="shared" si="107"/>
        <v>0.27750856872710084</v>
      </c>
      <c r="BC199" s="20">
        <f t="shared" si="108"/>
        <v>842090</v>
      </c>
      <c r="BD199" s="20">
        <f t="shared" si="109"/>
        <v>830650</v>
      </c>
      <c r="BE199" s="20">
        <f t="shared" si="110"/>
        <v>842090</v>
      </c>
      <c r="BF199" s="20">
        <f t="shared" si="111"/>
        <v>842090</v>
      </c>
      <c r="BG199" s="241">
        <v>988714</v>
      </c>
      <c r="BH199" s="241">
        <v>677092.17</v>
      </c>
      <c r="BI199" s="237">
        <f t="shared" si="112"/>
        <v>68.482106048867522</v>
      </c>
      <c r="BJ199" s="238">
        <f t="shared" si="113"/>
        <v>48350</v>
      </c>
      <c r="BK199" s="239">
        <f t="shared" si="114"/>
        <v>4.8901906921516236</v>
      </c>
      <c r="BL199" s="27">
        <f t="shared" si="115"/>
        <v>42195</v>
      </c>
      <c r="BM199" s="239">
        <f t="shared" si="116"/>
        <v>4.2676648656739973</v>
      </c>
      <c r="BN199" s="240">
        <f t="shared" si="117"/>
        <v>33098.85</v>
      </c>
      <c r="BO199" s="239">
        <f t="shared" si="118"/>
        <v>3.3476667671338731</v>
      </c>
      <c r="BP199" s="27">
        <f t="shared" si="119"/>
        <v>30250</v>
      </c>
      <c r="BQ199" s="239">
        <f t="shared" si="120"/>
        <v>3.0595298539314708</v>
      </c>
      <c r="BR199" s="36">
        <f t="shared" si="121"/>
        <v>90634.81</v>
      </c>
      <c r="BS199" s="239">
        <f t="shared" si="122"/>
        <v>9.166939074393607</v>
      </c>
      <c r="BT199" s="248">
        <f t="shared" si="131"/>
        <v>0.31517893951132475</v>
      </c>
      <c r="BU199" s="241">
        <v>244528.66</v>
      </c>
      <c r="BV199" s="47">
        <f t="shared" si="123"/>
        <v>24.731991253284573</v>
      </c>
      <c r="BW199" s="54">
        <f t="shared" si="124"/>
        <v>67093.169999999955</v>
      </c>
      <c r="BX199" s="237">
        <f t="shared" si="125"/>
        <v>6.7859026978479076</v>
      </c>
      <c r="BY199" s="58">
        <v>13860</v>
      </c>
      <c r="BZ199" s="58">
        <v>17210</v>
      </c>
      <c r="CA199" s="58">
        <v>11360</v>
      </c>
      <c r="CB199" s="58">
        <v>5920</v>
      </c>
      <c r="CC199" s="59">
        <v>42195</v>
      </c>
      <c r="CD199" s="59">
        <v>33098.85</v>
      </c>
      <c r="CE199" s="59">
        <v>30250</v>
      </c>
      <c r="CF199" s="42">
        <f t="shared" si="126"/>
        <v>1.6459048320250805E-2</v>
      </c>
      <c r="CG199" s="42">
        <f t="shared" si="127"/>
        <v>2.0718714259916931E-2</v>
      </c>
      <c r="CH199" s="42">
        <f t="shared" si="128"/>
        <v>1.3490244510681756E-2</v>
      </c>
      <c r="CI199" s="42">
        <f t="shared" si="129"/>
        <v>7.0301274210595064E-3</v>
      </c>
      <c r="CJ199" s="42">
        <f t="shared" si="130"/>
        <v>4.2676648656739966E-2</v>
      </c>
      <c r="CK199" s="54">
        <f t="shared" si="132"/>
        <v>13418.633999999991</v>
      </c>
    </row>
    <row r="200" spans="1:89" ht="20" customHeight="1" x14ac:dyDescent="0.6">
      <c r="A200" s="47">
        <v>193</v>
      </c>
      <c r="B200" s="47">
        <v>5</v>
      </c>
      <c r="C200" s="48" t="s">
        <v>426</v>
      </c>
      <c r="D200" s="47" t="s">
        <v>99</v>
      </c>
      <c r="E200" s="47" t="s">
        <v>97</v>
      </c>
      <c r="F200" s="57"/>
      <c r="G200" s="19">
        <v>40</v>
      </c>
      <c r="H200" s="20">
        <f t="shared" ref="H200:H263" si="133">SUM(F200*G200)</f>
        <v>0</v>
      </c>
      <c r="I200" s="57">
        <v>18118</v>
      </c>
      <c r="J200" s="22">
        <v>50</v>
      </c>
      <c r="K200" s="20">
        <f t="shared" ref="K200:K263" si="134">J200*I200</f>
        <v>905900</v>
      </c>
      <c r="L200" s="23"/>
      <c r="M200" s="24">
        <v>60</v>
      </c>
      <c r="N200" s="20">
        <f t="shared" ref="N200:N263" si="135">M200*L200</f>
        <v>0</v>
      </c>
      <c r="O200" s="57">
        <v>3234</v>
      </c>
      <c r="P200" s="25">
        <v>12</v>
      </c>
      <c r="Q200" s="20">
        <f t="shared" ref="Q200:Q263" si="136">O200*P200</f>
        <v>38808</v>
      </c>
      <c r="R200" s="57"/>
      <c r="S200" s="26">
        <v>12</v>
      </c>
      <c r="T200" s="20">
        <f t="shared" ref="T200:T263" si="137">R200*S200</f>
        <v>0</v>
      </c>
      <c r="U200" s="57">
        <v>270</v>
      </c>
      <c r="V200" s="25">
        <v>8</v>
      </c>
      <c r="W200" s="20">
        <f t="shared" ref="W200:W263" si="138">U200*V200</f>
        <v>2160</v>
      </c>
      <c r="X200" s="57">
        <v>190</v>
      </c>
      <c r="Y200" s="25">
        <v>12</v>
      </c>
      <c r="Z200" s="20">
        <f t="shared" ref="Z200:Z263" si="139">X200*Y200</f>
        <v>2280</v>
      </c>
      <c r="AA200" s="57">
        <v>210</v>
      </c>
      <c r="AB200" s="25">
        <v>10</v>
      </c>
      <c r="AC200" s="20">
        <f t="shared" ref="AC200:AC263" si="140">AA200*AB200</f>
        <v>2100</v>
      </c>
      <c r="AD200" s="57"/>
      <c r="AE200" s="25">
        <v>25</v>
      </c>
      <c r="AF200" s="20">
        <f t="shared" ref="AF200:AF263" si="141">AD200*AE200</f>
        <v>0</v>
      </c>
      <c r="AG200" s="23"/>
      <c r="AH200" s="25">
        <v>7.5</v>
      </c>
      <c r="AI200" s="20">
        <f t="shared" ref="AI200:AI263" si="142">AG200*AH200</f>
        <v>0</v>
      </c>
      <c r="AJ200" s="57"/>
      <c r="AK200" s="22">
        <v>15</v>
      </c>
      <c r="AL200" s="20">
        <f t="shared" ref="AL200:AL263" si="143">AJ200*AK200</f>
        <v>0</v>
      </c>
      <c r="AM200" s="57"/>
      <c r="AN200" s="25">
        <v>12</v>
      </c>
      <c r="AO200" s="20">
        <f t="shared" ref="AO200:AO263" si="144">AM200*AN200</f>
        <v>0</v>
      </c>
      <c r="AP200" s="23">
        <f t="shared" ref="AP200:AP263" si="145">SUM(R200+U200+X200+AA200+AD200+AG200+AM200+AJ200)</f>
        <v>670</v>
      </c>
      <c r="AQ200" s="57"/>
      <c r="AR200" s="27">
        <v>4</v>
      </c>
      <c r="AS200" s="23">
        <f t="shared" ref="AS200:AS263" si="146">SUM(AQ200*AR200)</f>
        <v>0</v>
      </c>
      <c r="AT200" s="57">
        <v>39</v>
      </c>
      <c r="AU200" s="28">
        <v>6</v>
      </c>
      <c r="AV200" s="23">
        <f t="shared" ref="AV200:AV263" si="147">SUM(AT200*AU200)</f>
        <v>234</v>
      </c>
      <c r="AW200" s="57">
        <v>1418</v>
      </c>
      <c r="AX200" s="29">
        <f t="shared" ref="AX200:AX263" si="148">SUM(AW200+AV200+AS200)</f>
        <v>1652</v>
      </c>
      <c r="AY200" s="57">
        <v>35175</v>
      </c>
      <c r="AZ200" s="30">
        <f t="shared" ref="AZ200:AZ263" si="149">O200/(I200+F200+L200)</f>
        <v>0.17849652279501049</v>
      </c>
      <c r="BA200" s="30">
        <f t="shared" ref="BA200:BA263" si="150">AP200/(I200+F200+L200)</f>
        <v>3.6979799094822831E-2</v>
      </c>
      <c r="BB200" s="30">
        <f t="shared" ref="BB200:BB263" si="151">AX200/O200</f>
        <v>0.51082251082251084</v>
      </c>
      <c r="BC200" s="20">
        <f t="shared" ref="BC200:BC263" si="152">H200+W200+Z200+AC200+AF200+T200+K200+N200</f>
        <v>912440</v>
      </c>
      <c r="BD200" s="20">
        <f t="shared" ref="BD200:BD263" si="153">H200+AF200+T200+K200+N200</f>
        <v>905900</v>
      </c>
      <c r="BE200" s="20">
        <f t="shared" ref="BE200:BE263" si="154">H200+W200+Z200+AC200+AF200+T200+K200+N200</f>
        <v>912440</v>
      </c>
      <c r="BF200" s="20">
        <f t="shared" ref="BF200:BF263" si="155">H200+W200+Z200+AC200+AF200+AI200+T200+K200+N200</f>
        <v>912440</v>
      </c>
      <c r="BG200" s="241">
        <v>986423</v>
      </c>
      <c r="BH200" s="241">
        <v>670854.17424165795</v>
      </c>
      <c r="BI200" s="237">
        <f t="shared" ref="BI200:BI263" si="156">+BH200/BG200%</f>
        <v>68.008772528789166</v>
      </c>
      <c r="BJ200" s="238">
        <f t="shared" ref="BJ200:BJ263" si="157">SUM(BY200+BZ200+CA200+CB200)</f>
        <v>59842</v>
      </c>
      <c r="BK200" s="239">
        <f t="shared" ref="BK200:BK263" si="158">+BJ200/BG200%</f>
        <v>6.0665657633692645</v>
      </c>
      <c r="BL200" s="27">
        <f t="shared" ref="BL200:BL263" si="159">CC200</f>
        <v>53940</v>
      </c>
      <c r="BM200" s="239">
        <f t="shared" ref="BM200:BM263" si="160">+BL200/BG200%</f>
        <v>5.4682423260609294</v>
      </c>
      <c r="BN200" s="240">
        <f t="shared" ref="BN200:BN263" si="161">CD200</f>
        <v>8373</v>
      </c>
      <c r="BO200" s="239">
        <f t="shared" ref="BO200:BO263" si="162">+BN200/BG200%</f>
        <v>0.84882449010211647</v>
      </c>
      <c r="BP200" s="27">
        <f t="shared" ref="BP200:BP263" si="163">CE200</f>
        <v>12418</v>
      </c>
      <c r="BQ200" s="239">
        <f t="shared" ref="BQ200:BQ263" si="164">+BP200/BG200%</f>
        <v>1.2588919763630817</v>
      </c>
      <c r="BR200" s="36">
        <f t="shared" ref="BR200:BR263" si="165">BU200-BL200-BN200-BP200-BY200-BZ200-CA200-CB200</f>
        <v>39133.56</v>
      </c>
      <c r="BS200" s="239">
        <f t="shared" ref="BS200:BS263" si="166">+BR200/BG200%</f>
        <v>3.9672189314320527</v>
      </c>
      <c r="BT200" s="248">
        <f t="shared" si="131"/>
        <v>0.31991227471210837</v>
      </c>
      <c r="BU200" s="241">
        <v>173706.56</v>
      </c>
      <c r="BV200" s="47">
        <f t="shared" ref="BV200:BV263" si="167">+BU200/BG200%</f>
        <v>17.609743487327446</v>
      </c>
      <c r="BW200" s="54">
        <f t="shared" ref="BW200:BW263" si="168">SUM(BG200-BH200-BU200)</f>
        <v>141862.26575834205</v>
      </c>
      <c r="BX200" s="237">
        <f t="shared" ref="BX200:BX263" si="169">+BW200/BG200%</f>
        <v>14.38148398388339</v>
      </c>
      <c r="BY200" s="58">
        <v>25541</v>
      </c>
      <c r="BZ200" s="58">
        <v>15875</v>
      </c>
      <c r="CA200" s="58">
        <v>12666</v>
      </c>
      <c r="CB200" s="58">
        <v>5760</v>
      </c>
      <c r="CC200" s="59">
        <v>53940</v>
      </c>
      <c r="CD200" s="59">
        <v>8373</v>
      </c>
      <c r="CE200" s="59">
        <v>12418</v>
      </c>
      <c r="CF200" s="42">
        <f t="shared" ref="CF200:CF263" si="170">BY200/BC200</f>
        <v>2.7991977554688529E-2</v>
      </c>
      <c r="CG200" s="42">
        <f t="shared" ref="CG200:CG263" si="171">BZ200/BD200</f>
        <v>1.7524009272546638E-2</v>
      </c>
      <c r="CH200" s="42">
        <f t="shared" ref="CH200:CH263" si="172">CA200/BE200</f>
        <v>1.3881460698785673E-2</v>
      </c>
      <c r="CI200" s="42">
        <f t="shared" ref="CI200:CI263" si="173">CB200/BF200</f>
        <v>6.3127438516505192E-3</v>
      </c>
      <c r="CJ200" s="42">
        <f t="shared" ref="CJ200:CJ263" si="174">CC200/BG200</f>
        <v>5.4682423260609292E-2</v>
      </c>
      <c r="CK200" s="54">
        <f t="shared" si="132"/>
        <v>28372.453151668411</v>
      </c>
    </row>
    <row r="201" spans="1:89" ht="20" customHeight="1" x14ac:dyDescent="0.6">
      <c r="A201" s="47">
        <v>194</v>
      </c>
      <c r="B201" s="47">
        <v>5</v>
      </c>
      <c r="C201" s="48" t="s">
        <v>427</v>
      </c>
      <c r="D201" s="48" t="s">
        <v>125</v>
      </c>
      <c r="E201" s="48" t="s">
        <v>126</v>
      </c>
      <c r="F201" s="49">
        <v>0</v>
      </c>
      <c r="G201" s="19">
        <v>40</v>
      </c>
      <c r="H201" s="20">
        <f t="shared" si="133"/>
        <v>0</v>
      </c>
      <c r="I201" s="23">
        <v>14968</v>
      </c>
      <c r="J201" s="22">
        <v>50</v>
      </c>
      <c r="K201" s="20">
        <f t="shared" si="134"/>
        <v>748400</v>
      </c>
      <c r="L201" s="23"/>
      <c r="M201" s="24">
        <v>60</v>
      </c>
      <c r="N201" s="20">
        <f t="shared" si="135"/>
        <v>0</v>
      </c>
      <c r="O201" s="23">
        <v>10077</v>
      </c>
      <c r="P201" s="25">
        <v>12</v>
      </c>
      <c r="Q201" s="20">
        <f t="shared" si="136"/>
        <v>120924</v>
      </c>
      <c r="R201" s="23">
        <v>1340</v>
      </c>
      <c r="S201" s="26">
        <v>12</v>
      </c>
      <c r="T201" s="20">
        <f t="shared" si="137"/>
        <v>16080</v>
      </c>
      <c r="U201" s="23">
        <v>450</v>
      </c>
      <c r="V201" s="25">
        <v>8</v>
      </c>
      <c r="W201" s="20">
        <f t="shared" si="138"/>
        <v>3600</v>
      </c>
      <c r="X201" s="23">
        <v>185</v>
      </c>
      <c r="Y201" s="25">
        <v>12</v>
      </c>
      <c r="Z201" s="20">
        <f t="shared" si="139"/>
        <v>2220</v>
      </c>
      <c r="AA201" s="23">
        <v>917</v>
      </c>
      <c r="AB201" s="25">
        <v>10</v>
      </c>
      <c r="AC201" s="20">
        <f t="shared" si="140"/>
        <v>9170</v>
      </c>
      <c r="AD201" s="23">
        <v>150</v>
      </c>
      <c r="AE201" s="25">
        <v>25</v>
      </c>
      <c r="AF201" s="20">
        <f t="shared" si="141"/>
        <v>3750</v>
      </c>
      <c r="AG201" s="23">
        <v>0</v>
      </c>
      <c r="AH201" s="25">
        <v>7.5</v>
      </c>
      <c r="AI201" s="20">
        <f t="shared" si="142"/>
        <v>0</v>
      </c>
      <c r="AJ201" s="23"/>
      <c r="AK201" s="22">
        <v>15</v>
      </c>
      <c r="AL201" s="20">
        <f t="shared" si="143"/>
        <v>0</v>
      </c>
      <c r="AM201" s="23">
        <v>140</v>
      </c>
      <c r="AN201" s="25">
        <v>12</v>
      </c>
      <c r="AO201" s="20">
        <f t="shared" si="144"/>
        <v>1680</v>
      </c>
      <c r="AP201" s="23">
        <f t="shared" si="145"/>
        <v>3182</v>
      </c>
      <c r="AQ201" s="23">
        <v>293</v>
      </c>
      <c r="AR201" s="27">
        <v>4</v>
      </c>
      <c r="AS201" s="23">
        <f t="shared" si="146"/>
        <v>1172</v>
      </c>
      <c r="AT201" s="23">
        <v>0</v>
      </c>
      <c r="AU201" s="28">
        <v>6</v>
      </c>
      <c r="AV201" s="23">
        <f t="shared" si="147"/>
        <v>0</v>
      </c>
      <c r="AW201" s="23">
        <v>2461</v>
      </c>
      <c r="AX201" s="29">
        <f t="shared" si="148"/>
        <v>3633</v>
      </c>
      <c r="AY201" s="23">
        <v>77145</v>
      </c>
      <c r="AZ201" s="30">
        <f t="shared" si="149"/>
        <v>0.67323623730625337</v>
      </c>
      <c r="BA201" s="30">
        <f t="shared" si="150"/>
        <v>0.21258685195082844</v>
      </c>
      <c r="BB201" s="30">
        <f t="shared" si="151"/>
        <v>0.36052396546591248</v>
      </c>
      <c r="BC201" s="20">
        <f t="shared" si="152"/>
        <v>783220</v>
      </c>
      <c r="BD201" s="20">
        <f t="shared" si="153"/>
        <v>768230</v>
      </c>
      <c r="BE201" s="20">
        <f t="shared" si="154"/>
        <v>783220</v>
      </c>
      <c r="BF201" s="20">
        <f t="shared" si="155"/>
        <v>783220</v>
      </c>
      <c r="BG201" s="36">
        <v>982969</v>
      </c>
      <c r="BH201" s="36">
        <v>668988.16833333299</v>
      </c>
      <c r="BI201" s="237">
        <f t="shared" si="156"/>
        <v>68.057911117576751</v>
      </c>
      <c r="BJ201" s="238">
        <f t="shared" si="157"/>
        <v>75571.3</v>
      </c>
      <c r="BK201" s="239">
        <f t="shared" si="158"/>
        <v>7.6880654425521051</v>
      </c>
      <c r="BL201" s="27">
        <f t="shared" si="159"/>
        <v>47541.25</v>
      </c>
      <c r="BM201" s="239">
        <f t="shared" si="160"/>
        <v>4.8364953523458007</v>
      </c>
      <c r="BN201" s="240">
        <f t="shared" si="161"/>
        <v>8880</v>
      </c>
      <c r="BO201" s="239">
        <f t="shared" si="162"/>
        <v>0.90338555946321797</v>
      </c>
      <c r="BP201" s="27">
        <f t="shared" si="163"/>
        <v>25000</v>
      </c>
      <c r="BQ201" s="239">
        <f t="shared" si="164"/>
        <v>2.5433152011914921</v>
      </c>
      <c r="BR201" s="36">
        <f t="shared" si="165"/>
        <v>85629.17</v>
      </c>
      <c r="BS201" s="239">
        <f t="shared" si="166"/>
        <v>8.7112787890564185</v>
      </c>
      <c r="BT201" s="248">
        <f t="shared" ref="BT201:BT264" si="175">(BG201-BH201)/BG201</f>
        <v>0.31942088882423253</v>
      </c>
      <c r="BU201" s="36">
        <v>242621.72</v>
      </c>
      <c r="BV201" s="47">
        <f t="shared" si="167"/>
        <v>24.682540344609034</v>
      </c>
      <c r="BW201" s="54">
        <f t="shared" si="168"/>
        <v>71359.111666667013</v>
      </c>
      <c r="BX201" s="237">
        <f t="shared" si="169"/>
        <v>7.2595485378142151</v>
      </c>
      <c r="BY201" s="53">
        <v>21558</v>
      </c>
      <c r="BZ201" s="53">
        <v>21833.3</v>
      </c>
      <c r="CA201" s="53">
        <v>24800</v>
      </c>
      <c r="CB201" s="53">
        <v>7380</v>
      </c>
      <c r="CC201" s="54">
        <v>47541.25</v>
      </c>
      <c r="CD201" s="54">
        <v>8880</v>
      </c>
      <c r="CE201" s="54">
        <v>25000</v>
      </c>
      <c r="CF201" s="42">
        <f t="shared" si="170"/>
        <v>2.7524833380148616E-2</v>
      </c>
      <c r="CG201" s="42">
        <f t="shared" si="171"/>
        <v>2.842026476445856E-2</v>
      </c>
      <c r="CH201" s="42">
        <f t="shared" si="172"/>
        <v>3.1664155665074946E-2</v>
      </c>
      <c r="CI201" s="42">
        <f t="shared" si="173"/>
        <v>9.4226398713005283E-3</v>
      </c>
      <c r="CJ201" s="42">
        <f t="shared" si="174"/>
        <v>4.8364953523458015E-2</v>
      </c>
      <c r="CK201" s="54">
        <f t="shared" si="132"/>
        <v>14271.822333333403</v>
      </c>
    </row>
    <row r="202" spans="1:89" ht="20" customHeight="1" x14ac:dyDescent="0.6">
      <c r="A202" s="47">
        <v>195</v>
      </c>
      <c r="B202" s="62">
        <v>6</v>
      </c>
      <c r="C202" s="48" t="s">
        <v>428</v>
      </c>
      <c r="D202" s="48" t="s">
        <v>429</v>
      </c>
      <c r="E202" s="48" t="s">
        <v>344</v>
      </c>
      <c r="F202" s="57"/>
      <c r="G202" s="19">
        <v>40</v>
      </c>
      <c r="H202" s="20">
        <f t="shared" si="133"/>
        <v>0</v>
      </c>
      <c r="I202" s="57">
        <v>16405</v>
      </c>
      <c r="J202" s="22">
        <v>50</v>
      </c>
      <c r="K202" s="20">
        <f t="shared" si="134"/>
        <v>820250</v>
      </c>
      <c r="L202" s="23"/>
      <c r="M202" s="24">
        <v>60</v>
      </c>
      <c r="N202" s="20">
        <f t="shared" si="135"/>
        <v>0</v>
      </c>
      <c r="O202" s="57">
        <v>6008</v>
      </c>
      <c r="P202" s="25">
        <v>12</v>
      </c>
      <c r="Q202" s="20">
        <f t="shared" si="136"/>
        <v>72096</v>
      </c>
      <c r="R202" s="57">
        <v>440</v>
      </c>
      <c r="S202" s="26">
        <v>12</v>
      </c>
      <c r="T202" s="20">
        <f t="shared" si="137"/>
        <v>5280</v>
      </c>
      <c r="U202" s="23">
        <v>1070</v>
      </c>
      <c r="V202" s="25">
        <v>8</v>
      </c>
      <c r="W202" s="20">
        <f t="shared" si="138"/>
        <v>8560</v>
      </c>
      <c r="X202" s="57">
        <v>279</v>
      </c>
      <c r="Y202" s="25">
        <v>12</v>
      </c>
      <c r="Z202" s="20">
        <f t="shared" si="139"/>
        <v>3348</v>
      </c>
      <c r="AA202" s="57">
        <v>465</v>
      </c>
      <c r="AB202" s="25">
        <v>10</v>
      </c>
      <c r="AC202" s="20">
        <f t="shared" si="140"/>
        <v>4650</v>
      </c>
      <c r="AD202" s="57">
        <v>1150</v>
      </c>
      <c r="AE202" s="25">
        <v>25</v>
      </c>
      <c r="AF202" s="20">
        <f t="shared" si="141"/>
        <v>28750</v>
      </c>
      <c r="AG202" s="57"/>
      <c r="AH202" s="25">
        <v>7.5</v>
      </c>
      <c r="AI202" s="20">
        <f t="shared" si="142"/>
        <v>0</v>
      </c>
      <c r="AJ202" s="57">
        <v>413</v>
      </c>
      <c r="AK202" s="22">
        <v>15</v>
      </c>
      <c r="AL202" s="20">
        <f t="shared" si="143"/>
        <v>6195</v>
      </c>
      <c r="AM202" s="57"/>
      <c r="AN202" s="25">
        <v>12</v>
      </c>
      <c r="AO202" s="20">
        <f t="shared" si="144"/>
        <v>0</v>
      </c>
      <c r="AP202" s="23">
        <f t="shared" si="145"/>
        <v>3817</v>
      </c>
      <c r="AQ202" s="57">
        <v>5</v>
      </c>
      <c r="AR202" s="27">
        <v>4</v>
      </c>
      <c r="AS202" s="23">
        <f t="shared" si="146"/>
        <v>20</v>
      </c>
      <c r="AT202" s="57">
        <v>15</v>
      </c>
      <c r="AU202" s="28">
        <v>6</v>
      </c>
      <c r="AV202" s="23">
        <f t="shared" si="147"/>
        <v>90</v>
      </c>
      <c r="AW202" s="57">
        <v>1522</v>
      </c>
      <c r="AX202" s="29">
        <f t="shared" si="148"/>
        <v>1632</v>
      </c>
      <c r="AY202" s="57">
        <v>30735</v>
      </c>
      <c r="AZ202" s="30">
        <f t="shared" si="149"/>
        <v>0.3662298079853703</v>
      </c>
      <c r="BA202" s="30">
        <f t="shared" si="150"/>
        <v>0.23267296555928071</v>
      </c>
      <c r="BB202" s="30">
        <f t="shared" si="151"/>
        <v>0.27163781624500666</v>
      </c>
      <c r="BC202" s="20">
        <f t="shared" si="152"/>
        <v>870838</v>
      </c>
      <c r="BD202" s="20">
        <f t="shared" si="153"/>
        <v>854280</v>
      </c>
      <c r="BE202" s="20">
        <f t="shared" si="154"/>
        <v>870838</v>
      </c>
      <c r="BF202" s="20">
        <f t="shared" si="155"/>
        <v>870838</v>
      </c>
      <c r="BG202" s="241">
        <v>979864</v>
      </c>
      <c r="BH202" s="241">
        <v>655156.76339718001</v>
      </c>
      <c r="BI202" s="237">
        <f t="shared" si="156"/>
        <v>66.862009768414808</v>
      </c>
      <c r="BJ202" s="238">
        <f t="shared" si="157"/>
        <v>57530</v>
      </c>
      <c r="BK202" s="239">
        <f t="shared" si="158"/>
        <v>5.8712229452250524</v>
      </c>
      <c r="BL202" s="27">
        <f t="shared" si="159"/>
        <v>56550</v>
      </c>
      <c r="BM202" s="239">
        <f t="shared" si="160"/>
        <v>5.7712090657479003</v>
      </c>
      <c r="BN202" s="240">
        <f t="shared" si="161"/>
        <v>2829</v>
      </c>
      <c r="BO202" s="239">
        <f t="shared" si="162"/>
        <v>0.28871353575598246</v>
      </c>
      <c r="BP202" s="27">
        <f t="shared" si="163"/>
        <v>15000</v>
      </c>
      <c r="BQ202" s="239">
        <f t="shared" si="164"/>
        <v>1.5308246858747745</v>
      </c>
      <c r="BR202" s="36">
        <f t="shared" si="165"/>
        <v>55586.920000000013</v>
      </c>
      <c r="BS202" s="239">
        <f t="shared" si="166"/>
        <v>5.672921956516416</v>
      </c>
      <c r="BT202" s="248">
        <f t="shared" si="175"/>
        <v>0.33137990231585196</v>
      </c>
      <c r="BU202" s="241">
        <v>187495.92</v>
      </c>
      <c r="BV202" s="47">
        <f t="shared" si="167"/>
        <v>19.134892189120126</v>
      </c>
      <c r="BW202" s="54">
        <f t="shared" si="168"/>
        <v>137211.31660281998</v>
      </c>
      <c r="BX202" s="237">
        <f t="shared" si="169"/>
        <v>14.003098042465075</v>
      </c>
      <c r="BY202" s="58">
        <v>16445</v>
      </c>
      <c r="BZ202" s="58">
        <v>16875</v>
      </c>
      <c r="CA202" s="58">
        <v>18590</v>
      </c>
      <c r="CB202" s="58">
        <v>5620</v>
      </c>
      <c r="CC202" s="59">
        <v>56550</v>
      </c>
      <c r="CD202" s="59">
        <v>2829</v>
      </c>
      <c r="CE202" s="59">
        <v>15000</v>
      </c>
      <c r="CF202" s="42">
        <f t="shared" si="170"/>
        <v>1.8884109329174888E-2</v>
      </c>
      <c r="CG202" s="42">
        <f t="shared" si="171"/>
        <v>1.9753476611883692E-2</v>
      </c>
      <c r="CH202" s="42">
        <f t="shared" si="172"/>
        <v>2.1347254024284654E-2</v>
      </c>
      <c r="CI202" s="42">
        <f t="shared" si="173"/>
        <v>6.4535539331081098E-3</v>
      </c>
      <c r="CJ202" s="42">
        <f t="shared" si="174"/>
        <v>5.7712090657478995E-2</v>
      </c>
      <c r="CK202" s="54">
        <f t="shared" si="132"/>
        <v>27442.263320563998</v>
      </c>
    </row>
    <row r="203" spans="1:89" ht="20" customHeight="1" x14ac:dyDescent="0.6">
      <c r="A203" s="47">
        <v>196</v>
      </c>
      <c r="B203" s="47">
        <v>7</v>
      </c>
      <c r="C203" s="60" t="s">
        <v>430</v>
      </c>
      <c r="D203" s="63" t="s">
        <v>78</v>
      </c>
      <c r="E203" s="47" t="s">
        <v>101</v>
      </c>
      <c r="F203" s="57"/>
      <c r="G203" s="19">
        <v>40</v>
      </c>
      <c r="H203" s="20">
        <f t="shared" si="133"/>
        <v>0</v>
      </c>
      <c r="I203" s="57">
        <v>14529</v>
      </c>
      <c r="J203" s="22">
        <v>50</v>
      </c>
      <c r="K203" s="20">
        <f t="shared" si="134"/>
        <v>726450</v>
      </c>
      <c r="L203" s="23"/>
      <c r="M203" s="24">
        <v>60</v>
      </c>
      <c r="N203" s="20">
        <f t="shared" si="135"/>
        <v>0</v>
      </c>
      <c r="O203" s="23">
        <v>8636</v>
      </c>
      <c r="P203" s="25">
        <v>12</v>
      </c>
      <c r="Q203" s="20">
        <f t="shared" si="136"/>
        <v>103632</v>
      </c>
      <c r="R203" s="23"/>
      <c r="S203" s="26">
        <v>12</v>
      </c>
      <c r="T203" s="20">
        <f t="shared" si="137"/>
        <v>0</v>
      </c>
      <c r="U203" s="57">
        <v>883</v>
      </c>
      <c r="V203" s="25">
        <v>8</v>
      </c>
      <c r="W203" s="20">
        <f t="shared" si="138"/>
        <v>7064</v>
      </c>
      <c r="X203" s="23">
        <v>750</v>
      </c>
      <c r="Y203" s="25">
        <v>12</v>
      </c>
      <c r="Z203" s="20">
        <f t="shared" si="139"/>
        <v>9000</v>
      </c>
      <c r="AA203" s="23">
        <v>1598</v>
      </c>
      <c r="AB203" s="25">
        <v>10</v>
      </c>
      <c r="AC203" s="20">
        <f t="shared" si="140"/>
        <v>15980</v>
      </c>
      <c r="AD203" s="23">
        <v>90</v>
      </c>
      <c r="AE203" s="25">
        <v>25</v>
      </c>
      <c r="AF203" s="20">
        <f t="shared" si="141"/>
        <v>2250</v>
      </c>
      <c r="AG203" s="23">
        <v>302</v>
      </c>
      <c r="AH203" s="25">
        <v>7.5</v>
      </c>
      <c r="AI203" s="20">
        <f t="shared" si="142"/>
        <v>2265</v>
      </c>
      <c r="AJ203" s="23"/>
      <c r="AK203" s="22">
        <v>15</v>
      </c>
      <c r="AL203" s="20">
        <f t="shared" si="143"/>
        <v>0</v>
      </c>
      <c r="AM203" s="23">
        <v>160</v>
      </c>
      <c r="AN203" s="25">
        <v>12</v>
      </c>
      <c r="AO203" s="20">
        <f t="shared" si="144"/>
        <v>1920</v>
      </c>
      <c r="AP203" s="23">
        <f t="shared" si="145"/>
        <v>3783</v>
      </c>
      <c r="AQ203" s="23"/>
      <c r="AR203" s="27">
        <v>4</v>
      </c>
      <c r="AS203" s="23">
        <f t="shared" si="146"/>
        <v>0</v>
      </c>
      <c r="AT203" s="23"/>
      <c r="AU203" s="28">
        <v>6</v>
      </c>
      <c r="AV203" s="23">
        <f t="shared" si="147"/>
        <v>0</v>
      </c>
      <c r="AW203" s="23">
        <v>3169</v>
      </c>
      <c r="AX203" s="29">
        <f t="shared" si="148"/>
        <v>3169</v>
      </c>
      <c r="AY203" s="23">
        <v>62415</v>
      </c>
      <c r="AZ203" s="30">
        <f t="shared" si="149"/>
        <v>0.59439741207240693</v>
      </c>
      <c r="BA203" s="30">
        <f t="shared" si="150"/>
        <v>0.26037580012389017</v>
      </c>
      <c r="BB203" s="30">
        <f t="shared" si="151"/>
        <v>0.36695229272811486</v>
      </c>
      <c r="BC203" s="20">
        <f t="shared" si="152"/>
        <v>760744</v>
      </c>
      <c r="BD203" s="20">
        <f t="shared" si="153"/>
        <v>728700</v>
      </c>
      <c r="BE203" s="20">
        <f t="shared" si="154"/>
        <v>760744</v>
      </c>
      <c r="BF203" s="20">
        <f t="shared" si="155"/>
        <v>763009</v>
      </c>
      <c r="BG203" s="36">
        <v>977416</v>
      </c>
      <c r="BH203" s="36">
        <v>641332.70328282798</v>
      </c>
      <c r="BI203" s="237">
        <f t="shared" si="156"/>
        <v>65.615122249157778</v>
      </c>
      <c r="BJ203" s="238">
        <f t="shared" si="157"/>
        <v>58290</v>
      </c>
      <c r="BK203" s="239">
        <f t="shared" si="158"/>
        <v>5.9636838357464992</v>
      </c>
      <c r="BL203" s="27">
        <f t="shared" si="159"/>
        <v>62985</v>
      </c>
      <c r="BM203" s="239">
        <f t="shared" si="160"/>
        <v>6.4440320191198017</v>
      </c>
      <c r="BN203" s="240">
        <f t="shared" si="161"/>
        <v>10195.14</v>
      </c>
      <c r="BO203" s="239">
        <f t="shared" si="162"/>
        <v>1.0430707088895619</v>
      </c>
      <c r="BP203" s="27">
        <f t="shared" si="163"/>
        <v>9296.9</v>
      </c>
      <c r="BQ203" s="239">
        <f t="shared" si="164"/>
        <v>0.9511712515448898</v>
      </c>
      <c r="BR203" s="36">
        <f t="shared" si="165"/>
        <v>52888.61</v>
      </c>
      <c r="BS203" s="239">
        <f t="shared" si="166"/>
        <v>5.4110644802213184</v>
      </c>
      <c r="BT203" s="248">
        <f t="shared" si="175"/>
        <v>0.34384877750842224</v>
      </c>
      <c r="BU203" s="36">
        <v>193655.65</v>
      </c>
      <c r="BV203" s="47">
        <f t="shared" si="167"/>
        <v>19.813022295522071</v>
      </c>
      <c r="BW203" s="54">
        <f t="shared" si="168"/>
        <v>142427.64671717203</v>
      </c>
      <c r="BX203" s="237">
        <f t="shared" si="169"/>
        <v>14.571855455320154</v>
      </c>
      <c r="BY203" s="53">
        <v>17890</v>
      </c>
      <c r="BZ203" s="53">
        <v>17300</v>
      </c>
      <c r="CA203" s="53">
        <v>16060</v>
      </c>
      <c r="CB203" s="53">
        <v>7040</v>
      </c>
      <c r="CC203" s="54">
        <v>62985</v>
      </c>
      <c r="CD203" s="54">
        <v>10195.14</v>
      </c>
      <c r="CE203" s="54">
        <v>9296.9</v>
      </c>
      <c r="CF203" s="42">
        <f t="shared" si="170"/>
        <v>2.3516452315102059E-2</v>
      </c>
      <c r="CG203" s="42">
        <f t="shared" si="171"/>
        <v>2.374090846713325E-2</v>
      </c>
      <c r="CH203" s="42">
        <f t="shared" si="172"/>
        <v>2.11109124751559E-2</v>
      </c>
      <c r="CI203" s="42">
        <f t="shared" si="173"/>
        <v>9.22662773309358E-3</v>
      </c>
      <c r="CJ203" s="42">
        <f t="shared" si="174"/>
        <v>6.4440320191198011E-2</v>
      </c>
      <c r="CK203" s="54">
        <f t="shared" si="132"/>
        <v>28485.529343434406</v>
      </c>
    </row>
    <row r="204" spans="1:89" ht="20" customHeight="1" x14ac:dyDescent="0.6">
      <c r="A204" s="47">
        <v>197</v>
      </c>
      <c r="B204" s="47">
        <v>5</v>
      </c>
      <c r="C204" s="48" t="s">
        <v>431</v>
      </c>
      <c r="D204" s="47" t="s">
        <v>432</v>
      </c>
      <c r="E204" s="47" t="s">
        <v>97</v>
      </c>
      <c r="F204" s="57"/>
      <c r="G204" s="19">
        <v>40</v>
      </c>
      <c r="H204" s="20">
        <f t="shared" si="133"/>
        <v>0</v>
      </c>
      <c r="I204" s="57">
        <v>16820</v>
      </c>
      <c r="J204" s="22">
        <v>50</v>
      </c>
      <c r="K204" s="20">
        <f t="shared" si="134"/>
        <v>841000</v>
      </c>
      <c r="L204" s="23"/>
      <c r="M204" s="24">
        <v>60</v>
      </c>
      <c r="N204" s="20">
        <f t="shared" si="135"/>
        <v>0</v>
      </c>
      <c r="O204" s="57">
        <v>6630</v>
      </c>
      <c r="P204" s="25">
        <v>12</v>
      </c>
      <c r="Q204" s="20">
        <f t="shared" si="136"/>
        <v>79560</v>
      </c>
      <c r="R204" s="57"/>
      <c r="S204" s="26">
        <v>12</v>
      </c>
      <c r="T204" s="20">
        <f t="shared" si="137"/>
        <v>0</v>
      </c>
      <c r="U204" s="57">
        <v>130</v>
      </c>
      <c r="V204" s="25">
        <v>8</v>
      </c>
      <c r="W204" s="20">
        <f t="shared" si="138"/>
        <v>1040</v>
      </c>
      <c r="X204" s="57">
        <v>90</v>
      </c>
      <c r="Y204" s="25">
        <v>12</v>
      </c>
      <c r="Z204" s="20">
        <f t="shared" si="139"/>
        <v>1080</v>
      </c>
      <c r="AA204" s="57">
        <v>180</v>
      </c>
      <c r="AB204" s="25">
        <v>10</v>
      </c>
      <c r="AC204" s="20">
        <f t="shared" si="140"/>
        <v>1800</v>
      </c>
      <c r="AD204" s="57"/>
      <c r="AE204" s="25">
        <v>25</v>
      </c>
      <c r="AF204" s="20">
        <f t="shared" si="141"/>
        <v>0</v>
      </c>
      <c r="AG204" s="23"/>
      <c r="AH204" s="25">
        <v>7.5</v>
      </c>
      <c r="AI204" s="20">
        <f t="shared" si="142"/>
        <v>0</v>
      </c>
      <c r="AJ204" s="57"/>
      <c r="AK204" s="22">
        <v>15</v>
      </c>
      <c r="AL204" s="20">
        <f t="shared" si="143"/>
        <v>0</v>
      </c>
      <c r="AM204" s="57"/>
      <c r="AN204" s="25">
        <v>12</v>
      </c>
      <c r="AO204" s="20">
        <f t="shared" si="144"/>
        <v>0</v>
      </c>
      <c r="AP204" s="23">
        <f t="shared" si="145"/>
        <v>400</v>
      </c>
      <c r="AQ204" s="57"/>
      <c r="AR204" s="27">
        <v>4</v>
      </c>
      <c r="AS204" s="23">
        <f t="shared" si="146"/>
        <v>0</v>
      </c>
      <c r="AT204" s="57">
        <v>119</v>
      </c>
      <c r="AU204" s="28">
        <v>6</v>
      </c>
      <c r="AV204" s="23">
        <f t="shared" si="147"/>
        <v>714</v>
      </c>
      <c r="AW204" s="57">
        <v>783</v>
      </c>
      <c r="AX204" s="29">
        <f t="shared" si="148"/>
        <v>1497</v>
      </c>
      <c r="AY204" s="57">
        <v>51010</v>
      </c>
      <c r="AZ204" s="30">
        <f t="shared" si="149"/>
        <v>0.39417360285374553</v>
      </c>
      <c r="BA204" s="30">
        <f t="shared" si="150"/>
        <v>2.3781212841854936E-2</v>
      </c>
      <c r="BB204" s="30">
        <f t="shared" si="151"/>
        <v>0.22579185520361991</v>
      </c>
      <c r="BC204" s="20">
        <f t="shared" si="152"/>
        <v>844920</v>
      </c>
      <c r="BD204" s="20">
        <f t="shared" si="153"/>
        <v>841000</v>
      </c>
      <c r="BE204" s="20">
        <f t="shared" si="154"/>
        <v>844920</v>
      </c>
      <c r="BF204" s="20">
        <f t="shared" si="155"/>
        <v>844920</v>
      </c>
      <c r="BG204" s="241">
        <v>975490</v>
      </c>
      <c r="BH204" s="241">
        <v>667148.91666666698</v>
      </c>
      <c r="BI204" s="237">
        <f t="shared" si="156"/>
        <v>68.391158973097319</v>
      </c>
      <c r="BJ204" s="238">
        <f t="shared" si="157"/>
        <v>72634.740000000005</v>
      </c>
      <c r="BK204" s="239">
        <f t="shared" si="158"/>
        <v>7.4459748434120296</v>
      </c>
      <c r="BL204" s="27">
        <f t="shared" si="159"/>
        <v>50765</v>
      </c>
      <c r="BM204" s="239">
        <f t="shared" si="160"/>
        <v>5.2040512972967434</v>
      </c>
      <c r="BN204" s="240">
        <f t="shared" si="161"/>
        <v>4848.75</v>
      </c>
      <c r="BO204" s="239">
        <f t="shared" si="162"/>
        <v>0.49705788885585706</v>
      </c>
      <c r="BP204" s="27">
        <f t="shared" si="163"/>
        <v>20000</v>
      </c>
      <c r="BQ204" s="239">
        <f t="shared" si="164"/>
        <v>2.0502516683922951</v>
      </c>
      <c r="BR204" s="36">
        <f t="shared" si="165"/>
        <v>57715.86</v>
      </c>
      <c r="BS204" s="239">
        <f t="shared" si="166"/>
        <v>5.9166019128848069</v>
      </c>
      <c r="BT204" s="248">
        <f t="shared" si="175"/>
        <v>0.3160884102690269</v>
      </c>
      <c r="BU204" s="241">
        <v>205964.35</v>
      </c>
      <c r="BV204" s="47">
        <f t="shared" si="167"/>
        <v>21.113937610841731</v>
      </c>
      <c r="BW204" s="54">
        <f t="shared" si="168"/>
        <v>102376.73333333302</v>
      </c>
      <c r="BX204" s="237">
        <f t="shared" si="169"/>
        <v>10.494903416060955</v>
      </c>
      <c r="BY204" s="58">
        <v>21904.74</v>
      </c>
      <c r="BZ204" s="58">
        <v>23760</v>
      </c>
      <c r="CA204" s="58">
        <v>20250</v>
      </c>
      <c r="CB204" s="58">
        <v>6720</v>
      </c>
      <c r="CC204" s="59">
        <v>50765</v>
      </c>
      <c r="CD204" s="59">
        <v>4848.75</v>
      </c>
      <c r="CE204" s="59">
        <v>20000</v>
      </c>
      <c r="CF204" s="42">
        <f t="shared" si="170"/>
        <v>2.5925223689816788E-2</v>
      </c>
      <c r="CG204" s="42">
        <f t="shared" si="171"/>
        <v>2.8252080856123664E-2</v>
      </c>
      <c r="CH204" s="42">
        <f t="shared" si="172"/>
        <v>2.3966766084363017E-2</v>
      </c>
      <c r="CI204" s="42">
        <f t="shared" si="173"/>
        <v>7.9534157079960231E-3</v>
      </c>
      <c r="CJ204" s="42">
        <f t="shared" si="174"/>
        <v>5.2040512972967433E-2</v>
      </c>
      <c r="CK204" s="54">
        <f t="shared" si="132"/>
        <v>20475.346666666606</v>
      </c>
    </row>
    <row r="205" spans="1:89" ht="20" customHeight="1" x14ac:dyDescent="0.6">
      <c r="A205" s="47">
        <v>198</v>
      </c>
      <c r="B205" s="47">
        <v>4</v>
      </c>
      <c r="C205" s="48" t="s">
        <v>433</v>
      </c>
      <c r="D205" s="48" t="s">
        <v>434</v>
      </c>
      <c r="E205" s="48" t="s">
        <v>82</v>
      </c>
      <c r="F205" s="49">
        <v>0</v>
      </c>
      <c r="G205" s="19">
        <v>40</v>
      </c>
      <c r="H205" s="20">
        <f t="shared" si="133"/>
        <v>0</v>
      </c>
      <c r="I205" s="23">
        <v>16020</v>
      </c>
      <c r="J205" s="22">
        <v>50</v>
      </c>
      <c r="K205" s="20">
        <f t="shared" si="134"/>
        <v>801000</v>
      </c>
      <c r="L205" s="23"/>
      <c r="M205" s="24">
        <v>60</v>
      </c>
      <c r="N205" s="20">
        <f t="shared" si="135"/>
        <v>0</v>
      </c>
      <c r="O205" s="23">
        <v>6598</v>
      </c>
      <c r="P205" s="25">
        <v>12</v>
      </c>
      <c r="Q205" s="20">
        <f t="shared" si="136"/>
        <v>79176</v>
      </c>
      <c r="R205" s="23">
        <v>2349</v>
      </c>
      <c r="S205" s="26">
        <v>12</v>
      </c>
      <c r="T205" s="20">
        <f t="shared" si="137"/>
        <v>28188</v>
      </c>
      <c r="U205" s="23">
        <v>403</v>
      </c>
      <c r="V205" s="25">
        <v>8</v>
      </c>
      <c r="W205" s="20">
        <f t="shared" si="138"/>
        <v>3224</v>
      </c>
      <c r="X205" s="23">
        <v>262</v>
      </c>
      <c r="Y205" s="25">
        <v>12</v>
      </c>
      <c r="Z205" s="20">
        <f t="shared" si="139"/>
        <v>3144</v>
      </c>
      <c r="AA205" s="23">
        <v>939</v>
      </c>
      <c r="AB205" s="25">
        <v>10</v>
      </c>
      <c r="AC205" s="20">
        <f t="shared" si="140"/>
        <v>9390</v>
      </c>
      <c r="AD205" s="23">
        <v>0</v>
      </c>
      <c r="AE205" s="25">
        <v>25</v>
      </c>
      <c r="AF205" s="20">
        <f t="shared" si="141"/>
        <v>0</v>
      </c>
      <c r="AG205" s="23">
        <v>425</v>
      </c>
      <c r="AH205" s="25">
        <v>7.5</v>
      </c>
      <c r="AI205" s="20">
        <f t="shared" si="142"/>
        <v>3187.5</v>
      </c>
      <c r="AJ205" s="23"/>
      <c r="AK205" s="22">
        <v>15</v>
      </c>
      <c r="AL205" s="20">
        <f t="shared" si="143"/>
        <v>0</v>
      </c>
      <c r="AM205" s="23">
        <v>0</v>
      </c>
      <c r="AN205" s="25">
        <v>12</v>
      </c>
      <c r="AO205" s="20">
        <f t="shared" si="144"/>
        <v>0</v>
      </c>
      <c r="AP205" s="23">
        <f t="shared" si="145"/>
        <v>4378</v>
      </c>
      <c r="AQ205" s="23">
        <v>205</v>
      </c>
      <c r="AR205" s="27">
        <v>4</v>
      </c>
      <c r="AS205" s="23">
        <f t="shared" si="146"/>
        <v>820</v>
      </c>
      <c r="AT205" s="23">
        <v>0</v>
      </c>
      <c r="AU205" s="28">
        <v>6</v>
      </c>
      <c r="AV205" s="23">
        <f t="shared" si="147"/>
        <v>0</v>
      </c>
      <c r="AW205" s="23">
        <v>1514</v>
      </c>
      <c r="AX205" s="29">
        <f t="shared" si="148"/>
        <v>2334</v>
      </c>
      <c r="AY205" s="23">
        <v>48065</v>
      </c>
      <c r="AZ205" s="30">
        <f t="shared" si="149"/>
        <v>0.41186017478152309</v>
      </c>
      <c r="BA205" s="30">
        <f t="shared" si="150"/>
        <v>0.27328339575530586</v>
      </c>
      <c r="BB205" s="30">
        <f t="shared" si="151"/>
        <v>0.35374355865413759</v>
      </c>
      <c r="BC205" s="20">
        <f t="shared" si="152"/>
        <v>844946</v>
      </c>
      <c r="BD205" s="20">
        <f t="shared" si="153"/>
        <v>829188</v>
      </c>
      <c r="BE205" s="20">
        <f t="shared" si="154"/>
        <v>844946</v>
      </c>
      <c r="BF205" s="20">
        <f t="shared" si="155"/>
        <v>848133.5</v>
      </c>
      <c r="BG205" s="36">
        <v>975374.5</v>
      </c>
      <c r="BH205" s="36">
        <v>654852.23</v>
      </c>
      <c r="BI205" s="237">
        <f t="shared" si="156"/>
        <v>67.138543195459789</v>
      </c>
      <c r="BJ205" s="238">
        <f t="shared" si="157"/>
        <v>67300.5</v>
      </c>
      <c r="BK205" s="239">
        <f t="shared" si="158"/>
        <v>6.8999650903319694</v>
      </c>
      <c r="BL205" s="27">
        <f t="shared" si="159"/>
        <v>43530</v>
      </c>
      <c r="BM205" s="239">
        <f t="shared" si="160"/>
        <v>4.4629011728315637</v>
      </c>
      <c r="BN205" s="240">
        <f t="shared" si="161"/>
        <v>8675.5499999999993</v>
      </c>
      <c r="BO205" s="239">
        <f t="shared" si="162"/>
        <v>0.88945835676450413</v>
      </c>
      <c r="BP205" s="27">
        <f t="shared" si="163"/>
        <v>20000</v>
      </c>
      <c r="BQ205" s="239">
        <f t="shared" si="164"/>
        <v>2.0504944511057035</v>
      </c>
      <c r="BR205" s="36">
        <f t="shared" si="165"/>
        <v>53565.920000000013</v>
      </c>
      <c r="BS205" s="239">
        <f t="shared" si="166"/>
        <v>5.4918310864186024</v>
      </c>
      <c r="BT205" s="248">
        <f t="shared" si="175"/>
        <v>0.32861456804540207</v>
      </c>
      <c r="BU205" s="36">
        <v>193071.97</v>
      </c>
      <c r="BV205" s="47">
        <f t="shared" si="167"/>
        <v>19.794650157452342</v>
      </c>
      <c r="BW205" s="54">
        <f t="shared" si="168"/>
        <v>127450.30000000002</v>
      </c>
      <c r="BX205" s="237">
        <f t="shared" si="169"/>
        <v>13.066806647087862</v>
      </c>
      <c r="BY205" s="53">
        <v>25956.5</v>
      </c>
      <c r="BZ205" s="53">
        <v>20221</v>
      </c>
      <c r="CA205" s="53">
        <v>17190</v>
      </c>
      <c r="CB205" s="53">
        <v>3933</v>
      </c>
      <c r="CC205" s="54">
        <v>43530</v>
      </c>
      <c r="CD205" s="54">
        <v>8675.5499999999993</v>
      </c>
      <c r="CE205" s="54">
        <v>20000</v>
      </c>
      <c r="CF205" s="42">
        <f t="shared" si="170"/>
        <v>3.0719714632651079E-2</v>
      </c>
      <c r="CG205" s="42">
        <f t="shared" si="171"/>
        <v>2.4386508246621995E-2</v>
      </c>
      <c r="CH205" s="42">
        <f t="shared" si="172"/>
        <v>2.0344495387870941E-2</v>
      </c>
      <c r="CI205" s="42">
        <f t="shared" si="173"/>
        <v>4.6372416606583755E-3</v>
      </c>
      <c r="CJ205" s="42">
        <f t="shared" si="174"/>
        <v>4.462901172831564E-2</v>
      </c>
      <c r="CK205" s="54">
        <f t="shared" si="132"/>
        <v>25490.060000000005</v>
      </c>
    </row>
    <row r="206" spans="1:89" ht="20" customHeight="1" x14ac:dyDescent="0.6">
      <c r="A206" s="47">
        <v>199</v>
      </c>
      <c r="B206" s="47">
        <v>5</v>
      </c>
      <c r="C206" s="48" t="s">
        <v>435</v>
      </c>
      <c r="D206" s="48" t="s">
        <v>436</v>
      </c>
      <c r="E206" s="48" t="s">
        <v>389</v>
      </c>
      <c r="F206" s="57"/>
      <c r="G206" s="19">
        <v>40</v>
      </c>
      <c r="H206" s="20">
        <f t="shared" si="133"/>
        <v>0</v>
      </c>
      <c r="I206" s="23">
        <v>17245</v>
      </c>
      <c r="J206" s="22">
        <v>50</v>
      </c>
      <c r="K206" s="20">
        <f t="shared" si="134"/>
        <v>862250</v>
      </c>
      <c r="L206" s="23"/>
      <c r="M206" s="24">
        <v>60</v>
      </c>
      <c r="N206" s="20">
        <f t="shared" si="135"/>
        <v>0</v>
      </c>
      <c r="O206" s="23">
        <v>4671</v>
      </c>
      <c r="P206" s="25">
        <v>12</v>
      </c>
      <c r="Q206" s="20">
        <f t="shared" si="136"/>
        <v>56052</v>
      </c>
      <c r="R206" s="23">
        <v>580</v>
      </c>
      <c r="S206" s="26">
        <v>12</v>
      </c>
      <c r="T206" s="20">
        <f t="shared" si="137"/>
        <v>6960</v>
      </c>
      <c r="U206" s="23">
        <v>750</v>
      </c>
      <c r="V206" s="25">
        <v>8</v>
      </c>
      <c r="W206" s="20">
        <f t="shared" si="138"/>
        <v>6000</v>
      </c>
      <c r="X206" s="23">
        <v>780</v>
      </c>
      <c r="Y206" s="25">
        <v>12</v>
      </c>
      <c r="Z206" s="20">
        <f t="shared" si="139"/>
        <v>9360</v>
      </c>
      <c r="AA206" s="23">
        <v>960</v>
      </c>
      <c r="AB206" s="25">
        <v>10</v>
      </c>
      <c r="AC206" s="20">
        <f t="shared" si="140"/>
        <v>9600</v>
      </c>
      <c r="AD206" s="23"/>
      <c r="AE206" s="25">
        <v>25</v>
      </c>
      <c r="AF206" s="20">
        <f t="shared" si="141"/>
        <v>0</v>
      </c>
      <c r="AG206" s="23"/>
      <c r="AH206" s="25">
        <v>7.5</v>
      </c>
      <c r="AI206" s="20">
        <f t="shared" si="142"/>
        <v>0</v>
      </c>
      <c r="AJ206" s="23"/>
      <c r="AK206" s="22">
        <v>15</v>
      </c>
      <c r="AL206" s="20">
        <f t="shared" si="143"/>
        <v>0</v>
      </c>
      <c r="AM206" s="23"/>
      <c r="AN206" s="25">
        <v>12</v>
      </c>
      <c r="AO206" s="20">
        <f t="shared" si="144"/>
        <v>0</v>
      </c>
      <c r="AP206" s="23">
        <f t="shared" si="145"/>
        <v>3070</v>
      </c>
      <c r="AQ206" s="23"/>
      <c r="AR206" s="27">
        <v>4</v>
      </c>
      <c r="AS206" s="23">
        <f t="shared" si="146"/>
        <v>0</v>
      </c>
      <c r="AT206" s="23"/>
      <c r="AU206" s="28">
        <v>6</v>
      </c>
      <c r="AV206" s="23">
        <f t="shared" si="147"/>
        <v>0</v>
      </c>
      <c r="AW206" s="23">
        <v>1229</v>
      </c>
      <c r="AX206" s="29">
        <f t="shared" si="148"/>
        <v>1229</v>
      </c>
      <c r="AY206" s="23">
        <v>18915</v>
      </c>
      <c r="AZ206" s="30">
        <f t="shared" si="149"/>
        <v>0.27086111916497535</v>
      </c>
      <c r="BA206" s="30">
        <f t="shared" si="150"/>
        <v>0.17802261525079732</v>
      </c>
      <c r="BB206" s="30">
        <f t="shared" si="151"/>
        <v>0.26311282380646545</v>
      </c>
      <c r="BC206" s="20">
        <f t="shared" si="152"/>
        <v>894170</v>
      </c>
      <c r="BD206" s="20">
        <f t="shared" si="153"/>
        <v>869210</v>
      </c>
      <c r="BE206" s="20">
        <f t="shared" si="154"/>
        <v>894170</v>
      </c>
      <c r="BF206" s="20">
        <f t="shared" si="155"/>
        <v>894170</v>
      </c>
      <c r="BG206" s="36">
        <v>969137</v>
      </c>
      <c r="BH206" s="36">
        <v>657063.21928316704</v>
      </c>
      <c r="BI206" s="237">
        <f t="shared" si="156"/>
        <v>67.798796174655081</v>
      </c>
      <c r="BJ206" s="238">
        <f t="shared" si="157"/>
        <v>69536</v>
      </c>
      <c r="BK206" s="239">
        <f t="shared" si="158"/>
        <v>7.1750433633222128</v>
      </c>
      <c r="BL206" s="27">
        <f t="shared" si="159"/>
        <v>54731</v>
      </c>
      <c r="BM206" s="239">
        <f t="shared" si="160"/>
        <v>5.6473955694602509</v>
      </c>
      <c r="BN206" s="240">
        <f t="shared" si="161"/>
        <v>0</v>
      </c>
      <c r="BO206" s="239">
        <f t="shared" si="162"/>
        <v>0</v>
      </c>
      <c r="BP206" s="27">
        <f t="shared" si="163"/>
        <v>20000</v>
      </c>
      <c r="BQ206" s="239">
        <f t="shared" si="164"/>
        <v>2.0636917174764764</v>
      </c>
      <c r="BR206" s="36">
        <f t="shared" si="165"/>
        <v>83606.16</v>
      </c>
      <c r="BS206" s="239">
        <f t="shared" si="166"/>
        <v>8.6268669961006541</v>
      </c>
      <c r="BT206" s="248">
        <f t="shared" si="175"/>
        <v>0.32201203825344915</v>
      </c>
      <c r="BU206" s="36">
        <v>227873.16</v>
      </c>
      <c r="BV206" s="47">
        <f t="shared" si="167"/>
        <v>23.512997646359594</v>
      </c>
      <c r="BW206" s="54">
        <f t="shared" si="168"/>
        <v>84200.620716832957</v>
      </c>
      <c r="BX206" s="237">
        <f t="shared" si="169"/>
        <v>8.6882061789853182</v>
      </c>
      <c r="BY206" s="53">
        <v>29984</v>
      </c>
      <c r="BZ206" s="53">
        <v>15077</v>
      </c>
      <c r="CA206" s="53">
        <v>15925</v>
      </c>
      <c r="CB206" s="53">
        <v>8550</v>
      </c>
      <c r="CC206" s="54">
        <v>54731</v>
      </c>
      <c r="CD206" s="54"/>
      <c r="CE206" s="54">
        <v>20000</v>
      </c>
      <c r="CF206" s="42">
        <f t="shared" si="170"/>
        <v>3.353277340997797E-2</v>
      </c>
      <c r="CG206" s="42">
        <f t="shared" si="171"/>
        <v>1.7345635692180256E-2</v>
      </c>
      <c r="CH206" s="42">
        <f t="shared" si="172"/>
        <v>1.7809812451770917E-2</v>
      </c>
      <c r="CI206" s="42">
        <f t="shared" si="173"/>
        <v>9.5619401232427837E-3</v>
      </c>
      <c r="CJ206" s="42">
        <f t="shared" si="174"/>
        <v>5.6473955694602521E-2</v>
      </c>
      <c r="CK206" s="54">
        <f t="shared" si="132"/>
        <v>16840.124143366593</v>
      </c>
    </row>
    <row r="207" spans="1:89" ht="20" customHeight="1" x14ac:dyDescent="0.6">
      <c r="A207" s="47">
        <v>200</v>
      </c>
      <c r="B207" s="47">
        <v>5</v>
      </c>
      <c r="C207" s="48" t="s">
        <v>437</v>
      </c>
      <c r="D207" s="48" t="s">
        <v>69</v>
      </c>
      <c r="E207" s="48" t="s">
        <v>112</v>
      </c>
      <c r="F207" s="23"/>
      <c r="G207" s="19">
        <v>40</v>
      </c>
      <c r="H207" s="20">
        <f t="shared" si="133"/>
        <v>0</v>
      </c>
      <c r="I207" s="23">
        <v>15310</v>
      </c>
      <c r="J207" s="22">
        <v>50</v>
      </c>
      <c r="K207" s="20">
        <f t="shared" si="134"/>
        <v>765500</v>
      </c>
      <c r="L207" s="23"/>
      <c r="M207" s="24">
        <v>60</v>
      </c>
      <c r="N207" s="20">
        <f t="shared" si="135"/>
        <v>0</v>
      </c>
      <c r="O207" s="23">
        <v>10094</v>
      </c>
      <c r="P207" s="25">
        <v>12</v>
      </c>
      <c r="Q207" s="20">
        <f t="shared" si="136"/>
        <v>121128</v>
      </c>
      <c r="R207" s="23"/>
      <c r="S207" s="26">
        <v>12</v>
      </c>
      <c r="T207" s="20">
        <f t="shared" si="137"/>
        <v>0</v>
      </c>
      <c r="U207" s="23">
        <v>419</v>
      </c>
      <c r="V207" s="25">
        <v>8</v>
      </c>
      <c r="W207" s="20">
        <f t="shared" si="138"/>
        <v>3352</v>
      </c>
      <c r="X207" s="23">
        <v>162</v>
      </c>
      <c r="Y207" s="25">
        <v>12</v>
      </c>
      <c r="Z207" s="20">
        <f t="shared" si="139"/>
        <v>1944</v>
      </c>
      <c r="AA207" s="23">
        <v>740</v>
      </c>
      <c r="AB207" s="25">
        <v>10</v>
      </c>
      <c r="AC207" s="20">
        <f t="shared" si="140"/>
        <v>7400</v>
      </c>
      <c r="AD207" s="23">
        <v>235</v>
      </c>
      <c r="AE207" s="25">
        <v>25</v>
      </c>
      <c r="AF207" s="20">
        <f t="shared" si="141"/>
        <v>5875</v>
      </c>
      <c r="AG207" s="23">
        <v>200</v>
      </c>
      <c r="AH207" s="25">
        <v>7.5</v>
      </c>
      <c r="AI207" s="20">
        <f t="shared" si="142"/>
        <v>1500</v>
      </c>
      <c r="AJ207" s="23"/>
      <c r="AK207" s="22">
        <v>15</v>
      </c>
      <c r="AL207" s="20">
        <f t="shared" si="143"/>
        <v>0</v>
      </c>
      <c r="AM207" s="23"/>
      <c r="AN207" s="25">
        <v>12</v>
      </c>
      <c r="AO207" s="20">
        <f t="shared" si="144"/>
        <v>0</v>
      </c>
      <c r="AP207" s="23">
        <f t="shared" si="145"/>
        <v>1756</v>
      </c>
      <c r="AQ207" s="23"/>
      <c r="AR207" s="27">
        <v>4</v>
      </c>
      <c r="AS207" s="23">
        <f t="shared" si="146"/>
        <v>0</v>
      </c>
      <c r="AT207" s="23"/>
      <c r="AU207" s="28">
        <v>6</v>
      </c>
      <c r="AV207" s="23">
        <f t="shared" si="147"/>
        <v>0</v>
      </c>
      <c r="AW207" s="23">
        <v>2349</v>
      </c>
      <c r="AX207" s="29">
        <f t="shared" si="148"/>
        <v>2349</v>
      </c>
      <c r="AY207" s="23">
        <v>61914</v>
      </c>
      <c r="AZ207" s="30">
        <f t="shared" si="149"/>
        <v>0.65930764206401049</v>
      </c>
      <c r="BA207" s="30">
        <f t="shared" si="150"/>
        <v>0.1146962769431744</v>
      </c>
      <c r="BB207" s="30">
        <f t="shared" si="151"/>
        <v>0.23271250247671885</v>
      </c>
      <c r="BC207" s="20">
        <f t="shared" si="152"/>
        <v>784071</v>
      </c>
      <c r="BD207" s="20">
        <f t="shared" si="153"/>
        <v>771375</v>
      </c>
      <c r="BE207" s="20">
        <f t="shared" si="154"/>
        <v>784071</v>
      </c>
      <c r="BF207" s="20">
        <f t="shared" si="155"/>
        <v>785571</v>
      </c>
      <c r="BG207" s="36">
        <v>968613</v>
      </c>
      <c r="BH207" s="36">
        <v>627364.15040197899</v>
      </c>
      <c r="BI207" s="237">
        <f t="shared" si="156"/>
        <v>64.76933000093733</v>
      </c>
      <c r="BJ207" s="238">
        <f t="shared" si="157"/>
        <v>62821</v>
      </c>
      <c r="BK207" s="239">
        <f t="shared" si="158"/>
        <v>6.4856655857396097</v>
      </c>
      <c r="BL207" s="27">
        <f t="shared" si="159"/>
        <v>42351.7</v>
      </c>
      <c r="BM207" s="239">
        <f t="shared" si="160"/>
        <v>4.3724067300356282</v>
      </c>
      <c r="BN207" s="240">
        <f t="shared" si="161"/>
        <v>19384.689999999999</v>
      </c>
      <c r="BO207" s="239">
        <f t="shared" si="162"/>
        <v>2.0012832782545766</v>
      </c>
      <c r="BP207" s="27">
        <f t="shared" si="163"/>
        <v>26460</v>
      </c>
      <c r="BQ207" s="239">
        <f t="shared" si="164"/>
        <v>2.7317411597820804</v>
      </c>
      <c r="BR207" s="36">
        <f t="shared" si="165"/>
        <v>63558.700000000012</v>
      </c>
      <c r="BS207" s="239">
        <f t="shared" si="166"/>
        <v>6.5618260337203838</v>
      </c>
      <c r="BT207" s="248">
        <f t="shared" si="175"/>
        <v>0.3523066999906268</v>
      </c>
      <c r="BU207" s="36">
        <v>214576.09</v>
      </c>
      <c r="BV207" s="47">
        <f t="shared" si="167"/>
        <v>22.152922787532276</v>
      </c>
      <c r="BW207" s="54">
        <f t="shared" si="168"/>
        <v>126672.75959802102</v>
      </c>
      <c r="BX207" s="237">
        <f t="shared" si="169"/>
        <v>13.077747211530408</v>
      </c>
      <c r="BY207" s="53">
        <v>19476</v>
      </c>
      <c r="BZ207" s="53">
        <v>22500</v>
      </c>
      <c r="CA207" s="53">
        <v>18085</v>
      </c>
      <c r="CB207" s="53">
        <v>2760</v>
      </c>
      <c r="CC207" s="54">
        <v>42351.7</v>
      </c>
      <c r="CD207" s="54">
        <v>19384.689999999999</v>
      </c>
      <c r="CE207" s="54">
        <v>26460</v>
      </c>
      <c r="CF207" s="42">
        <f t="shared" si="170"/>
        <v>2.4839587231258394E-2</v>
      </c>
      <c r="CG207" s="42">
        <f t="shared" si="171"/>
        <v>2.9168692270296549E-2</v>
      </c>
      <c r="CH207" s="42">
        <f t="shared" si="172"/>
        <v>2.3065513199697477E-2</v>
      </c>
      <c r="CI207" s="42">
        <f t="shared" si="173"/>
        <v>3.5133679832885889E-3</v>
      </c>
      <c r="CJ207" s="42">
        <f t="shared" si="174"/>
        <v>4.372406730035628E-2</v>
      </c>
      <c r="CK207" s="54">
        <f t="shared" si="132"/>
        <v>25334.551919604204</v>
      </c>
    </row>
    <row r="208" spans="1:89" ht="20" customHeight="1" x14ac:dyDescent="0.6">
      <c r="A208" s="47">
        <v>201</v>
      </c>
      <c r="B208" s="47">
        <v>4</v>
      </c>
      <c r="C208" s="48" t="s">
        <v>438</v>
      </c>
      <c r="D208" s="48" t="s">
        <v>116</v>
      </c>
      <c r="E208" s="48" t="s">
        <v>117</v>
      </c>
      <c r="F208" s="55"/>
      <c r="G208" s="19">
        <v>40</v>
      </c>
      <c r="H208" s="20">
        <f t="shared" si="133"/>
        <v>0</v>
      </c>
      <c r="I208" s="23">
        <v>15271</v>
      </c>
      <c r="J208" s="22">
        <v>50</v>
      </c>
      <c r="K208" s="20">
        <f t="shared" si="134"/>
        <v>763550</v>
      </c>
      <c r="L208" s="23"/>
      <c r="M208" s="24">
        <v>60</v>
      </c>
      <c r="N208" s="20">
        <f t="shared" si="135"/>
        <v>0</v>
      </c>
      <c r="O208" s="23">
        <v>10151</v>
      </c>
      <c r="P208" s="25">
        <v>12</v>
      </c>
      <c r="Q208" s="20">
        <f t="shared" si="136"/>
        <v>121812</v>
      </c>
      <c r="R208" s="23">
        <v>0</v>
      </c>
      <c r="S208" s="26">
        <v>12</v>
      </c>
      <c r="T208" s="20">
        <f t="shared" si="137"/>
        <v>0</v>
      </c>
      <c r="U208" s="23">
        <v>1299</v>
      </c>
      <c r="V208" s="25">
        <v>8</v>
      </c>
      <c r="W208" s="20">
        <f t="shared" si="138"/>
        <v>10392</v>
      </c>
      <c r="X208" s="23">
        <v>515</v>
      </c>
      <c r="Y208" s="25">
        <v>12</v>
      </c>
      <c r="Z208" s="20">
        <f t="shared" si="139"/>
        <v>6180</v>
      </c>
      <c r="AA208" s="23">
        <v>1449</v>
      </c>
      <c r="AB208" s="25">
        <v>10</v>
      </c>
      <c r="AC208" s="20">
        <f t="shared" si="140"/>
        <v>14490</v>
      </c>
      <c r="AD208" s="23">
        <v>260</v>
      </c>
      <c r="AE208" s="25">
        <v>25</v>
      </c>
      <c r="AF208" s="20">
        <f t="shared" si="141"/>
        <v>6500</v>
      </c>
      <c r="AG208" s="23">
        <v>600</v>
      </c>
      <c r="AH208" s="25">
        <v>7.5</v>
      </c>
      <c r="AI208" s="20">
        <f t="shared" si="142"/>
        <v>4500</v>
      </c>
      <c r="AJ208" s="23"/>
      <c r="AK208" s="22">
        <v>15</v>
      </c>
      <c r="AL208" s="20">
        <f t="shared" si="143"/>
        <v>0</v>
      </c>
      <c r="AM208" s="23">
        <v>196</v>
      </c>
      <c r="AN208" s="25">
        <v>12</v>
      </c>
      <c r="AO208" s="20">
        <f t="shared" si="144"/>
        <v>2352</v>
      </c>
      <c r="AP208" s="23">
        <f t="shared" si="145"/>
        <v>4319</v>
      </c>
      <c r="AQ208" s="23">
        <v>25</v>
      </c>
      <c r="AR208" s="27">
        <v>4</v>
      </c>
      <c r="AS208" s="23">
        <f t="shared" si="146"/>
        <v>100</v>
      </c>
      <c r="AT208" s="23"/>
      <c r="AU208" s="28">
        <v>6</v>
      </c>
      <c r="AV208" s="23">
        <f t="shared" si="147"/>
        <v>0</v>
      </c>
      <c r="AW208" s="23">
        <v>2139</v>
      </c>
      <c r="AX208" s="29">
        <f t="shared" si="148"/>
        <v>2239</v>
      </c>
      <c r="AY208" s="23">
        <v>38763</v>
      </c>
      <c r="AZ208" s="30">
        <f t="shared" si="149"/>
        <v>0.66472398664134635</v>
      </c>
      <c r="BA208" s="30">
        <f t="shared" si="150"/>
        <v>0.28282365267500492</v>
      </c>
      <c r="BB208" s="30">
        <f t="shared" si="151"/>
        <v>0.22056940202935671</v>
      </c>
      <c r="BC208" s="20">
        <f t="shared" si="152"/>
        <v>801112</v>
      </c>
      <c r="BD208" s="20">
        <f t="shared" si="153"/>
        <v>770050</v>
      </c>
      <c r="BE208" s="20">
        <f t="shared" si="154"/>
        <v>801112</v>
      </c>
      <c r="BF208" s="20">
        <f t="shared" si="155"/>
        <v>805612</v>
      </c>
      <c r="BG208" s="36">
        <v>968147</v>
      </c>
      <c r="BH208" s="36">
        <v>660499.55708099995</v>
      </c>
      <c r="BI208" s="237">
        <f t="shared" si="156"/>
        <v>68.22306499746422</v>
      </c>
      <c r="BJ208" s="238">
        <f t="shared" si="157"/>
        <v>53243.3</v>
      </c>
      <c r="BK208" s="239">
        <f t="shared" si="158"/>
        <v>5.4995057568736989</v>
      </c>
      <c r="BL208" s="27">
        <f t="shared" si="159"/>
        <v>52970.559999999998</v>
      </c>
      <c r="BM208" s="239">
        <f t="shared" si="160"/>
        <v>5.4713344151249759</v>
      </c>
      <c r="BN208" s="240">
        <f t="shared" si="161"/>
        <v>0</v>
      </c>
      <c r="BO208" s="239">
        <f t="shared" si="162"/>
        <v>0</v>
      </c>
      <c r="BP208" s="27">
        <f t="shared" si="163"/>
        <v>26500</v>
      </c>
      <c r="BQ208" s="239">
        <f t="shared" si="164"/>
        <v>2.7371876378277267</v>
      </c>
      <c r="BR208" s="36">
        <f t="shared" si="165"/>
        <v>68582.17</v>
      </c>
      <c r="BS208" s="239">
        <f t="shared" si="166"/>
        <v>7.0838591660150785</v>
      </c>
      <c r="BT208" s="248">
        <f t="shared" si="175"/>
        <v>0.31776935002535778</v>
      </c>
      <c r="BU208" s="36">
        <v>201296.03</v>
      </c>
      <c r="BV208" s="47">
        <f t="shared" si="167"/>
        <v>20.791886975841479</v>
      </c>
      <c r="BW208" s="54">
        <f t="shared" si="168"/>
        <v>106351.41291900005</v>
      </c>
      <c r="BX208" s="237">
        <f t="shared" si="169"/>
        <v>10.985048026694299</v>
      </c>
      <c r="BY208" s="53">
        <v>17988.3</v>
      </c>
      <c r="BZ208" s="53">
        <v>14319</v>
      </c>
      <c r="CA208" s="53">
        <v>17056</v>
      </c>
      <c r="CB208" s="53">
        <v>3880</v>
      </c>
      <c r="CC208" s="54">
        <v>52970.559999999998</v>
      </c>
      <c r="CD208" s="54">
        <v>0</v>
      </c>
      <c r="CE208" s="54">
        <v>26500</v>
      </c>
      <c r="CF208" s="42">
        <f t="shared" si="170"/>
        <v>2.2454163712439707E-2</v>
      </c>
      <c r="CG208" s="42">
        <f t="shared" si="171"/>
        <v>1.859489643529641E-2</v>
      </c>
      <c r="CH208" s="42">
        <f t="shared" si="172"/>
        <v>2.1290406335194079E-2</v>
      </c>
      <c r="CI208" s="42">
        <f t="shared" si="173"/>
        <v>4.8162142569872345E-3</v>
      </c>
      <c r="CJ208" s="42">
        <f t="shared" si="174"/>
        <v>5.4713344151249753E-2</v>
      </c>
      <c r="CK208" s="54">
        <f t="shared" si="132"/>
        <v>21270.282583800014</v>
      </c>
    </row>
    <row r="209" spans="1:89" ht="20" customHeight="1" x14ac:dyDescent="0.6">
      <c r="A209" s="47">
        <v>202</v>
      </c>
      <c r="B209" s="47">
        <v>6</v>
      </c>
      <c r="C209" s="48" t="s">
        <v>439</v>
      </c>
      <c r="D209" s="48" t="s">
        <v>205</v>
      </c>
      <c r="E209" s="48" t="s">
        <v>70</v>
      </c>
      <c r="F209" s="23"/>
      <c r="G209" s="19">
        <v>40</v>
      </c>
      <c r="H209" s="20">
        <f t="shared" si="133"/>
        <v>0</v>
      </c>
      <c r="I209" s="23">
        <v>17330</v>
      </c>
      <c r="J209" s="22">
        <v>50</v>
      </c>
      <c r="K209" s="20">
        <f t="shared" si="134"/>
        <v>866500</v>
      </c>
      <c r="L209" s="23"/>
      <c r="M209" s="24">
        <v>60</v>
      </c>
      <c r="N209" s="20">
        <f t="shared" si="135"/>
        <v>0</v>
      </c>
      <c r="O209" s="23">
        <v>3674</v>
      </c>
      <c r="P209" s="25">
        <v>12</v>
      </c>
      <c r="Q209" s="20">
        <f t="shared" si="136"/>
        <v>44088</v>
      </c>
      <c r="R209" s="23"/>
      <c r="S209" s="26">
        <v>12</v>
      </c>
      <c r="T209" s="20">
        <f t="shared" si="137"/>
        <v>0</v>
      </c>
      <c r="U209" s="23">
        <v>470</v>
      </c>
      <c r="V209" s="25">
        <v>8</v>
      </c>
      <c r="W209" s="20">
        <f t="shared" si="138"/>
        <v>3760</v>
      </c>
      <c r="X209" s="23">
        <v>124</v>
      </c>
      <c r="Y209" s="25">
        <v>12</v>
      </c>
      <c r="Z209" s="20">
        <f t="shared" si="139"/>
        <v>1488</v>
      </c>
      <c r="AA209" s="23">
        <v>680</v>
      </c>
      <c r="AB209" s="25">
        <v>10</v>
      </c>
      <c r="AC209" s="20">
        <f t="shared" si="140"/>
        <v>6800</v>
      </c>
      <c r="AD209" s="23">
        <v>138</v>
      </c>
      <c r="AE209" s="25">
        <v>25</v>
      </c>
      <c r="AF209" s="20">
        <f t="shared" si="141"/>
        <v>3450</v>
      </c>
      <c r="AG209" s="23"/>
      <c r="AH209" s="25">
        <v>7.5</v>
      </c>
      <c r="AI209" s="20">
        <f t="shared" si="142"/>
        <v>0</v>
      </c>
      <c r="AJ209" s="23"/>
      <c r="AK209" s="22">
        <v>15</v>
      </c>
      <c r="AL209" s="20">
        <f t="shared" si="143"/>
        <v>0</v>
      </c>
      <c r="AM209" s="23"/>
      <c r="AN209" s="25">
        <v>12</v>
      </c>
      <c r="AO209" s="20">
        <f t="shared" si="144"/>
        <v>0</v>
      </c>
      <c r="AP209" s="23">
        <f t="shared" si="145"/>
        <v>1412</v>
      </c>
      <c r="AQ209" s="23">
        <v>88</v>
      </c>
      <c r="AR209" s="27">
        <v>4</v>
      </c>
      <c r="AS209" s="23">
        <f t="shared" si="146"/>
        <v>352</v>
      </c>
      <c r="AT209" s="23">
        <v>38</v>
      </c>
      <c r="AU209" s="28">
        <v>6</v>
      </c>
      <c r="AV209" s="23">
        <f t="shared" si="147"/>
        <v>228</v>
      </c>
      <c r="AW209" s="23">
        <v>1241</v>
      </c>
      <c r="AX209" s="29">
        <f t="shared" si="148"/>
        <v>1821</v>
      </c>
      <c r="AY209" s="23">
        <v>41625</v>
      </c>
      <c r="AZ209" s="30">
        <f t="shared" si="149"/>
        <v>0.21200230813618004</v>
      </c>
      <c r="BA209" s="30">
        <f t="shared" si="150"/>
        <v>8.1477207155222164E-2</v>
      </c>
      <c r="BB209" s="30">
        <f t="shared" si="151"/>
        <v>0.49564507348938486</v>
      </c>
      <c r="BC209" s="20">
        <f t="shared" si="152"/>
        <v>881998</v>
      </c>
      <c r="BD209" s="20">
        <f t="shared" si="153"/>
        <v>869950</v>
      </c>
      <c r="BE209" s="20">
        <f t="shared" si="154"/>
        <v>881998</v>
      </c>
      <c r="BF209" s="20">
        <f t="shared" si="155"/>
        <v>881998</v>
      </c>
      <c r="BG209" s="36">
        <v>967711</v>
      </c>
      <c r="BH209" s="36">
        <v>655396.759848485</v>
      </c>
      <c r="BI209" s="237">
        <f t="shared" si="156"/>
        <v>67.726496841359136</v>
      </c>
      <c r="BJ209" s="238">
        <f t="shared" si="157"/>
        <v>84082</v>
      </c>
      <c r="BK209" s="239">
        <f t="shared" si="158"/>
        <v>8.6887510837429769</v>
      </c>
      <c r="BL209" s="27">
        <f t="shared" si="159"/>
        <v>61389.760000000002</v>
      </c>
      <c r="BM209" s="239">
        <f t="shared" si="160"/>
        <v>6.3438113238353182</v>
      </c>
      <c r="BN209" s="240">
        <f t="shared" si="161"/>
        <v>10775.64</v>
      </c>
      <c r="BO209" s="239">
        <f t="shared" si="162"/>
        <v>1.1135183954713752</v>
      </c>
      <c r="BP209" s="27">
        <f t="shared" si="163"/>
        <v>15000</v>
      </c>
      <c r="BQ209" s="239">
        <f t="shared" si="164"/>
        <v>1.5500495499172788</v>
      </c>
      <c r="BR209" s="36">
        <f t="shared" si="165"/>
        <v>75986.87</v>
      </c>
      <c r="BS209" s="239">
        <f t="shared" si="166"/>
        <v>7.8522275762081852</v>
      </c>
      <c r="BT209" s="248">
        <f t="shared" si="175"/>
        <v>0.32273503158640854</v>
      </c>
      <c r="BU209" s="36">
        <v>247234.27</v>
      </c>
      <c r="BV209" s="47">
        <f t="shared" si="167"/>
        <v>25.548357929175133</v>
      </c>
      <c r="BW209" s="54">
        <f t="shared" si="168"/>
        <v>65079.970151515008</v>
      </c>
      <c r="BX209" s="237">
        <f t="shared" si="169"/>
        <v>6.7251452294657188</v>
      </c>
      <c r="BY209" s="53">
        <v>36207</v>
      </c>
      <c r="BZ209" s="53">
        <v>22500</v>
      </c>
      <c r="CA209" s="53">
        <v>22660</v>
      </c>
      <c r="CB209" s="53">
        <v>2715</v>
      </c>
      <c r="CC209" s="54">
        <v>61389.760000000002</v>
      </c>
      <c r="CD209" s="54">
        <v>10775.64</v>
      </c>
      <c r="CE209" s="54">
        <v>15000</v>
      </c>
      <c r="CF209" s="42">
        <f t="shared" si="170"/>
        <v>4.1051113494588426E-2</v>
      </c>
      <c r="CG209" s="42">
        <f t="shared" si="171"/>
        <v>2.5863555376745791E-2</v>
      </c>
      <c r="CH209" s="42">
        <f t="shared" si="172"/>
        <v>2.5691668235075363E-2</v>
      </c>
      <c r="CI209" s="42">
        <f t="shared" si="173"/>
        <v>3.0782382726491442E-3</v>
      </c>
      <c r="CJ209" s="42">
        <f t="shared" si="174"/>
        <v>6.3438113238353189E-2</v>
      </c>
      <c r="CK209" s="54">
        <f t="shared" si="132"/>
        <v>13015.994030303002</v>
      </c>
    </row>
    <row r="210" spans="1:89" ht="20" customHeight="1" x14ac:dyDescent="0.6">
      <c r="A210" s="47">
        <v>203</v>
      </c>
      <c r="B210" s="62">
        <v>5</v>
      </c>
      <c r="C210" s="48" t="s">
        <v>440</v>
      </c>
      <c r="D210" s="48" t="s">
        <v>441</v>
      </c>
      <c r="E210" s="48" t="s">
        <v>395</v>
      </c>
      <c r="F210" s="23"/>
      <c r="G210" s="19">
        <v>40</v>
      </c>
      <c r="H210" s="20">
        <f t="shared" si="133"/>
        <v>0</v>
      </c>
      <c r="I210" s="23">
        <v>17940</v>
      </c>
      <c r="J210" s="22">
        <v>50</v>
      </c>
      <c r="K210" s="20">
        <f t="shared" si="134"/>
        <v>897000</v>
      </c>
      <c r="L210" s="23"/>
      <c r="M210" s="24">
        <v>60</v>
      </c>
      <c r="N210" s="20">
        <f t="shared" si="135"/>
        <v>0</v>
      </c>
      <c r="O210" s="23">
        <v>3520</v>
      </c>
      <c r="P210" s="25">
        <v>12</v>
      </c>
      <c r="Q210" s="20">
        <f t="shared" si="136"/>
        <v>42240</v>
      </c>
      <c r="R210" s="23">
        <v>760</v>
      </c>
      <c r="S210" s="26">
        <v>12</v>
      </c>
      <c r="T210" s="20">
        <f t="shared" si="137"/>
        <v>9120</v>
      </c>
      <c r="U210" s="23">
        <v>770</v>
      </c>
      <c r="V210" s="25">
        <v>8</v>
      </c>
      <c r="W210" s="20">
        <f t="shared" si="138"/>
        <v>6160</v>
      </c>
      <c r="X210" s="23"/>
      <c r="Y210" s="25">
        <v>12</v>
      </c>
      <c r="Z210" s="20">
        <f t="shared" si="139"/>
        <v>0</v>
      </c>
      <c r="AA210" s="23">
        <v>252</v>
      </c>
      <c r="AB210" s="25">
        <v>10</v>
      </c>
      <c r="AC210" s="20">
        <f t="shared" si="140"/>
        <v>2520</v>
      </c>
      <c r="AD210" s="23">
        <v>229</v>
      </c>
      <c r="AE210" s="25">
        <v>25</v>
      </c>
      <c r="AF210" s="20">
        <f t="shared" si="141"/>
        <v>5725</v>
      </c>
      <c r="AG210" s="23"/>
      <c r="AH210" s="25">
        <v>7.5</v>
      </c>
      <c r="AI210" s="20">
        <f t="shared" si="142"/>
        <v>0</v>
      </c>
      <c r="AJ210" s="23"/>
      <c r="AK210" s="22">
        <v>15</v>
      </c>
      <c r="AL210" s="20">
        <f t="shared" si="143"/>
        <v>0</v>
      </c>
      <c r="AM210" s="23"/>
      <c r="AN210" s="25">
        <v>12</v>
      </c>
      <c r="AO210" s="20">
        <f t="shared" si="144"/>
        <v>0</v>
      </c>
      <c r="AP210" s="23">
        <f t="shared" si="145"/>
        <v>2011</v>
      </c>
      <c r="AQ210" s="23"/>
      <c r="AR210" s="27">
        <v>4</v>
      </c>
      <c r="AS210" s="23">
        <f t="shared" si="146"/>
        <v>0</v>
      </c>
      <c r="AT210" s="23"/>
      <c r="AU210" s="28">
        <v>6</v>
      </c>
      <c r="AV210" s="23">
        <f t="shared" si="147"/>
        <v>0</v>
      </c>
      <c r="AW210" s="23">
        <v>24</v>
      </c>
      <c r="AX210" s="29">
        <f t="shared" si="148"/>
        <v>24</v>
      </c>
      <c r="AY210" s="23">
        <v>360</v>
      </c>
      <c r="AZ210" s="30">
        <f t="shared" si="149"/>
        <v>0.19620958751393533</v>
      </c>
      <c r="BA210" s="30">
        <f t="shared" si="150"/>
        <v>0.1120958751393534</v>
      </c>
      <c r="BB210" s="30">
        <f t="shared" si="151"/>
        <v>6.8181818181818179E-3</v>
      </c>
      <c r="BC210" s="20">
        <f t="shared" si="152"/>
        <v>920525</v>
      </c>
      <c r="BD210" s="20">
        <f t="shared" si="153"/>
        <v>911845</v>
      </c>
      <c r="BE210" s="20">
        <f t="shared" si="154"/>
        <v>920525</v>
      </c>
      <c r="BF210" s="20">
        <f t="shared" si="155"/>
        <v>920525</v>
      </c>
      <c r="BG210" s="36">
        <v>963245</v>
      </c>
      <c r="BH210" s="36">
        <v>658343.00340136106</v>
      </c>
      <c r="BI210" s="237">
        <f t="shared" si="156"/>
        <v>68.346371214110746</v>
      </c>
      <c r="BJ210" s="238">
        <f t="shared" si="157"/>
        <v>68951</v>
      </c>
      <c r="BK210" s="239">
        <f t="shared" si="158"/>
        <v>7.1581996273014648</v>
      </c>
      <c r="BL210" s="27">
        <f t="shared" si="159"/>
        <v>56550</v>
      </c>
      <c r="BM210" s="239">
        <f t="shared" si="160"/>
        <v>5.8707805386999148</v>
      </c>
      <c r="BN210" s="240">
        <f t="shared" si="161"/>
        <v>1846.26</v>
      </c>
      <c r="BO210" s="239">
        <f t="shared" si="162"/>
        <v>0.19167086255314067</v>
      </c>
      <c r="BP210" s="27">
        <f t="shared" si="163"/>
        <v>30000</v>
      </c>
      <c r="BQ210" s="239">
        <f t="shared" si="164"/>
        <v>3.1144724343235621</v>
      </c>
      <c r="BR210" s="36">
        <f t="shared" si="165"/>
        <v>114125.77999999997</v>
      </c>
      <c r="BS210" s="239">
        <f t="shared" si="166"/>
        <v>11.848053195189173</v>
      </c>
      <c r="BT210" s="248">
        <f t="shared" si="175"/>
        <v>0.31653628785889254</v>
      </c>
      <c r="BU210" s="36">
        <v>271473.03999999998</v>
      </c>
      <c r="BV210" s="47">
        <f t="shared" si="167"/>
        <v>28.183176658067257</v>
      </c>
      <c r="BW210" s="54">
        <f t="shared" si="168"/>
        <v>33428.956598638964</v>
      </c>
      <c r="BX210" s="237">
        <f t="shared" si="169"/>
        <v>3.4704521278219937</v>
      </c>
      <c r="BY210" s="53">
        <v>25361</v>
      </c>
      <c r="BZ210" s="53">
        <v>16770</v>
      </c>
      <c r="CA210" s="53">
        <v>18500</v>
      </c>
      <c r="CB210" s="53">
        <v>8320</v>
      </c>
      <c r="CC210" s="54">
        <v>56550</v>
      </c>
      <c r="CD210" s="54">
        <v>1846.26</v>
      </c>
      <c r="CE210" s="54">
        <v>30000</v>
      </c>
      <c r="CF210" s="42">
        <f t="shared" si="170"/>
        <v>2.7550582548002498E-2</v>
      </c>
      <c r="CG210" s="42">
        <f t="shared" si="171"/>
        <v>1.839128360631467E-2</v>
      </c>
      <c r="CH210" s="42">
        <f t="shared" si="172"/>
        <v>2.0097227125824936E-2</v>
      </c>
      <c r="CI210" s="42">
        <f t="shared" si="173"/>
        <v>9.0383205236142412E-3</v>
      </c>
      <c r="CJ210" s="42">
        <f t="shared" si="174"/>
        <v>5.8707805386999157E-2</v>
      </c>
      <c r="CK210" s="54">
        <f t="shared" si="132"/>
        <v>6685.7913197277931</v>
      </c>
    </row>
    <row r="211" spans="1:89" ht="20" customHeight="1" x14ac:dyDescent="0.6">
      <c r="A211" s="47">
        <v>204</v>
      </c>
      <c r="B211" s="47">
        <v>6</v>
      </c>
      <c r="C211" s="60" t="s">
        <v>442</v>
      </c>
      <c r="D211" s="69" t="s">
        <v>170</v>
      </c>
      <c r="E211" s="47" t="s">
        <v>101</v>
      </c>
      <c r="F211" s="57"/>
      <c r="G211" s="19">
        <v>40</v>
      </c>
      <c r="H211" s="20">
        <f t="shared" si="133"/>
        <v>0</v>
      </c>
      <c r="I211" s="57">
        <v>15566</v>
      </c>
      <c r="J211" s="22">
        <v>50</v>
      </c>
      <c r="K211" s="20">
        <f t="shared" si="134"/>
        <v>778300</v>
      </c>
      <c r="L211" s="23"/>
      <c r="M211" s="24">
        <v>60</v>
      </c>
      <c r="N211" s="20">
        <f t="shared" si="135"/>
        <v>0</v>
      </c>
      <c r="O211" s="23">
        <v>8121</v>
      </c>
      <c r="P211" s="25">
        <v>12</v>
      </c>
      <c r="Q211" s="20">
        <f t="shared" si="136"/>
        <v>97452</v>
      </c>
      <c r="R211" s="23">
        <v>480</v>
      </c>
      <c r="S211" s="26">
        <v>12</v>
      </c>
      <c r="T211" s="20">
        <f t="shared" si="137"/>
        <v>5760</v>
      </c>
      <c r="U211" s="23">
        <v>504</v>
      </c>
      <c r="V211" s="25">
        <v>8</v>
      </c>
      <c r="W211" s="20">
        <f t="shared" si="138"/>
        <v>4032</v>
      </c>
      <c r="X211" s="23">
        <v>595</v>
      </c>
      <c r="Y211" s="25">
        <v>12</v>
      </c>
      <c r="Z211" s="20">
        <f t="shared" si="139"/>
        <v>7140</v>
      </c>
      <c r="AA211" s="23">
        <v>749</v>
      </c>
      <c r="AB211" s="25">
        <v>10</v>
      </c>
      <c r="AC211" s="20">
        <f t="shared" si="140"/>
        <v>7490</v>
      </c>
      <c r="AD211" s="23"/>
      <c r="AE211" s="25">
        <v>25</v>
      </c>
      <c r="AF211" s="20">
        <f t="shared" si="141"/>
        <v>0</v>
      </c>
      <c r="AG211" s="23"/>
      <c r="AH211" s="25">
        <v>7.5</v>
      </c>
      <c r="AI211" s="20">
        <f t="shared" si="142"/>
        <v>0</v>
      </c>
      <c r="AJ211" s="23"/>
      <c r="AK211" s="22">
        <v>15</v>
      </c>
      <c r="AL211" s="20">
        <f t="shared" si="143"/>
        <v>0</v>
      </c>
      <c r="AM211" s="23"/>
      <c r="AN211" s="25">
        <v>12</v>
      </c>
      <c r="AO211" s="20">
        <f t="shared" si="144"/>
        <v>0</v>
      </c>
      <c r="AP211" s="23">
        <f t="shared" si="145"/>
        <v>2328</v>
      </c>
      <c r="AQ211" s="23"/>
      <c r="AR211" s="27">
        <v>4</v>
      </c>
      <c r="AS211" s="23">
        <f t="shared" si="146"/>
        <v>0</v>
      </c>
      <c r="AT211" s="23"/>
      <c r="AU211" s="28">
        <v>6</v>
      </c>
      <c r="AV211" s="23">
        <f t="shared" si="147"/>
        <v>0</v>
      </c>
      <c r="AW211" s="23">
        <v>3024</v>
      </c>
      <c r="AX211" s="29">
        <f t="shared" si="148"/>
        <v>3024</v>
      </c>
      <c r="AY211" s="23">
        <v>120670</v>
      </c>
      <c r="AZ211" s="30">
        <f t="shared" si="149"/>
        <v>0.5217139920339201</v>
      </c>
      <c r="BA211" s="30">
        <f t="shared" si="150"/>
        <v>0.14955672619812413</v>
      </c>
      <c r="BB211" s="30">
        <f t="shared" si="151"/>
        <v>0.37236793498337645</v>
      </c>
      <c r="BC211" s="20">
        <f t="shared" si="152"/>
        <v>802722</v>
      </c>
      <c r="BD211" s="20">
        <f t="shared" si="153"/>
        <v>784060</v>
      </c>
      <c r="BE211" s="20">
        <f t="shared" si="154"/>
        <v>802722</v>
      </c>
      <c r="BF211" s="20">
        <f t="shared" si="155"/>
        <v>802722</v>
      </c>
      <c r="BG211" s="36">
        <v>962984</v>
      </c>
      <c r="BH211" s="36">
        <v>632315.95825270005</v>
      </c>
      <c r="BI211" s="237">
        <f t="shared" si="156"/>
        <v>65.66214581474874</v>
      </c>
      <c r="BJ211" s="238">
        <f t="shared" si="157"/>
        <v>63885</v>
      </c>
      <c r="BK211" s="239">
        <f t="shared" si="158"/>
        <v>6.6340666096217591</v>
      </c>
      <c r="BL211" s="27">
        <f t="shared" si="159"/>
        <v>67854.100000000006</v>
      </c>
      <c r="BM211" s="239">
        <f t="shared" si="160"/>
        <v>7.0462333745939709</v>
      </c>
      <c r="BN211" s="240">
        <f t="shared" si="161"/>
        <v>134.16</v>
      </c>
      <c r="BO211" s="239">
        <f t="shared" si="162"/>
        <v>1.3931695646033578E-2</v>
      </c>
      <c r="BP211" s="27">
        <f t="shared" si="163"/>
        <v>22400</v>
      </c>
      <c r="BQ211" s="239">
        <f t="shared" si="164"/>
        <v>2.3261030297491962</v>
      </c>
      <c r="BR211" s="36">
        <f t="shared" si="165"/>
        <v>143057.77999999997</v>
      </c>
      <c r="BS211" s="239">
        <f t="shared" si="166"/>
        <v>14.855675691392584</v>
      </c>
      <c r="BT211" s="248">
        <f t="shared" si="175"/>
        <v>0.34337854185251254</v>
      </c>
      <c r="BU211" s="36">
        <v>297331.03999999998</v>
      </c>
      <c r="BV211" s="47">
        <f t="shared" si="167"/>
        <v>30.876010401003544</v>
      </c>
      <c r="BW211" s="54">
        <f t="shared" si="168"/>
        <v>33337.001747299975</v>
      </c>
      <c r="BX211" s="237">
        <f t="shared" si="169"/>
        <v>3.4618437842477108</v>
      </c>
      <c r="BY211" s="53">
        <v>17990</v>
      </c>
      <c r="BZ211" s="53">
        <v>17300</v>
      </c>
      <c r="CA211" s="53">
        <v>19635</v>
      </c>
      <c r="CB211" s="53">
        <v>8960</v>
      </c>
      <c r="CC211" s="54">
        <v>67854.100000000006</v>
      </c>
      <c r="CD211" s="54">
        <v>134.16</v>
      </c>
      <c r="CE211" s="54">
        <v>22400</v>
      </c>
      <c r="CF211" s="42">
        <f t="shared" si="170"/>
        <v>2.2411245736381959E-2</v>
      </c>
      <c r="CG211" s="42">
        <f t="shared" si="171"/>
        <v>2.2064637910364004E-2</v>
      </c>
      <c r="CH211" s="42">
        <f t="shared" si="172"/>
        <v>2.4460523070253464E-2</v>
      </c>
      <c r="CI211" s="42">
        <f t="shared" si="173"/>
        <v>1.1162021222789458E-2</v>
      </c>
      <c r="CJ211" s="42">
        <f t="shared" si="174"/>
        <v>7.0462333745939715E-2</v>
      </c>
      <c r="CK211" s="54">
        <f t="shared" si="132"/>
        <v>6667.4003494599956</v>
      </c>
    </row>
    <row r="212" spans="1:89" ht="20" customHeight="1" x14ac:dyDescent="0.6">
      <c r="A212" s="47">
        <v>205</v>
      </c>
      <c r="B212" s="47">
        <v>6</v>
      </c>
      <c r="C212" s="65" t="s">
        <v>443</v>
      </c>
      <c r="D212" s="47" t="s">
        <v>240</v>
      </c>
      <c r="E212" s="47" t="s">
        <v>241</v>
      </c>
      <c r="F212" s="57"/>
      <c r="G212" s="19">
        <v>40</v>
      </c>
      <c r="H212" s="20">
        <f t="shared" si="133"/>
        <v>0</v>
      </c>
      <c r="I212" s="57">
        <v>15340</v>
      </c>
      <c r="J212" s="22">
        <v>50</v>
      </c>
      <c r="K212" s="20">
        <f t="shared" si="134"/>
        <v>767000</v>
      </c>
      <c r="L212" s="23"/>
      <c r="M212" s="24">
        <v>60</v>
      </c>
      <c r="N212" s="20">
        <f t="shared" si="135"/>
        <v>0</v>
      </c>
      <c r="O212" s="23">
        <v>7829</v>
      </c>
      <c r="P212" s="25">
        <v>12</v>
      </c>
      <c r="Q212" s="20">
        <f t="shared" si="136"/>
        <v>93948</v>
      </c>
      <c r="R212" s="23">
        <v>1037</v>
      </c>
      <c r="S212" s="26">
        <v>12</v>
      </c>
      <c r="T212" s="20">
        <f t="shared" si="137"/>
        <v>12444</v>
      </c>
      <c r="U212" s="23">
        <v>1169</v>
      </c>
      <c r="V212" s="25">
        <v>8</v>
      </c>
      <c r="W212" s="20">
        <f t="shared" si="138"/>
        <v>9352</v>
      </c>
      <c r="X212" s="23">
        <v>516</v>
      </c>
      <c r="Y212" s="25">
        <v>12</v>
      </c>
      <c r="Z212" s="20">
        <f t="shared" si="139"/>
        <v>6192</v>
      </c>
      <c r="AA212" s="23">
        <v>774</v>
      </c>
      <c r="AB212" s="25">
        <v>10</v>
      </c>
      <c r="AC212" s="20">
        <f t="shared" si="140"/>
        <v>7740</v>
      </c>
      <c r="AD212" s="23">
        <v>270</v>
      </c>
      <c r="AE212" s="25">
        <v>25</v>
      </c>
      <c r="AF212" s="20">
        <f t="shared" si="141"/>
        <v>6750</v>
      </c>
      <c r="AG212" s="23"/>
      <c r="AH212" s="25">
        <v>7.5</v>
      </c>
      <c r="AI212" s="20">
        <f t="shared" si="142"/>
        <v>0</v>
      </c>
      <c r="AJ212" s="23"/>
      <c r="AK212" s="22">
        <v>15</v>
      </c>
      <c r="AL212" s="20">
        <f t="shared" si="143"/>
        <v>0</v>
      </c>
      <c r="AM212" s="23"/>
      <c r="AN212" s="25">
        <v>12</v>
      </c>
      <c r="AO212" s="20">
        <f t="shared" si="144"/>
        <v>0</v>
      </c>
      <c r="AP212" s="23">
        <f t="shared" si="145"/>
        <v>3766</v>
      </c>
      <c r="AQ212" s="23"/>
      <c r="AR212" s="27">
        <v>4</v>
      </c>
      <c r="AS212" s="23">
        <f t="shared" si="146"/>
        <v>0</v>
      </c>
      <c r="AT212" s="23"/>
      <c r="AU212" s="28">
        <v>6</v>
      </c>
      <c r="AV212" s="23">
        <f t="shared" si="147"/>
        <v>0</v>
      </c>
      <c r="AW212" s="23">
        <v>2429</v>
      </c>
      <c r="AX212" s="29">
        <f t="shared" si="148"/>
        <v>2429</v>
      </c>
      <c r="AY212" s="23">
        <v>57455</v>
      </c>
      <c r="AZ212" s="30">
        <f t="shared" si="149"/>
        <v>0.51036505867014337</v>
      </c>
      <c r="BA212" s="30">
        <f t="shared" si="150"/>
        <v>0.2455019556714472</v>
      </c>
      <c r="BB212" s="30">
        <f t="shared" si="151"/>
        <v>0.31025673776983009</v>
      </c>
      <c r="BC212" s="20">
        <f t="shared" si="152"/>
        <v>809478</v>
      </c>
      <c r="BD212" s="20">
        <f t="shared" si="153"/>
        <v>786194</v>
      </c>
      <c r="BE212" s="20">
        <f t="shared" si="154"/>
        <v>809478</v>
      </c>
      <c r="BF212" s="20">
        <f t="shared" si="155"/>
        <v>809478</v>
      </c>
      <c r="BG212" s="36">
        <v>960881</v>
      </c>
      <c r="BH212" s="36">
        <v>624777.96971235599</v>
      </c>
      <c r="BI212" s="237">
        <f t="shared" si="156"/>
        <v>65.021367860573378</v>
      </c>
      <c r="BJ212" s="238">
        <f t="shared" si="157"/>
        <v>55010.3</v>
      </c>
      <c r="BK212" s="239">
        <f t="shared" si="158"/>
        <v>5.7249857162333324</v>
      </c>
      <c r="BL212" s="27">
        <f t="shared" si="159"/>
        <v>74080</v>
      </c>
      <c r="BM212" s="239">
        <f t="shared" si="160"/>
        <v>7.7095915102910775</v>
      </c>
      <c r="BN212" s="240">
        <f t="shared" si="161"/>
        <v>1995</v>
      </c>
      <c r="BO212" s="239">
        <f t="shared" si="162"/>
        <v>0.20762196359382692</v>
      </c>
      <c r="BP212" s="27">
        <f t="shared" si="163"/>
        <v>32100</v>
      </c>
      <c r="BQ212" s="239">
        <f t="shared" si="164"/>
        <v>3.3406842262465384</v>
      </c>
      <c r="BR212" s="36">
        <f t="shared" si="165"/>
        <v>125094.26888888898</v>
      </c>
      <c r="BS212" s="239">
        <f t="shared" si="166"/>
        <v>13.018705634609175</v>
      </c>
      <c r="BT212" s="248">
        <f t="shared" si="175"/>
        <v>0.3497863213942663</v>
      </c>
      <c r="BU212" s="36">
        <v>288279.56888888899</v>
      </c>
      <c r="BV212" s="47">
        <f t="shared" si="167"/>
        <v>30.001589050973951</v>
      </c>
      <c r="BW212" s="54">
        <f t="shared" si="168"/>
        <v>47823.461398755026</v>
      </c>
      <c r="BX212" s="237">
        <f t="shared" si="169"/>
        <v>4.9770430884526835</v>
      </c>
      <c r="BY212" s="53">
        <v>14342</v>
      </c>
      <c r="BZ212" s="53">
        <v>16400</v>
      </c>
      <c r="CA212" s="53">
        <v>16190</v>
      </c>
      <c r="CB212" s="53">
        <v>8078.3</v>
      </c>
      <c r="CC212" s="54">
        <v>74080</v>
      </c>
      <c r="CD212" s="54">
        <v>1995</v>
      </c>
      <c r="CE212" s="54">
        <v>32100</v>
      </c>
      <c r="CF212" s="42">
        <f t="shared" si="170"/>
        <v>1.7717590842493556E-2</v>
      </c>
      <c r="CG212" s="42">
        <f t="shared" si="171"/>
        <v>2.0859991299857286E-2</v>
      </c>
      <c r="CH212" s="42">
        <f t="shared" si="172"/>
        <v>2.0000543560170874E-2</v>
      </c>
      <c r="CI212" s="42">
        <f t="shared" si="173"/>
        <v>9.9796412008726614E-3</v>
      </c>
      <c r="CJ212" s="42">
        <f t="shared" si="174"/>
        <v>7.7095915102910764E-2</v>
      </c>
      <c r="CK212" s="54">
        <f t="shared" si="132"/>
        <v>9564.6922797510051</v>
      </c>
    </row>
    <row r="213" spans="1:89" ht="20" customHeight="1" x14ac:dyDescent="0.6">
      <c r="A213" s="47">
        <v>206</v>
      </c>
      <c r="B213" s="47">
        <v>5</v>
      </c>
      <c r="C213" s="60" t="s">
        <v>444</v>
      </c>
      <c r="D213" s="47" t="s">
        <v>445</v>
      </c>
      <c r="E213" s="47" t="s">
        <v>138</v>
      </c>
      <c r="F213" s="64"/>
      <c r="G213" s="19">
        <v>40</v>
      </c>
      <c r="H213" s="20">
        <f t="shared" si="133"/>
        <v>0</v>
      </c>
      <c r="I213" s="64">
        <v>15313</v>
      </c>
      <c r="J213" s="22">
        <v>50</v>
      </c>
      <c r="K213" s="20">
        <f t="shared" si="134"/>
        <v>765650</v>
      </c>
      <c r="L213" s="23"/>
      <c r="M213" s="24">
        <v>60</v>
      </c>
      <c r="N213" s="20">
        <f t="shared" si="135"/>
        <v>0</v>
      </c>
      <c r="O213" s="23">
        <v>6898</v>
      </c>
      <c r="P213" s="25">
        <v>12</v>
      </c>
      <c r="Q213" s="20">
        <f t="shared" si="136"/>
        <v>82776</v>
      </c>
      <c r="R213" s="23">
        <v>858</v>
      </c>
      <c r="S213" s="26">
        <v>12</v>
      </c>
      <c r="T213" s="20">
        <f t="shared" si="137"/>
        <v>10296</v>
      </c>
      <c r="U213" s="23">
        <v>435</v>
      </c>
      <c r="V213" s="25">
        <v>8</v>
      </c>
      <c r="W213" s="20">
        <f t="shared" si="138"/>
        <v>3480</v>
      </c>
      <c r="X213" s="23">
        <v>142</v>
      </c>
      <c r="Y213" s="25">
        <v>12</v>
      </c>
      <c r="Z213" s="20">
        <f t="shared" si="139"/>
        <v>1704</v>
      </c>
      <c r="AA213" s="23">
        <v>671</v>
      </c>
      <c r="AB213" s="25">
        <v>10</v>
      </c>
      <c r="AC213" s="20">
        <f t="shared" si="140"/>
        <v>6710</v>
      </c>
      <c r="AD213" s="23">
        <v>448</v>
      </c>
      <c r="AE213" s="25">
        <v>25</v>
      </c>
      <c r="AF213" s="20">
        <f t="shared" si="141"/>
        <v>11200</v>
      </c>
      <c r="AG213" s="23">
        <v>278</v>
      </c>
      <c r="AH213" s="25">
        <v>7.5</v>
      </c>
      <c r="AI213" s="20">
        <f t="shared" si="142"/>
        <v>2085</v>
      </c>
      <c r="AJ213" s="23"/>
      <c r="AK213" s="22">
        <v>15</v>
      </c>
      <c r="AL213" s="20">
        <f t="shared" si="143"/>
        <v>0</v>
      </c>
      <c r="AM213" s="23"/>
      <c r="AN213" s="25">
        <v>12</v>
      </c>
      <c r="AO213" s="20">
        <f t="shared" si="144"/>
        <v>0</v>
      </c>
      <c r="AP213" s="23">
        <f t="shared" si="145"/>
        <v>2832</v>
      </c>
      <c r="AQ213" s="23"/>
      <c r="AR213" s="27">
        <v>4</v>
      </c>
      <c r="AS213" s="23">
        <f t="shared" si="146"/>
        <v>0</v>
      </c>
      <c r="AT213" s="23"/>
      <c r="AU213" s="28">
        <v>6</v>
      </c>
      <c r="AV213" s="23">
        <f t="shared" si="147"/>
        <v>0</v>
      </c>
      <c r="AW213" s="23">
        <v>3616</v>
      </c>
      <c r="AX213" s="29">
        <f t="shared" si="148"/>
        <v>3616</v>
      </c>
      <c r="AY213" s="23">
        <v>76106</v>
      </c>
      <c r="AZ213" s="30">
        <f t="shared" si="149"/>
        <v>0.45046692352902762</v>
      </c>
      <c r="BA213" s="30">
        <f t="shared" si="150"/>
        <v>0.18494089988898321</v>
      </c>
      <c r="BB213" s="30">
        <f t="shared" si="151"/>
        <v>0.52420991591765731</v>
      </c>
      <c r="BC213" s="20">
        <f t="shared" si="152"/>
        <v>799040</v>
      </c>
      <c r="BD213" s="20">
        <f t="shared" si="153"/>
        <v>787146</v>
      </c>
      <c r="BE213" s="20">
        <f t="shared" si="154"/>
        <v>799040</v>
      </c>
      <c r="BF213" s="20">
        <f t="shared" si="155"/>
        <v>801125</v>
      </c>
      <c r="BG213" s="36">
        <v>960291</v>
      </c>
      <c r="BH213" s="36">
        <v>618432.92000000004</v>
      </c>
      <c r="BI213" s="237">
        <f t="shared" si="156"/>
        <v>64.400574409215551</v>
      </c>
      <c r="BJ213" s="238">
        <f t="shared" si="157"/>
        <v>54597.5</v>
      </c>
      <c r="BK213" s="239">
        <f t="shared" si="158"/>
        <v>5.6855161612469551</v>
      </c>
      <c r="BL213" s="27">
        <f t="shared" si="159"/>
        <v>58143.63</v>
      </c>
      <c r="BM213" s="239">
        <f t="shared" si="160"/>
        <v>6.0547927659428238</v>
      </c>
      <c r="BN213" s="240">
        <f t="shared" si="161"/>
        <v>8176.35</v>
      </c>
      <c r="BO213" s="239">
        <f t="shared" si="162"/>
        <v>0.8514450307250615</v>
      </c>
      <c r="BP213" s="27">
        <f t="shared" si="163"/>
        <v>37668</v>
      </c>
      <c r="BQ213" s="239">
        <f t="shared" si="164"/>
        <v>3.9225609737048459</v>
      </c>
      <c r="BR213" s="36">
        <f t="shared" si="165"/>
        <v>104277.03</v>
      </c>
      <c r="BS213" s="239">
        <f t="shared" si="166"/>
        <v>10.858899021234189</v>
      </c>
      <c r="BT213" s="248">
        <f t="shared" si="175"/>
        <v>0.35599425590784456</v>
      </c>
      <c r="BU213" s="36">
        <v>262862.51</v>
      </c>
      <c r="BV213" s="47">
        <f t="shared" si="167"/>
        <v>27.373213952853877</v>
      </c>
      <c r="BW213" s="54">
        <f t="shared" si="168"/>
        <v>78995.569999999949</v>
      </c>
      <c r="BX213" s="237">
        <f t="shared" si="169"/>
        <v>8.2262116379305805</v>
      </c>
      <c r="BY213" s="53">
        <v>14433</v>
      </c>
      <c r="BZ213" s="53">
        <v>18040</v>
      </c>
      <c r="CA213" s="53">
        <v>15340</v>
      </c>
      <c r="CB213" s="53">
        <v>6784.5</v>
      </c>
      <c r="CC213" s="54">
        <v>58143.63</v>
      </c>
      <c r="CD213" s="54">
        <v>8176.35</v>
      </c>
      <c r="CE213" s="54">
        <v>37668</v>
      </c>
      <c r="CF213" s="42">
        <f t="shared" si="170"/>
        <v>1.8062925510612737E-2</v>
      </c>
      <c r="CG213" s="42">
        <f t="shared" si="171"/>
        <v>2.2918238801950336E-2</v>
      </c>
      <c r="CH213" s="42">
        <f t="shared" si="172"/>
        <v>1.919803764517421E-2</v>
      </c>
      <c r="CI213" s="42">
        <f t="shared" si="173"/>
        <v>8.4687158683101893E-3</v>
      </c>
      <c r="CJ213" s="42">
        <f t="shared" si="174"/>
        <v>6.0547927659428236E-2</v>
      </c>
      <c r="CK213" s="54">
        <f t="shared" si="132"/>
        <v>15799.11399999999</v>
      </c>
    </row>
    <row r="214" spans="1:89" ht="20" customHeight="1" x14ac:dyDescent="0.6">
      <c r="A214" s="47">
        <v>207</v>
      </c>
      <c r="B214" s="62">
        <v>5</v>
      </c>
      <c r="C214" s="48" t="s">
        <v>446</v>
      </c>
      <c r="D214" s="48" t="s">
        <v>131</v>
      </c>
      <c r="E214" s="48" t="s">
        <v>262</v>
      </c>
      <c r="F214" s="23"/>
      <c r="G214" s="19">
        <v>40</v>
      </c>
      <c r="H214" s="20">
        <f t="shared" si="133"/>
        <v>0</v>
      </c>
      <c r="I214" s="23">
        <v>16362</v>
      </c>
      <c r="J214" s="22">
        <v>50</v>
      </c>
      <c r="K214" s="20">
        <f t="shared" si="134"/>
        <v>818100</v>
      </c>
      <c r="L214" s="23"/>
      <c r="M214" s="24">
        <v>60</v>
      </c>
      <c r="N214" s="20">
        <f t="shared" si="135"/>
        <v>0</v>
      </c>
      <c r="O214" s="23">
        <v>5246</v>
      </c>
      <c r="P214" s="25">
        <v>12</v>
      </c>
      <c r="Q214" s="20">
        <f t="shared" si="136"/>
        <v>62952</v>
      </c>
      <c r="R214" s="23">
        <v>1170</v>
      </c>
      <c r="S214" s="26">
        <v>12</v>
      </c>
      <c r="T214" s="20">
        <f t="shared" si="137"/>
        <v>14040</v>
      </c>
      <c r="U214" s="23">
        <v>401</v>
      </c>
      <c r="V214" s="25">
        <v>8</v>
      </c>
      <c r="W214" s="20">
        <f t="shared" si="138"/>
        <v>3208</v>
      </c>
      <c r="X214" s="23">
        <v>182</v>
      </c>
      <c r="Y214" s="25">
        <v>12</v>
      </c>
      <c r="Z214" s="20">
        <f t="shared" si="139"/>
        <v>2184</v>
      </c>
      <c r="AA214" s="23">
        <v>447</v>
      </c>
      <c r="AB214" s="25">
        <v>10</v>
      </c>
      <c r="AC214" s="20">
        <f t="shared" si="140"/>
        <v>4470</v>
      </c>
      <c r="AD214" s="23">
        <v>116</v>
      </c>
      <c r="AE214" s="25">
        <v>25</v>
      </c>
      <c r="AF214" s="20">
        <f t="shared" si="141"/>
        <v>2900</v>
      </c>
      <c r="AG214" s="23"/>
      <c r="AH214" s="25">
        <v>7.5</v>
      </c>
      <c r="AI214" s="20">
        <f t="shared" si="142"/>
        <v>0</v>
      </c>
      <c r="AJ214" s="23"/>
      <c r="AK214" s="22">
        <v>15</v>
      </c>
      <c r="AL214" s="20">
        <f t="shared" si="143"/>
        <v>0</v>
      </c>
      <c r="AM214" s="23">
        <v>2</v>
      </c>
      <c r="AN214" s="25">
        <v>12</v>
      </c>
      <c r="AO214" s="20">
        <f t="shared" si="144"/>
        <v>24</v>
      </c>
      <c r="AP214" s="23">
        <f t="shared" si="145"/>
        <v>2318</v>
      </c>
      <c r="AQ214" s="23">
        <v>5</v>
      </c>
      <c r="AR214" s="27">
        <v>4</v>
      </c>
      <c r="AS214" s="23">
        <f t="shared" si="146"/>
        <v>20</v>
      </c>
      <c r="AT214" s="23"/>
      <c r="AU214" s="28">
        <v>6</v>
      </c>
      <c r="AV214" s="23">
        <f t="shared" si="147"/>
        <v>0</v>
      </c>
      <c r="AW214" s="23">
        <v>888</v>
      </c>
      <c r="AX214" s="29">
        <f t="shared" si="148"/>
        <v>908</v>
      </c>
      <c r="AY214" s="23">
        <v>17309</v>
      </c>
      <c r="AZ214" s="30">
        <f t="shared" si="149"/>
        <v>0.3206209509839873</v>
      </c>
      <c r="BA214" s="30">
        <f t="shared" si="150"/>
        <v>0.14166972252780832</v>
      </c>
      <c r="BB214" s="30">
        <f t="shared" si="151"/>
        <v>0.17308425467022492</v>
      </c>
      <c r="BC214" s="20">
        <f t="shared" si="152"/>
        <v>844902</v>
      </c>
      <c r="BD214" s="20">
        <f t="shared" si="153"/>
        <v>835040</v>
      </c>
      <c r="BE214" s="20">
        <f t="shared" si="154"/>
        <v>844902</v>
      </c>
      <c r="BF214" s="20">
        <f t="shared" si="155"/>
        <v>844902</v>
      </c>
      <c r="BG214" s="36">
        <v>960147</v>
      </c>
      <c r="BH214" s="36">
        <v>650405.253352092</v>
      </c>
      <c r="BI214" s="237">
        <f t="shared" si="156"/>
        <v>67.740174509954414</v>
      </c>
      <c r="BJ214" s="238">
        <f t="shared" si="157"/>
        <v>60592.59</v>
      </c>
      <c r="BK214" s="239">
        <f t="shared" si="158"/>
        <v>6.3107617896009671</v>
      </c>
      <c r="BL214" s="27">
        <f t="shared" si="159"/>
        <v>49590</v>
      </c>
      <c r="BM214" s="239">
        <f t="shared" si="160"/>
        <v>5.1648341347731135</v>
      </c>
      <c r="BN214" s="240">
        <f t="shared" si="161"/>
        <v>8428.15</v>
      </c>
      <c r="BO214" s="239">
        <f t="shared" si="162"/>
        <v>0.87779787886646521</v>
      </c>
      <c r="BP214" s="27">
        <f t="shared" si="163"/>
        <v>8000</v>
      </c>
      <c r="BQ214" s="239">
        <f t="shared" si="164"/>
        <v>0.83320574870306319</v>
      </c>
      <c r="BR214" s="36">
        <f t="shared" si="165"/>
        <v>57901.920000000013</v>
      </c>
      <c r="BS214" s="239">
        <f t="shared" si="166"/>
        <v>6.0305265756181106</v>
      </c>
      <c r="BT214" s="248">
        <f t="shared" si="175"/>
        <v>0.32259825490045585</v>
      </c>
      <c r="BU214" s="36">
        <v>184512.66</v>
      </c>
      <c r="BV214" s="47">
        <f t="shared" si="167"/>
        <v>19.21712612756172</v>
      </c>
      <c r="BW214" s="54">
        <f t="shared" si="168"/>
        <v>125229.086647908</v>
      </c>
      <c r="BX214" s="237">
        <f t="shared" si="169"/>
        <v>13.042699362483871</v>
      </c>
      <c r="BY214" s="53">
        <v>24135</v>
      </c>
      <c r="BZ214" s="53">
        <v>15115.59</v>
      </c>
      <c r="CA214" s="53">
        <v>16980</v>
      </c>
      <c r="CB214" s="53">
        <v>4362</v>
      </c>
      <c r="CC214" s="54">
        <v>49590</v>
      </c>
      <c r="CD214" s="54">
        <v>8428.15</v>
      </c>
      <c r="CE214" s="54">
        <v>8000</v>
      </c>
      <c r="CF214" s="42">
        <f t="shared" si="170"/>
        <v>2.8565443092808396E-2</v>
      </c>
      <c r="CG214" s="42">
        <f t="shared" si="171"/>
        <v>1.8101635849779651E-2</v>
      </c>
      <c r="CH214" s="42">
        <f t="shared" si="172"/>
        <v>2.0097005333162898E-2</v>
      </c>
      <c r="CI214" s="42">
        <f t="shared" si="173"/>
        <v>5.1627289318761233E-3</v>
      </c>
      <c r="CJ214" s="42">
        <f t="shared" si="174"/>
        <v>5.1648341347731129E-2</v>
      </c>
      <c r="CK214" s="54">
        <f t="shared" si="132"/>
        <v>25045.817329581601</v>
      </c>
    </row>
    <row r="215" spans="1:89" ht="20" customHeight="1" x14ac:dyDescent="0.6">
      <c r="A215" s="47">
        <v>208</v>
      </c>
      <c r="B215" s="62">
        <v>4</v>
      </c>
      <c r="C215" s="48" t="s">
        <v>447</v>
      </c>
      <c r="D215" s="48" t="s">
        <v>261</v>
      </c>
      <c r="E215" s="48" t="s">
        <v>194</v>
      </c>
      <c r="F215" s="23"/>
      <c r="G215" s="19">
        <v>40</v>
      </c>
      <c r="H215" s="20">
        <f t="shared" si="133"/>
        <v>0</v>
      </c>
      <c r="I215" s="23">
        <v>16890</v>
      </c>
      <c r="J215" s="22">
        <v>50</v>
      </c>
      <c r="K215" s="20">
        <f t="shared" si="134"/>
        <v>844500</v>
      </c>
      <c r="L215" s="23"/>
      <c r="M215" s="24">
        <v>60</v>
      </c>
      <c r="N215" s="20">
        <f t="shared" si="135"/>
        <v>0</v>
      </c>
      <c r="O215" s="23">
        <v>3872</v>
      </c>
      <c r="P215" s="25">
        <v>12</v>
      </c>
      <c r="Q215" s="20">
        <f t="shared" si="136"/>
        <v>46464</v>
      </c>
      <c r="R215" s="23">
        <v>500</v>
      </c>
      <c r="S215" s="26">
        <v>12</v>
      </c>
      <c r="T215" s="20">
        <f t="shared" si="137"/>
        <v>6000</v>
      </c>
      <c r="U215" s="23">
        <v>931</v>
      </c>
      <c r="V215" s="25">
        <v>8</v>
      </c>
      <c r="W215" s="20">
        <f t="shared" si="138"/>
        <v>7448</v>
      </c>
      <c r="X215" s="23">
        <v>245</v>
      </c>
      <c r="Y215" s="25">
        <v>12</v>
      </c>
      <c r="Z215" s="20">
        <f t="shared" si="139"/>
        <v>2940</v>
      </c>
      <c r="AA215" s="23">
        <v>840</v>
      </c>
      <c r="AB215" s="25">
        <v>10</v>
      </c>
      <c r="AC215" s="20">
        <f t="shared" si="140"/>
        <v>8400</v>
      </c>
      <c r="AD215" s="23">
        <v>125</v>
      </c>
      <c r="AE215" s="25">
        <v>25</v>
      </c>
      <c r="AF215" s="20">
        <f t="shared" si="141"/>
        <v>3125</v>
      </c>
      <c r="AG215" s="23"/>
      <c r="AH215" s="25">
        <v>7.5</v>
      </c>
      <c r="AI215" s="20">
        <f t="shared" si="142"/>
        <v>0</v>
      </c>
      <c r="AJ215" s="23"/>
      <c r="AK215" s="22">
        <v>15</v>
      </c>
      <c r="AL215" s="20">
        <f t="shared" si="143"/>
        <v>0</v>
      </c>
      <c r="AM215" s="23"/>
      <c r="AN215" s="25">
        <v>12</v>
      </c>
      <c r="AO215" s="20">
        <f t="shared" si="144"/>
        <v>0</v>
      </c>
      <c r="AP215" s="23">
        <f t="shared" si="145"/>
        <v>2641</v>
      </c>
      <c r="AQ215" s="23">
        <v>77</v>
      </c>
      <c r="AR215" s="27">
        <v>4</v>
      </c>
      <c r="AS215" s="23">
        <f t="shared" si="146"/>
        <v>308</v>
      </c>
      <c r="AT215" s="23"/>
      <c r="AU215" s="28">
        <v>6</v>
      </c>
      <c r="AV215" s="23">
        <f t="shared" si="147"/>
        <v>0</v>
      </c>
      <c r="AW215" s="23">
        <v>1523</v>
      </c>
      <c r="AX215" s="29">
        <f t="shared" si="148"/>
        <v>1831</v>
      </c>
      <c r="AY215" s="23">
        <v>36600</v>
      </c>
      <c r="AZ215" s="30">
        <f t="shared" si="149"/>
        <v>0.22924807578448786</v>
      </c>
      <c r="BA215" s="30">
        <f t="shared" si="150"/>
        <v>0.15636471284783895</v>
      </c>
      <c r="BB215" s="30">
        <f t="shared" si="151"/>
        <v>0.47288223140495866</v>
      </c>
      <c r="BC215" s="20">
        <f t="shared" si="152"/>
        <v>872413</v>
      </c>
      <c r="BD215" s="20">
        <f t="shared" si="153"/>
        <v>853625</v>
      </c>
      <c r="BE215" s="20">
        <f t="shared" si="154"/>
        <v>872413</v>
      </c>
      <c r="BF215" s="20">
        <f t="shared" si="155"/>
        <v>872413</v>
      </c>
      <c r="BG215" s="36">
        <v>955477</v>
      </c>
      <c r="BH215" s="36">
        <v>646709.65041468001</v>
      </c>
      <c r="BI215" s="237">
        <f t="shared" si="156"/>
        <v>67.684481197839403</v>
      </c>
      <c r="BJ215" s="238">
        <f t="shared" si="157"/>
        <v>58093.130000000005</v>
      </c>
      <c r="BK215" s="239">
        <f t="shared" si="158"/>
        <v>6.0800134383140572</v>
      </c>
      <c r="BL215" s="27">
        <f t="shared" si="159"/>
        <v>41050</v>
      </c>
      <c r="BM215" s="239">
        <f t="shared" si="160"/>
        <v>4.296283427021268</v>
      </c>
      <c r="BN215" s="240">
        <f t="shared" si="161"/>
        <v>18649.105</v>
      </c>
      <c r="BO215" s="239">
        <f t="shared" si="162"/>
        <v>1.9518109802747736</v>
      </c>
      <c r="BP215" s="27">
        <f t="shared" si="163"/>
        <v>10000</v>
      </c>
      <c r="BQ215" s="239">
        <f t="shared" si="164"/>
        <v>1.0465976679710762</v>
      </c>
      <c r="BR215" s="36">
        <f t="shared" si="165"/>
        <v>57085.259999999995</v>
      </c>
      <c r="BS215" s="239">
        <f t="shared" si="166"/>
        <v>5.9745299991522547</v>
      </c>
      <c r="BT215" s="248">
        <f t="shared" si="175"/>
        <v>0.32315518802160592</v>
      </c>
      <c r="BU215" s="36">
        <v>184877.495</v>
      </c>
      <c r="BV215" s="47">
        <f t="shared" si="167"/>
        <v>19.349235512733429</v>
      </c>
      <c r="BW215" s="54">
        <f t="shared" si="168"/>
        <v>123889.85458531999</v>
      </c>
      <c r="BX215" s="237">
        <f t="shared" si="169"/>
        <v>12.966283289427164</v>
      </c>
      <c r="BY215" s="53">
        <v>19622.25</v>
      </c>
      <c r="BZ215" s="53">
        <v>13436.08</v>
      </c>
      <c r="CA215" s="53">
        <v>20050</v>
      </c>
      <c r="CB215" s="53">
        <v>4984.8</v>
      </c>
      <c r="CC215" s="54">
        <v>41050</v>
      </c>
      <c r="CD215" s="54">
        <v>18649.105</v>
      </c>
      <c r="CE215" s="54">
        <v>10000</v>
      </c>
      <c r="CF215" s="42">
        <f t="shared" si="170"/>
        <v>2.2491927561831382E-2</v>
      </c>
      <c r="CG215" s="42">
        <f t="shared" si="171"/>
        <v>1.5740026358178356E-2</v>
      </c>
      <c r="CH215" s="42">
        <f t="shared" si="172"/>
        <v>2.2982234331675479E-2</v>
      </c>
      <c r="CI215" s="42">
        <f t="shared" si="173"/>
        <v>5.7138075659120165E-3</v>
      </c>
      <c r="CJ215" s="42">
        <f t="shared" si="174"/>
        <v>4.2962834270212677E-2</v>
      </c>
      <c r="CK215" s="54">
        <f t="shared" si="132"/>
        <v>24777.970917063998</v>
      </c>
    </row>
    <row r="216" spans="1:89" ht="20" customHeight="1" x14ac:dyDescent="0.6">
      <c r="A216" s="47">
        <v>209</v>
      </c>
      <c r="B216" s="47">
        <v>4</v>
      </c>
      <c r="C216" s="48" t="s">
        <v>448</v>
      </c>
      <c r="D216" s="48" t="s">
        <v>212</v>
      </c>
      <c r="E216" s="48" t="s">
        <v>395</v>
      </c>
      <c r="F216" s="23"/>
      <c r="G216" s="19">
        <v>40</v>
      </c>
      <c r="H216" s="20">
        <f t="shared" si="133"/>
        <v>0</v>
      </c>
      <c r="I216" s="23">
        <v>16700</v>
      </c>
      <c r="J216" s="22">
        <v>50</v>
      </c>
      <c r="K216" s="20">
        <f t="shared" si="134"/>
        <v>835000</v>
      </c>
      <c r="L216" s="23"/>
      <c r="M216" s="24">
        <v>60</v>
      </c>
      <c r="N216" s="20">
        <f t="shared" si="135"/>
        <v>0</v>
      </c>
      <c r="O216" s="23">
        <v>4741</v>
      </c>
      <c r="P216" s="25">
        <v>12</v>
      </c>
      <c r="Q216" s="20">
        <f t="shared" si="136"/>
        <v>56892</v>
      </c>
      <c r="R216" s="23">
        <v>740</v>
      </c>
      <c r="S216" s="26">
        <v>12</v>
      </c>
      <c r="T216" s="20">
        <f t="shared" si="137"/>
        <v>8880</v>
      </c>
      <c r="U216" s="23">
        <v>1020</v>
      </c>
      <c r="V216" s="25">
        <v>8</v>
      </c>
      <c r="W216" s="20">
        <f t="shared" si="138"/>
        <v>8160</v>
      </c>
      <c r="X216" s="23"/>
      <c r="Y216" s="25">
        <v>12</v>
      </c>
      <c r="Z216" s="20">
        <f t="shared" si="139"/>
        <v>0</v>
      </c>
      <c r="AA216" s="23">
        <v>800</v>
      </c>
      <c r="AB216" s="25">
        <v>10</v>
      </c>
      <c r="AC216" s="20">
        <f t="shared" si="140"/>
        <v>8000</v>
      </c>
      <c r="AD216" s="23">
        <v>20</v>
      </c>
      <c r="AE216" s="25">
        <v>25</v>
      </c>
      <c r="AF216" s="20">
        <f t="shared" si="141"/>
        <v>500</v>
      </c>
      <c r="AG216" s="23"/>
      <c r="AH216" s="25">
        <v>7.5</v>
      </c>
      <c r="AI216" s="20">
        <f t="shared" si="142"/>
        <v>0</v>
      </c>
      <c r="AJ216" s="23"/>
      <c r="AK216" s="22">
        <v>15</v>
      </c>
      <c r="AL216" s="20">
        <f t="shared" si="143"/>
        <v>0</v>
      </c>
      <c r="AM216" s="23"/>
      <c r="AN216" s="25">
        <v>12</v>
      </c>
      <c r="AO216" s="20">
        <f t="shared" si="144"/>
        <v>0</v>
      </c>
      <c r="AP216" s="23">
        <f t="shared" si="145"/>
        <v>2580</v>
      </c>
      <c r="AQ216" s="23"/>
      <c r="AR216" s="27">
        <v>4</v>
      </c>
      <c r="AS216" s="23">
        <f t="shared" si="146"/>
        <v>0</v>
      </c>
      <c r="AT216" s="23"/>
      <c r="AU216" s="28">
        <v>6</v>
      </c>
      <c r="AV216" s="23">
        <f t="shared" si="147"/>
        <v>0</v>
      </c>
      <c r="AW216" s="23">
        <v>1971</v>
      </c>
      <c r="AX216" s="29">
        <f t="shared" si="148"/>
        <v>1971</v>
      </c>
      <c r="AY216" s="23">
        <v>34345</v>
      </c>
      <c r="AZ216" s="30">
        <f t="shared" si="149"/>
        <v>0.28389221556886229</v>
      </c>
      <c r="BA216" s="30">
        <f t="shared" si="150"/>
        <v>0.15449101796407186</v>
      </c>
      <c r="BB216" s="30">
        <f t="shared" si="151"/>
        <v>0.41573507698797724</v>
      </c>
      <c r="BC216" s="20">
        <f t="shared" si="152"/>
        <v>860540</v>
      </c>
      <c r="BD216" s="20">
        <f t="shared" si="153"/>
        <v>844380</v>
      </c>
      <c r="BE216" s="20">
        <f t="shared" si="154"/>
        <v>860540</v>
      </c>
      <c r="BF216" s="20">
        <f t="shared" si="155"/>
        <v>860540</v>
      </c>
      <c r="BG216" s="36">
        <v>951777</v>
      </c>
      <c r="BH216" s="36">
        <v>642066.125</v>
      </c>
      <c r="BI216" s="237">
        <f t="shared" si="156"/>
        <v>67.459722708155368</v>
      </c>
      <c r="BJ216" s="238">
        <f t="shared" si="157"/>
        <v>45140.020000000004</v>
      </c>
      <c r="BK216" s="239">
        <f t="shared" si="158"/>
        <v>4.7427096893495015</v>
      </c>
      <c r="BL216" s="27">
        <f t="shared" si="159"/>
        <v>48002.5</v>
      </c>
      <c r="BM216" s="239">
        <f t="shared" si="160"/>
        <v>5.0434608106730883</v>
      </c>
      <c r="BN216" s="240">
        <f t="shared" si="161"/>
        <v>9223.1299999999992</v>
      </c>
      <c r="BO216" s="239">
        <f t="shared" si="162"/>
        <v>0.96904316872544716</v>
      </c>
      <c r="BP216" s="27">
        <f t="shared" si="163"/>
        <v>42436</v>
      </c>
      <c r="BQ216" s="239">
        <f t="shared" si="164"/>
        <v>4.4586074258991335</v>
      </c>
      <c r="BR216" s="36">
        <f t="shared" si="165"/>
        <v>69794.969999999987</v>
      </c>
      <c r="BS216" s="239">
        <f t="shared" si="166"/>
        <v>7.3331221494110475</v>
      </c>
      <c r="BT216" s="248">
        <f t="shared" si="175"/>
        <v>0.32540277291844621</v>
      </c>
      <c r="BU216" s="36">
        <v>214596.62</v>
      </c>
      <c r="BV216" s="47">
        <f t="shared" si="167"/>
        <v>22.54694324405822</v>
      </c>
      <c r="BW216" s="54">
        <f t="shared" si="168"/>
        <v>95114.255000000005</v>
      </c>
      <c r="BX216" s="237">
        <f t="shared" si="169"/>
        <v>9.9933340477864032</v>
      </c>
      <c r="BY216" s="53">
        <v>16898.02</v>
      </c>
      <c r="BZ216" s="53">
        <v>8385</v>
      </c>
      <c r="CA216" s="53">
        <v>14417</v>
      </c>
      <c r="CB216" s="53">
        <v>5440</v>
      </c>
      <c r="CC216" s="54">
        <v>48002.5</v>
      </c>
      <c r="CD216" s="54">
        <v>9223.1299999999992</v>
      </c>
      <c r="CE216" s="54">
        <v>42436</v>
      </c>
      <c r="CF216" s="42">
        <f t="shared" si="170"/>
        <v>1.9636530550584518E-2</v>
      </c>
      <c r="CG216" s="42">
        <f t="shared" si="171"/>
        <v>9.93036310665814E-3</v>
      </c>
      <c r="CH216" s="42">
        <f t="shared" si="172"/>
        <v>1.6753433890347922E-2</v>
      </c>
      <c r="CI216" s="42">
        <f t="shared" si="173"/>
        <v>6.3216120110628207E-3</v>
      </c>
      <c r="CJ216" s="42">
        <f t="shared" si="174"/>
        <v>5.0434608106730887E-2</v>
      </c>
      <c r="CK216" s="54">
        <f t="shared" si="132"/>
        <v>19022.851000000002</v>
      </c>
    </row>
    <row r="217" spans="1:89" ht="20" customHeight="1" x14ac:dyDescent="0.6">
      <c r="A217" s="47">
        <v>210</v>
      </c>
      <c r="B217" s="47">
        <v>6</v>
      </c>
      <c r="C217" s="48" t="s">
        <v>449</v>
      </c>
      <c r="D217" s="48" t="s">
        <v>353</v>
      </c>
      <c r="E217" s="48" t="s">
        <v>290</v>
      </c>
      <c r="F217" s="55"/>
      <c r="G217" s="19">
        <v>40</v>
      </c>
      <c r="H217" s="20">
        <f t="shared" si="133"/>
        <v>0</v>
      </c>
      <c r="I217" s="23">
        <v>15310</v>
      </c>
      <c r="J217" s="22">
        <v>50</v>
      </c>
      <c r="K217" s="20">
        <f t="shared" si="134"/>
        <v>765500</v>
      </c>
      <c r="L217" s="23"/>
      <c r="M217" s="24">
        <v>60</v>
      </c>
      <c r="N217" s="20">
        <f t="shared" si="135"/>
        <v>0</v>
      </c>
      <c r="O217" s="23">
        <v>5692</v>
      </c>
      <c r="P217" s="25">
        <v>12</v>
      </c>
      <c r="Q217" s="20">
        <f t="shared" si="136"/>
        <v>68304</v>
      </c>
      <c r="R217" s="23"/>
      <c r="S217" s="26">
        <v>12</v>
      </c>
      <c r="T217" s="20">
        <f t="shared" si="137"/>
        <v>0</v>
      </c>
      <c r="U217" s="23">
        <v>840</v>
      </c>
      <c r="V217" s="25">
        <v>8</v>
      </c>
      <c r="W217" s="20">
        <f t="shared" si="138"/>
        <v>6720</v>
      </c>
      <c r="X217" s="23">
        <v>1020</v>
      </c>
      <c r="Y217" s="25">
        <v>12</v>
      </c>
      <c r="Z217" s="20">
        <f t="shared" si="139"/>
        <v>12240</v>
      </c>
      <c r="AA217" s="23">
        <v>639</v>
      </c>
      <c r="AB217" s="25">
        <v>10</v>
      </c>
      <c r="AC217" s="20">
        <f t="shared" si="140"/>
        <v>6390</v>
      </c>
      <c r="AD217" s="23"/>
      <c r="AE217" s="25">
        <v>25</v>
      </c>
      <c r="AF217" s="20">
        <f t="shared" si="141"/>
        <v>0</v>
      </c>
      <c r="AG217" s="23">
        <v>1816</v>
      </c>
      <c r="AH217" s="25">
        <v>7.5</v>
      </c>
      <c r="AI217" s="20">
        <f t="shared" si="142"/>
        <v>13620</v>
      </c>
      <c r="AJ217" s="23">
        <v>86</v>
      </c>
      <c r="AK217" s="22">
        <v>15</v>
      </c>
      <c r="AL217" s="20">
        <f t="shared" si="143"/>
        <v>1290</v>
      </c>
      <c r="AM217" s="23"/>
      <c r="AN217" s="25">
        <v>12</v>
      </c>
      <c r="AO217" s="20">
        <f t="shared" si="144"/>
        <v>0</v>
      </c>
      <c r="AP217" s="23">
        <f t="shared" si="145"/>
        <v>4401</v>
      </c>
      <c r="AQ217" s="23"/>
      <c r="AR217" s="27">
        <v>4</v>
      </c>
      <c r="AS217" s="23">
        <f t="shared" si="146"/>
        <v>0</v>
      </c>
      <c r="AT217" s="23"/>
      <c r="AU217" s="28">
        <v>6</v>
      </c>
      <c r="AV217" s="23">
        <f t="shared" si="147"/>
        <v>0</v>
      </c>
      <c r="AW217" s="23">
        <v>3199</v>
      </c>
      <c r="AX217" s="29">
        <f t="shared" si="148"/>
        <v>3199</v>
      </c>
      <c r="AY217" s="23">
        <v>76475</v>
      </c>
      <c r="AZ217" s="30">
        <f t="shared" si="149"/>
        <v>0.37178314826910513</v>
      </c>
      <c r="BA217" s="30">
        <f t="shared" si="150"/>
        <v>0.28745917700849116</v>
      </c>
      <c r="BB217" s="30">
        <f t="shared" si="151"/>
        <v>0.56201686577652843</v>
      </c>
      <c r="BC217" s="20">
        <f t="shared" si="152"/>
        <v>790850</v>
      </c>
      <c r="BD217" s="20">
        <f t="shared" si="153"/>
        <v>765500</v>
      </c>
      <c r="BE217" s="20">
        <f t="shared" si="154"/>
        <v>790850</v>
      </c>
      <c r="BF217" s="20">
        <f t="shared" si="155"/>
        <v>804470</v>
      </c>
      <c r="BG217" s="36">
        <v>950539</v>
      </c>
      <c r="BH217" s="36">
        <v>634131.92000000004</v>
      </c>
      <c r="BI217" s="237">
        <f t="shared" si="156"/>
        <v>66.712877641001583</v>
      </c>
      <c r="BJ217" s="238">
        <f t="shared" si="157"/>
        <v>76114</v>
      </c>
      <c r="BK217" s="239">
        <f t="shared" si="158"/>
        <v>8.0074568218663309</v>
      </c>
      <c r="BL217" s="27">
        <f t="shared" si="159"/>
        <v>54440.5</v>
      </c>
      <c r="BM217" s="239">
        <f t="shared" si="160"/>
        <v>5.7273294415063454</v>
      </c>
      <c r="BN217" s="240">
        <f t="shared" si="161"/>
        <v>5511</v>
      </c>
      <c r="BO217" s="239">
        <f t="shared" si="162"/>
        <v>0.57977631638470384</v>
      </c>
      <c r="BP217" s="27">
        <f t="shared" si="163"/>
        <v>38000</v>
      </c>
      <c r="BQ217" s="239">
        <f t="shared" si="164"/>
        <v>3.9977318132133455</v>
      </c>
      <c r="BR217" s="36">
        <f t="shared" si="165"/>
        <v>47448.630000000005</v>
      </c>
      <c r="BS217" s="239">
        <f t="shared" si="166"/>
        <v>4.9917604643260303</v>
      </c>
      <c r="BT217" s="248">
        <f t="shared" si="175"/>
        <v>0.33287122358998417</v>
      </c>
      <c r="BU217" s="36">
        <v>221514.13</v>
      </c>
      <c r="BV217" s="47">
        <f t="shared" si="167"/>
        <v>23.304054857296755</v>
      </c>
      <c r="BW217" s="54">
        <f t="shared" si="168"/>
        <v>94892.949999999953</v>
      </c>
      <c r="BX217" s="237">
        <f t="shared" si="169"/>
        <v>9.9830675017016617</v>
      </c>
      <c r="BY217" s="53">
        <v>18643</v>
      </c>
      <c r="BZ217" s="53">
        <v>23400</v>
      </c>
      <c r="CA217" s="53">
        <v>20160</v>
      </c>
      <c r="CB217" s="53">
        <v>13911</v>
      </c>
      <c r="CC217" s="54">
        <v>54440.5</v>
      </c>
      <c r="CD217" s="54">
        <v>5511</v>
      </c>
      <c r="CE217" s="54">
        <v>38000</v>
      </c>
      <c r="CF217" s="42">
        <f t="shared" si="170"/>
        <v>2.3573370424227098E-2</v>
      </c>
      <c r="CG217" s="42">
        <f t="shared" si="171"/>
        <v>3.0568256041802744E-2</v>
      </c>
      <c r="CH217" s="42">
        <f t="shared" si="172"/>
        <v>2.5491559714231522E-2</v>
      </c>
      <c r="CI217" s="42">
        <f t="shared" si="173"/>
        <v>1.7292130222382438E-2</v>
      </c>
      <c r="CJ217" s="42">
        <f t="shared" si="174"/>
        <v>5.7273294415063451E-2</v>
      </c>
      <c r="CK217" s="54">
        <f t="shared" si="132"/>
        <v>18978.589999999993</v>
      </c>
    </row>
    <row r="218" spans="1:89" ht="20" customHeight="1" x14ac:dyDescent="0.6">
      <c r="A218" s="47">
        <v>211</v>
      </c>
      <c r="B218" s="47">
        <v>4</v>
      </c>
      <c r="C218" s="48" t="s">
        <v>450</v>
      </c>
      <c r="D218" s="48" t="s">
        <v>236</v>
      </c>
      <c r="E218" s="48" t="s">
        <v>237</v>
      </c>
      <c r="F218" s="23"/>
      <c r="G218" s="19">
        <v>40</v>
      </c>
      <c r="H218" s="20">
        <f t="shared" si="133"/>
        <v>0</v>
      </c>
      <c r="I218" s="23">
        <v>16771</v>
      </c>
      <c r="J218" s="22">
        <v>50</v>
      </c>
      <c r="K218" s="20">
        <f t="shared" si="134"/>
        <v>838550</v>
      </c>
      <c r="L218" s="23"/>
      <c r="M218" s="24">
        <v>60</v>
      </c>
      <c r="N218" s="20">
        <f t="shared" si="135"/>
        <v>0</v>
      </c>
      <c r="O218" s="23">
        <v>3990</v>
      </c>
      <c r="P218" s="25">
        <v>12</v>
      </c>
      <c r="Q218" s="20">
        <f t="shared" si="136"/>
        <v>47880</v>
      </c>
      <c r="R218" s="23">
        <v>520</v>
      </c>
      <c r="S218" s="26">
        <v>12</v>
      </c>
      <c r="T218" s="20">
        <f t="shared" si="137"/>
        <v>6240</v>
      </c>
      <c r="U218" s="23">
        <v>420</v>
      </c>
      <c r="V218" s="25">
        <v>8</v>
      </c>
      <c r="W218" s="20">
        <f t="shared" si="138"/>
        <v>3360</v>
      </c>
      <c r="X218" s="23">
        <v>174</v>
      </c>
      <c r="Y218" s="25">
        <v>12</v>
      </c>
      <c r="Z218" s="20">
        <f t="shared" si="139"/>
        <v>2088</v>
      </c>
      <c r="AA218" s="23">
        <v>678</v>
      </c>
      <c r="AB218" s="25">
        <v>10</v>
      </c>
      <c r="AC218" s="20">
        <f t="shared" si="140"/>
        <v>6780</v>
      </c>
      <c r="AD218" s="23">
        <v>415</v>
      </c>
      <c r="AE218" s="25">
        <v>25</v>
      </c>
      <c r="AF218" s="20">
        <f t="shared" si="141"/>
        <v>10375</v>
      </c>
      <c r="AG218" s="23"/>
      <c r="AH218" s="25">
        <v>7.5</v>
      </c>
      <c r="AI218" s="20">
        <f t="shared" si="142"/>
        <v>0</v>
      </c>
      <c r="AJ218" s="23"/>
      <c r="AK218" s="22">
        <v>15</v>
      </c>
      <c r="AL218" s="20">
        <f t="shared" si="143"/>
        <v>0</v>
      </c>
      <c r="AM218" s="23"/>
      <c r="AN218" s="25">
        <v>12</v>
      </c>
      <c r="AO218" s="20">
        <f t="shared" si="144"/>
        <v>0</v>
      </c>
      <c r="AP218" s="23">
        <f t="shared" si="145"/>
        <v>2207</v>
      </c>
      <c r="AQ218" s="23">
        <v>63</v>
      </c>
      <c r="AR218" s="27">
        <v>4</v>
      </c>
      <c r="AS218" s="23">
        <f t="shared" si="146"/>
        <v>252</v>
      </c>
      <c r="AT218" s="23">
        <v>36</v>
      </c>
      <c r="AU218" s="28">
        <v>6</v>
      </c>
      <c r="AV218" s="23">
        <f t="shared" si="147"/>
        <v>216</v>
      </c>
      <c r="AW218" s="23">
        <v>1481</v>
      </c>
      <c r="AX218" s="29">
        <f t="shared" si="148"/>
        <v>1949</v>
      </c>
      <c r="AY218" s="23">
        <v>35250</v>
      </c>
      <c r="AZ218" s="30">
        <f t="shared" si="149"/>
        <v>0.2379106791485302</v>
      </c>
      <c r="BA218" s="30">
        <f t="shared" si="150"/>
        <v>0.13159620773955041</v>
      </c>
      <c r="BB218" s="30">
        <f t="shared" si="151"/>
        <v>0.48847117794486217</v>
      </c>
      <c r="BC218" s="20">
        <f t="shared" si="152"/>
        <v>867393</v>
      </c>
      <c r="BD218" s="20">
        <f t="shared" si="153"/>
        <v>855165</v>
      </c>
      <c r="BE218" s="20">
        <f t="shared" si="154"/>
        <v>867393</v>
      </c>
      <c r="BF218" s="20">
        <f t="shared" si="155"/>
        <v>867393</v>
      </c>
      <c r="BG218" s="36">
        <v>950523</v>
      </c>
      <c r="BH218" s="36">
        <v>645043.11989289999</v>
      </c>
      <c r="BI218" s="237">
        <f t="shared" si="156"/>
        <v>67.861916007597927</v>
      </c>
      <c r="BJ218" s="238">
        <f t="shared" si="157"/>
        <v>74126</v>
      </c>
      <c r="BK218" s="239">
        <f t="shared" si="158"/>
        <v>7.7984435936847403</v>
      </c>
      <c r="BL218" s="27">
        <f t="shared" si="159"/>
        <v>53764</v>
      </c>
      <c r="BM218" s="239">
        <f t="shared" si="160"/>
        <v>5.6562545040993228</v>
      </c>
      <c r="BN218" s="240">
        <f t="shared" si="161"/>
        <v>0</v>
      </c>
      <c r="BO218" s="239">
        <f t="shared" si="162"/>
        <v>0</v>
      </c>
      <c r="BP218" s="27">
        <f t="shared" si="163"/>
        <v>8000</v>
      </c>
      <c r="BQ218" s="239">
        <f t="shared" si="164"/>
        <v>0.84164191713404102</v>
      </c>
      <c r="BR218" s="36">
        <f t="shared" si="165"/>
        <v>42365.640000000014</v>
      </c>
      <c r="BS218" s="239">
        <f t="shared" si="166"/>
        <v>4.4570873087763276</v>
      </c>
      <c r="BT218" s="248">
        <f t="shared" si="175"/>
        <v>0.32138083992402078</v>
      </c>
      <c r="BU218" s="36">
        <v>178255.64</v>
      </c>
      <c r="BV218" s="47">
        <f t="shared" si="167"/>
        <v>18.753427323694432</v>
      </c>
      <c r="BW218" s="54">
        <f t="shared" si="168"/>
        <v>127224.24010709999</v>
      </c>
      <c r="BX218" s="237">
        <f t="shared" si="169"/>
        <v>13.384656668707647</v>
      </c>
      <c r="BY218" s="53">
        <v>26901</v>
      </c>
      <c r="BZ218" s="53">
        <v>21065</v>
      </c>
      <c r="CA218" s="53">
        <v>21360</v>
      </c>
      <c r="CB218" s="53">
        <v>4800</v>
      </c>
      <c r="CC218" s="54">
        <v>53764</v>
      </c>
      <c r="CD218" s="54">
        <v>0</v>
      </c>
      <c r="CE218" s="54">
        <v>8000</v>
      </c>
      <c r="CF218" s="42">
        <f t="shared" si="170"/>
        <v>3.1013623582389991E-2</v>
      </c>
      <c r="CG218" s="42">
        <f t="shared" si="171"/>
        <v>2.4632673226804184E-2</v>
      </c>
      <c r="CH218" s="42">
        <f t="shared" si="172"/>
        <v>2.462551576966842E-2</v>
      </c>
      <c r="CI218" s="42">
        <f t="shared" si="173"/>
        <v>5.5338237684648137E-3</v>
      </c>
      <c r="CJ218" s="42">
        <f t="shared" si="174"/>
        <v>5.6562545040993222E-2</v>
      </c>
      <c r="CK218" s="54">
        <f t="shared" si="132"/>
        <v>25444.848021419999</v>
      </c>
    </row>
    <row r="219" spans="1:89" ht="20" customHeight="1" x14ac:dyDescent="0.6">
      <c r="A219" s="47">
        <v>212</v>
      </c>
      <c r="B219" s="62">
        <v>4</v>
      </c>
      <c r="C219" s="48" t="s">
        <v>451</v>
      </c>
      <c r="D219" s="48" t="s">
        <v>69</v>
      </c>
      <c r="E219" s="48" t="s">
        <v>112</v>
      </c>
      <c r="F219" s="23"/>
      <c r="G219" s="19">
        <v>40</v>
      </c>
      <c r="H219" s="20">
        <f t="shared" si="133"/>
        <v>0</v>
      </c>
      <c r="I219" s="23">
        <v>15617</v>
      </c>
      <c r="J219" s="22">
        <v>50</v>
      </c>
      <c r="K219" s="20">
        <f t="shared" si="134"/>
        <v>780850</v>
      </c>
      <c r="L219" s="23"/>
      <c r="M219" s="24">
        <v>60</v>
      </c>
      <c r="N219" s="20">
        <f t="shared" si="135"/>
        <v>0</v>
      </c>
      <c r="O219" s="23">
        <v>8211</v>
      </c>
      <c r="P219" s="25">
        <v>12</v>
      </c>
      <c r="Q219" s="20">
        <f t="shared" si="136"/>
        <v>98532</v>
      </c>
      <c r="R219" s="23"/>
      <c r="S219" s="26">
        <v>12</v>
      </c>
      <c r="T219" s="20">
        <f t="shared" si="137"/>
        <v>0</v>
      </c>
      <c r="U219" s="23">
        <v>767</v>
      </c>
      <c r="V219" s="25">
        <v>8</v>
      </c>
      <c r="W219" s="20">
        <f t="shared" si="138"/>
        <v>6136</v>
      </c>
      <c r="X219" s="23">
        <v>300</v>
      </c>
      <c r="Y219" s="25">
        <v>12</v>
      </c>
      <c r="Z219" s="20">
        <f t="shared" si="139"/>
        <v>3600</v>
      </c>
      <c r="AA219" s="23">
        <v>1005</v>
      </c>
      <c r="AB219" s="25">
        <v>10</v>
      </c>
      <c r="AC219" s="20">
        <f t="shared" si="140"/>
        <v>10050</v>
      </c>
      <c r="AD219" s="23">
        <v>269</v>
      </c>
      <c r="AE219" s="25">
        <v>25</v>
      </c>
      <c r="AF219" s="20">
        <f t="shared" si="141"/>
        <v>6725</v>
      </c>
      <c r="AG219" s="23">
        <v>180</v>
      </c>
      <c r="AH219" s="25">
        <v>7.5</v>
      </c>
      <c r="AI219" s="20">
        <f t="shared" si="142"/>
        <v>1350</v>
      </c>
      <c r="AJ219" s="23"/>
      <c r="AK219" s="22">
        <v>15</v>
      </c>
      <c r="AL219" s="20">
        <f t="shared" si="143"/>
        <v>0</v>
      </c>
      <c r="AM219" s="23"/>
      <c r="AN219" s="25">
        <v>12</v>
      </c>
      <c r="AO219" s="20">
        <f t="shared" si="144"/>
        <v>0</v>
      </c>
      <c r="AP219" s="23">
        <f t="shared" si="145"/>
        <v>2521</v>
      </c>
      <c r="AQ219" s="23">
        <v>24</v>
      </c>
      <c r="AR219" s="27">
        <v>4</v>
      </c>
      <c r="AS219" s="23">
        <f t="shared" si="146"/>
        <v>96</v>
      </c>
      <c r="AT219" s="23"/>
      <c r="AU219" s="28">
        <v>6</v>
      </c>
      <c r="AV219" s="23">
        <f t="shared" si="147"/>
        <v>0</v>
      </c>
      <c r="AW219" s="23">
        <v>1625</v>
      </c>
      <c r="AX219" s="29">
        <f t="shared" si="148"/>
        <v>1721</v>
      </c>
      <c r="AY219" s="23">
        <v>43080</v>
      </c>
      <c r="AZ219" s="30">
        <f t="shared" si="149"/>
        <v>0.52577319587628868</v>
      </c>
      <c r="BA219" s="30">
        <f t="shared" si="150"/>
        <v>0.16142665044502785</v>
      </c>
      <c r="BB219" s="30">
        <f t="shared" si="151"/>
        <v>0.20959688223115333</v>
      </c>
      <c r="BC219" s="20">
        <f t="shared" si="152"/>
        <v>807361</v>
      </c>
      <c r="BD219" s="20">
        <f t="shared" si="153"/>
        <v>787575</v>
      </c>
      <c r="BE219" s="20">
        <f t="shared" si="154"/>
        <v>807361</v>
      </c>
      <c r="BF219" s="20">
        <f t="shared" si="155"/>
        <v>808711</v>
      </c>
      <c r="BG219" s="36">
        <v>950323</v>
      </c>
      <c r="BH219" s="36">
        <v>626018.31686765596</v>
      </c>
      <c r="BI219" s="237">
        <f t="shared" si="156"/>
        <v>65.874267682425454</v>
      </c>
      <c r="BJ219" s="238">
        <f t="shared" si="157"/>
        <v>63575</v>
      </c>
      <c r="BK219" s="239">
        <f t="shared" si="158"/>
        <v>6.6898307207128527</v>
      </c>
      <c r="BL219" s="27">
        <f t="shared" si="159"/>
        <v>41053.4</v>
      </c>
      <c r="BM219" s="239">
        <f t="shared" si="160"/>
        <v>4.3199417461221081</v>
      </c>
      <c r="BN219" s="240">
        <f t="shared" si="161"/>
        <v>16856.27</v>
      </c>
      <c r="BO219" s="239">
        <f t="shared" si="162"/>
        <v>1.7737411385392126</v>
      </c>
      <c r="BP219" s="27">
        <f t="shared" si="163"/>
        <v>23000</v>
      </c>
      <c r="BQ219" s="239">
        <f t="shared" si="164"/>
        <v>2.4202297534627699</v>
      </c>
      <c r="BR219" s="36">
        <f t="shared" si="165"/>
        <v>98758.38</v>
      </c>
      <c r="BS219" s="239">
        <f t="shared" si="166"/>
        <v>10.392085638251416</v>
      </c>
      <c r="BT219" s="248">
        <f t="shared" si="175"/>
        <v>0.34125732317574553</v>
      </c>
      <c r="BU219" s="36">
        <v>243243.05</v>
      </c>
      <c r="BV219" s="47">
        <f t="shared" si="167"/>
        <v>25.595828997088358</v>
      </c>
      <c r="BW219" s="54">
        <f t="shared" si="168"/>
        <v>81061.633132344054</v>
      </c>
      <c r="BX219" s="237">
        <f t="shared" si="169"/>
        <v>8.5299033204861985</v>
      </c>
      <c r="BY219" s="53">
        <v>20115</v>
      </c>
      <c r="BZ219" s="53">
        <v>22500</v>
      </c>
      <c r="CA219" s="53">
        <v>17985</v>
      </c>
      <c r="CB219" s="53">
        <v>2975</v>
      </c>
      <c r="CC219" s="54">
        <v>41053.4</v>
      </c>
      <c r="CD219" s="54">
        <v>16856.27</v>
      </c>
      <c r="CE219" s="54">
        <v>23000</v>
      </c>
      <c r="CF219" s="42">
        <f t="shared" si="170"/>
        <v>2.4914505407122711E-2</v>
      </c>
      <c r="CG219" s="42">
        <f t="shared" si="171"/>
        <v>2.8568707742119798E-2</v>
      </c>
      <c r="CH219" s="42">
        <f t="shared" si="172"/>
        <v>2.2276280375197712E-2</v>
      </c>
      <c r="CI219" s="42">
        <f t="shared" si="173"/>
        <v>3.6786936247930348E-3</v>
      </c>
      <c r="CJ219" s="42">
        <f t="shared" si="174"/>
        <v>4.3199417461221079E-2</v>
      </c>
      <c r="CK219" s="54">
        <f t="shared" si="132"/>
        <v>16212.326626468812</v>
      </c>
    </row>
    <row r="220" spans="1:89" ht="20" customHeight="1" x14ac:dyDescent="0.6">
      <c r="A220" s="47">
        <v>213</v>
      </c>
      <c r="B220" s="47">
        <v>5</v>
      </c>
      <c r="C220" s="48" t="s">
        <v>452</v>
      </c>
      <c r="D220" s="61" t="s">
        <v>453</v>
      </c>
      <c r="E220" s="47" t="s">
        <v>258</v>
      </c>
      <c r="F220" s="57"/>
      <c r="G220" s="19">
        <v>40</v>
      </c>
      <c r="H220" s="20">
        <f t="shared" si="133"/>
        <v>0</v>
      </c>
      <c r="I220" s="57">
        <v>17024</v>
      </c>
      <c r="J220" s="22">
        <v>50</v>
      </c>
      <c r="K220" s="20">
        <f t="shared" si="134"/>
        <v>851200</v>
      </c>
      <c r="L220" s="23"/>
      <c r="M220" s="24">
        <v>60</v>
      </c>
      <c r="N220" s="20">
        <f t="shared" si="135"/>
        <v>0</v>
      </c>
      <c r="O220" s="57">
        <v>4104</v>
      </c>
      <c r="P220" s="25">
        <v>12</v>
      </c>
      <c r="Q220" s="20">
        <f t="shared" si="136"/>
        <v>49248</v>
      </c>
      <c r="R220" s="57">
        <v>640</v>
      </c>
      <c r="S220" s="26">
        <v>12</v>
      </c>
      <c r="T220" s="20">
        <f t="shared" si="137"/>
        <v>7680</v>
      </c>
      <c r="U220" s="57">
        <v>767</v>
      </c>
      <c r="V220" s="25">
        <v>8</v>
      </c>
      <c r="W220" s="20">
        <f t="shared" si="138"/>
        <v>6136</v>
      </c>
      <c r="X220" s="57">
        <v>160</v>
      </c>
      <c r="Y220" s="25">
        <v>12</v>
      </c>
      <c r="Z220" s="20">
        <f t="shared" si="139"/>
        <v>1920</v>
      </c>
      <c r="AA220" s="57">
        <v>303</v>
      </c>
      <c r="AB220" s="25">
        <v>10</v>
      </c>
      <c r="AC220" s="20">
        <f t="shared" si="140"/>
        <v>3030</v>
      </c>
      <c r="AD220" s="57">
        <v>250</v>
      </c>
      <c r="AE220" s="25">
        <v>25</v>
      </c>
      <c r="AF220" s="20">
        <f t="shared" si="141"/>
        <v>6250</v>
      </c>
      <c r="AG220" s="23"/>
      <c r="AH220" s="25">
        <v>7.5</v>
      </c>
      <c r="AI220" s="20">
        <f t="shared" si="142"/>
        <v>0</v>
      </c>
      <c r="AJ220" s="57"/>
      <c r="AK220" s="22">
        <v>15</v>
      </c>
      <c r="AL220" s="20">
        <f t="shared" si="143"/>
        <v>0</v>
      </c>
      <c r="AM220" s="57"/>
      <c r="AN220" s="25">
        <v>12</v>
      </c>
      <c r="AO220" s="20">
        <f t="shared" si="144"/>
        <v>0</v>
      </c>
      <c r="AP220" s="23">
        <f t="shared" si="145"/>
        <v>2120</v>
      </c>
      <c r="AQ220" s="57"/>
      <c r="AR220" s="27">
        <v>4</v>
      </c>
      <c r="AS220" s="23">
        <f t="shared" si="146"/>
        <v>0</v>
      </c>
      <c r="AT220" s="57"/>
      <c r="AU220" s="28">
        <v>6</v>
      </c>
      <c r="AV220" s="23">
        <f t="shared" si="147"/>
        <v>0</v>
      </c>
      <c r="AW220" s="57">
        <v>1428</v>
      </c>
      <c r="AX220" s="29">
        <f t="shared" si="148"/>
        <v>1428</v>
      </c>
      <c r="AY220" s="57">
        <v>24275</v>
      </c>
      <c r="AZ220" s="30">
        <f t="shared" si="149"/>
        <v>0.24107142857142858</v>
      </c>
      <c r="BA220" s="30">
        <f t="shared" si="150"/>
        <v>0.12453007518796992</v>
      </c>
      <c r="BB220" s="30">
        <f t="shared" si="151"/>
        <v>0.34795321637426901</v>
      </c>
      <c r="BC220" s="20">
        <f t="shared" si="152"/>
        <v>876216</v>
      </c>
      <c r="BD220" s="20">
        <f t="shared" si="153"/>
        <v>865130</v>
      </c>
      <c r="BE220" s="20">
        <f t="shared" si="154"/>
        <v>876216</v>
      </c>
      <c r="BF220" s="20">
        <f t="shared" si="155"/>
        <v>876216</v>
      </c>
      <c r="BG220" s="241">
        <v>949739</v>
      </c>
      <c r="BH220" s="241">
        <v>639916.19999999995</v>
      </c>
      <c r="BI220" s="237">
        <f t="shared" si="156"/>
        <v>67.378111249511704</v>
      </c>
      <c r="BJ220" s="238">
        <f t="shared" si="157"/>
        <v>50565</v>
      </c>
      <c r="BK220" s="239">
        <f t="shared" si="158"/>
        <v>5.3240943038034665</v>
      </c>
      <c r="BL220" s="27">
        <f t="shared" si="159"/>
        <v>30196.36</v>
      </c>
      <c r="BM220" s="239">
        <f t="shared" si="160"/>
        <v>3.179437719204961</v>
      </c>
      <c r="BN220" s="240">
        <f t="shared" si="161"/>
        <v>0</v>
      </c>
      <c r="BO220" s="239">
        <f t="shared" si="162"/>
        <v>0</v>
      </c>
      <c r="BP220" s="27">
        <f t="shared" si="163"/>
        <v>31500</v>
      </c>
      <c r="BQ220" s="239">
        <f t="shared" si="164"/>
        <v>3.3167006935589676</v>
      </c>
      <c r="BR220" s="36">
        <f t="shared" si="165"/>
        <v>84946.719999999972</v>
      </c>
      <c r="BS220" s="239">
        <f t="shared" si="166"/>
        <v>8.944217306017757</v>
      </c>
      <c r="BT220" s="248">
        <f t="shared" si="175"/>
        <v>0.32621888750488298</v>
      </c>
      <c r="BU220" s="241">
        <v>197208.08</v>
      </c>
      <c r="BV220" s="47">
        <f t="shared" si="167"/>
        <v>20.764450022585152</v>
      </c>
      <c r="BW220" s="54">
        <f t="shared" si="168"/>
        <v>112614.72000000006</v>
      </c>
      <c r="BX220" s="237">
        <f t="shared" si="169"/>
        <v>11.857438727903146</v>
      </c>
      <c r="BY220" s="58">
        <v>14197</v>
      </c>
      <c r="BZ220" s="58">
        <v>14065</v>
      </c>
      <c r="CA220" s="58">
        <v>13630</v>
      </c>
      <c r="CB220" s="58">
        <v>8673</v>
      </c>
      <c r="CC220" s="59">
        <v>30196.36</v>
      </c>
      <c r="CD220" s="59"/>
      <c r="CE220" s="59">
        <v>31500</v>
      </c>
      <c r="CF220" s="42">
        <f t="shared" si="170"/>
        <v>1.6202625836551719E-2</v>
      </c>
      <c r="CG220" s="42">
        <f t="shared" si="171"/>
        <v>1.6257672257348605E-2</v>
      </c>
      <c r="CH220" s="42">
        <f t="shared" si="172"/>
        <v>1.5555525121659499E-2</v>
      </c>
      <c r="CI220" s="42">
        <f t="shared" si="173"/>
        <v>9.8982442685365251E-3</v>
      </c>
      <c r="CJ220" s="42">
        <f t="shared" si="174"/>
        <v>3.1794377192049604E-2</v>
      </c>
      <c r="CK220" s="54">
        <f t="shared" si="132"/>
        <v>22522.944000000014</v>
      </c>
    </row>
    <row r="221" spans="1:89" ht="20" customHeight="1" x14ac:dyDescent="0.6">
      <c r="A221" s="47">
        <v>214</v>
      </c>
      <c r="B221" s="47">
        <v>4</v>
      </c>
      <c r="C221" s="48" t="s">
        <v>454</v>
      </c>
      <c r="D221" s="48" t="s">
        <v>69</v>
      </c>
      <c r="E221" s="48" t="s">
        <v>112</v>
      </c>
      <c r="F221" s="23"/>
      <c r="G221" s="19">
        <v>40</v>
      </c>
      <c r="H221" s="20">
        <f t="shared" si="133"/>
        <v>0</v>
      </c>
      <c r="I221" s="23">
        <v>17330</v>
      </c>
      <c r="J221" s="22">
        <v>50</v>
      </c>
      <c r="K221" s="20">
        <f t="shared" si="134"/>
        <v>866500</v>
      </c>
      <c r="L221" s="23"/>
      <c r="M221" s="24">
        <v>60</v>
      </c>
      <c r="N221" s="20">
        <f t="shared" si="135"/>
        <v>0</v>
      </c>
      <c r="O221" s="23">
        <v>3360</v>
      </c>
      <c r="P221" s="25">
        <v>12</v>
      </c>
      <c r="Q221" s="20">
        <f t="shared" si="136"/>
        <v>40320</v>
      </c>
      <c r="R221" s="23"/>
      <c r="S221" s="26">
        <v>12</v>
      </c>
      <c r="T221" s="20">
        <f t="shared" si="137"/>
        <v>0</v>
      </c>
      <c r="U221" s="23">
        <v>522</v>
      </c>
      <c r="V221" s="25">
        <v>8</v>
      </c>
      <c r="W221" s="20">
        <f t="shared" si="138"/>
        <v>4176</v>
      </c>
      <c r="X221" s="23">
        <v>192</v>
      </c>
      <c r="Y221" s="25">
        <v>12</v>
      </c>
      <c r="Z221" s="20">
        <f t="shared" si="139"/>
        <v>2304</v>
      </c>
      <c r="AA221" s="23">
        <v>939</v>
      </c>
      <c r="AB221" s="25">
        <v>10</v>
      </c>
      <c r="AC221" s="20">
        <f t="shared" si="140"/>
        <v>9390</v>
      </c>
      <c r="AD221" s="23">
        <v>200</v>
      </c>
      <c r="AE221" s="25">
        <v>25</v>
      </c>
      <c r="AF221" s="20">
        <f t="shared" si="141"/>
        <v>5000</v>
      </c>
      <c r="AG221" s="23">
        <v>98</v>
      </c>
      <c r="AH221" s="25">
        <v>7.5</v>
      </c>
      <c r="AI221" s="20">
        <f t="shared" si="142"/>
        <v>735</v>
      </c>
      <c r="AJ221" s="23"/>
      <c r="AK221" s="22">
        <v>15</v>
      </c>
      <c r="AL221" s="20">
        <f t="shared" si="143"/>
        <v>0</v>
      </c>
      <c r="AM221" s="23"/>
      <c r="AN221" s="25">
        <v>12</v>
      </c>
      <c r="AO221" s="20">
        <f t="shared" si="144"/>
        <v>0</v>
      </c>
      <c r="AP221" s="23">
        <f t="shared" si="145"/>
        <v>1951</v>
      </c>
      <c r="AQ221" s="23">
        <v>18</v>
      </c>
      <c r="AR221" s="27">
        <v>4</v>
      </c>
      <c r="AS221" s="23">
        <f t="shared" si="146"/>
        <v>72</v>
      </c>
      <c r="AT221" s="23"/>
      <c r="AU221" s="28">
        <v>6</v>
      </c>
      <c r="AV221" s="23">
        <f t="shared" si="147"/>
        <v>0</v>
      </c>
      <c r="AW221" s="23">
        <v>751</v>
      </c>
      <c r="AX221" s="29">
        <f t="shared" si="148"/>
        <v>823</v>
      </c>
      <c r="AY221" s="23">
        <v>18609</v>
      </c>
      <c r="AZ221" s="30">
        <f t="shared" si="149"/>
        <v>0.19388343912290826</v>
      </c>
      <c r="BA221" s="30">
        <f t="shared" si="150"/>
        <v>0.11257934218118869</v>
      </c>
      <c r="BB221" s="30">
        <f t="shared" si="151"/>
        <v>0.24494047619047618</v>
      </c>
      <c r="BC221" s="20">
        <f t="shared" si="152"/>
        <v>887370</v>
      </c>
      <c r="BD221" s="20">
        <f t="shared" si="153"/>
        <v>871500</v>
      </c>
      <c r="BE221" s="20">
        <f t="shared" si="154"/>
        <v>887370</v>
      </c>
      <c r="BF221" s="20">
        <f t="shared" si="155"/>
        <v>888105</v>
      </c>
      <c r="BG221" s="36">
        <v>947034</v>
      </c>
      <c r="BH221" s="36">
        <v>646771.21722325298</v>
      </c>
      <c r="BI221" s="237">
        <f t="shared" si="156"/>
        <v>68.294403075629063</v>
      </c>
      <c r="BJ221" s="238">
        <f t="shared" si="157"/>
        <v>60325</v>
      </c>
      <c r="BK221" s="239">
        <f t="shared" si="158"/>
        <v>6.3698874591619727</v>
      </c>
      <c r="BL221" s="27">
        <f t="shared" si="159"/>
        <v>42843.63</v>
      </c>
      <c r="BM221" s="239">
        <f t="shared" si="160"/>
        <v>4.5239801316531398</v>
      </c>
      <c r="BN221" s="240">
        <f t="shared" si="161"/>
        <v>15931.88</v>
      </c>
      <c r="BO221" s="239">
        <f t="shared" si="162"/>
        <v>1.6822922936240936</v>
      </c>
      <c r="BP221" s="27">
        <f t="shared" si="163"/>
        <v>15000</v>
      </c>
      <c r="BQ221" s="239">
        <f t="shared" si="164"/>
        <v>1.583892447367254</v>
      </c>
      <c r="BR221" s="36">
        <f t="shared" si="165"/>
        <v>57103.76999999999</v>
      </c>
      <c r="BS221" s="239">
        <f t="shared" si="166"/>
        <v>6.0297486679464507</v>
      </c>
      <c r="BT221" s="248">
        <f t="shared" si="175"/>
        <v>0.31705596924370932</v>
      </c>
      <c r="BU221" s="36">
        <v>191204.28</v>
      </c>
      <c r="BV221" s="47">
        <f t="shared" si="167"/>
        <v>20.189800999752912</v>
      </c>
      <c r="BW221" s="54">
        <f t="shared" si="168"/>
        <v>109058.50277674702</v>
      </c>
      <c r="BX221" s="237">
        <f t="shared" si="169"/>
        <v>11.51579592461802</v>
      </c>
      <c r="BY221" s="53">
        <v>20115</v>
      </c>
      <c r="BZ221" s="53">
        <v>20250</v>
      </c>
      <c r="CA221" s="53">
        <v>18000</v>
      </c>
      <c r="CB221" s="53">
        <v>1960</v>
      </c>
      <c r="CC221" s="54">
        <v>42843.63</v>
      </c>
      <c r="CD221" s="54">
        <v>15931.88</v>
      </c>
      <c r="CE221" s="54">
        <v>15000</v>
      </c>
      <c r="CF221" s="42">
        <f t="shared" si="170"/>
        <v>2.2668109131478414E-2</v>
      </c>
      <c r="CG221" s="42">
        <f t="shared" si="171"/>
        <v>2.323580034423408E-2</v>
      </c>
      <c r="CH221" s="42">
        <f t="shared" si="172"/>
        <v>2.0284661415193212E-2</v>
      </c>
      <c r="CI221" s="42">
        <f t="shared" si="173"/>
        <v>2.206946250724858E-3</v>
      </c>
      <c r="CJ221" s="42">
        <f t="shared" si="174"/>
        <v>4.5239801316531401E-2</v>
      </c>
      <c r="CK221" s="54">
        <f t="shared" si="132"/>
        <v>21811.700555349405</v>
      </c>
    </row>
    <row r="222" spans="1:89" ht="20" customHeight="1" x14ac:dyDescent="0.6">
      <c r="A222" s="47">
        <v>215</v>
      </c>
      <c r="B222" s="47">
        <v>4</v>
      </c>
      <c r="C222" s="48" t="s">
        <v>455</v>
      </c>
      <c r="D222" s="48" t="s">
        <v>456</v>
      </c>
      <c r="E222" s="48" t="s">
        <v>203</v>
      </c>
      <c r="F222" s="49">
        <v>0</v>
      </c>
      <c r="G222" s="19">
        <v>40</v>
      </c>
      <c r="H222" s="20">
        <f t="shared" si="133"/>
        <v>0</v>
      </c>
      <c r="I222" s="23">
        <v>15354</v>
      </c>
      <c r="J222" s="22">
        <v>50</v>
      </c>
      <c r="K222" s="20">
        <f t="shared" si="134"/>
        <v>767700</v>
      </c>
      <c r="L222" s="23"/>
      <c r="M222" s="24">
        <v>60</v>
      </c>
      <c r="N222" s="20">
        <f t="shared" si="135"/>
        <v>0</v>
      </c>
      <c r="O222" s="23">
        <v>7530</v>
      </c>
      <c r="P222" s="25">
        <v>12</v>
      </c>
      <c r="Q222" s="20">
        <f t="shared" si="136"/>
        <v>90360</v>
      </c>
      <c r="R222" s="23">
        <v>880</v>
      </c>
      <c r="S222" s="26">
        <v>12</v>
      </c>
      <c r="T222" s="20">
        <f t="shared" si="137"/>
        <v>10560</v>
      </c>
      <c r="U222" s="23">
        <v>400</v>
      </c>
      <c r="V222" s="25">
        <v>8</v>
      </c>
      <c r="W222" s="20">
        <f t="shared" si="138"/>
        <v>3200</v>
      </c>
      <c r="X222" s="23">
        <v>190</v>
      </c>
      <c r="Y222" s="25">
        <v>12</v>
      </c>
      <c r="Z222" s="20">
        <f t="shared" si="139"/>
        <v>2280</v>
      </c>
      <c r="AA222" s="23">
        <v>940</v>
      </c>
      <c r="AB222" s="25">
        <v>10</v>
      </c>
      <c r="AC222" s="20">
        <f t="shared" si="140"/>
        <v>9400</v>
      </c>
      <c r="AD222" s="23">
        <v>0</v>
      </c>
      <c r="AE222" s="25">
        <v>25</v>
      </c>
      <c r="AF222" s="20">
        <f t="shared" si="141"/>
        <v>0</v>
      </c>
      <c r="AG222" s="23">
        <v>0</v>
      </c>
      <c r="AH222" s="25">
        <v>7.5</v>
      </c>
      <c r="AI222" s="20">
        <f t="shared" si="142"/>
        <v>0</v>
      </c>
      <c r="AJ222" s="23"/>
      <c r="AK222" s="22">
        <v>15</v>
      </c>
      <c r="AL222" s="20">
        <f t="shared" si="143"/>
        <v>0</v>
      </c>
      <c r="AM222" s="23">
        <v>0</v>
      </c>
      <c r="AN222" s="25">
        <v>12</v>
      </c>
      <c r="AO222" s="20">
        <f t="shared" si="144"/>
        <v>0</v>
      </c>
      <c r="AP222" s="23">
        <f t="shared" si="145"/>
        <v>2410</v>
      </c>
      <c r="AQ222" s="23">
        <v>181</v>
      </c>
      <c r="AR222" s="27">
        <v>4</v>
      </c>
      <c r="AS222" s="23">
        <f t="shared" si="146"/>
        <v>724</v>
      </c>
      <c r="AT222" s="23">
        <v>0</v>
      </c>
      <c r="AU222" s="28">
        <v>6</v>
      </c>
      <c r="AV222" s="23">
        <f t="shared" si="147"/>
        <v>0</v>
      </c>
      <c r="AW222" s="23">
        <v>2980</v>
      </c>
      <c r="AX222" s="29">
        <f t="shared" si="148"/>
        <v>3704</v>
      </c>
      <c r="AY222" s="23">
        <v>59330</v>
      </c>
      <c r="AZ222" s="30">
        <f t="shared" si="149"/>
        <v>0.49042594763579522</v>
      </c>
      <c r="BA222" s="30">
        <f t="shared" si="150"/>
        <v>0.15696235508662237</v>
      </c>
      <c r="BB222" s="30">
        <f t="shared" si="151"/>
        <v>0.49189907038512615</v>
      </c>
      <c r="BC222" s="20">
        <f t="shared" si="152"/>
        <v>793140</v>
      </c>
      <c r="BD222" s="20">
        <f t="shared" si="153"/>
        <v>778260</v>
      </c>
      <c r="BE222" s="20">
        <f t="shared" si="154"/>
        <v>793140</v>
      </c>
      <c r="BF222" s="20">
        <f t="shared" si="155"/>
        <v>793140</v>
      </c>
      <c r="BG222" s="36">
        <v>944200</v>
      </c>
      <c r="BH222" s="36">
        <v>624100.78</v>
      </c>
      <c r="BI222" s="237">
        <f t="shared" si="156"/>
        <v>66.098366871425554</v>
      </c>
      <c r="BJ222" s="238">
        <f t="shared" si="157"/>
        <v>56189.9</v>
      </c>
      <c r="BK222" s="239">
        <f t="shared" si="158"/>
        <v>5.9510590976488036</v>
      </c>
      <c r="BL222" s="27">
        <f t="shared" si="159"/>
        <v>34365</v>
      </c>
      <c r="BM222" s="239">
        <f t="shared" si="160"/>
        <v>3.6395890701122644</v>
      </c>
      <c r="BN222" s="240">
        <f t="shared" si="161"/>
        <v>11753.16</v>
      </c>
      <c r="BO222" s="239">
        <f t="shared" si="162"/>
        <v>1.2447744122008049</v>
      </c>
      <c r="BP222" s="27">
        <f t="shared" si="163"/>
        <v>8820</v>
      </c>
      <c r="BQ222" s="239">
        <f t="shared" si="164"/>
        <v>0.93412412624443975</v>
      </c>
      <c r="BR222" s="36">
        <f t="shared" si="165"/>
        <v>47174.171730769005</v>
      </c>
      <c r="BS222" s="239">
        <f t="shared" si="166"/>
        <v>4.9962054364296762</v>
      </c>
      <c r="BT222" s="248">
        <f t="shared" si="175"/>
        <v>0.33901633128574454</v>
      </c>
      <c r="BU222" s="36">
        <v>158302.23173076901</v>
      </c>
      <c r="BV222" s="47">
        <f t="shared" si="167"/>
        <v>16.765752142635989</v>
      </c>
      <c r="BW222" s="54">
        <f t="shared" si="168"/>
        <v>161796.98826923096</v>
      </c>
      <c r="BX222" s="237">
        <f t="shared" si="169"/>
        <v>17.135880985938464</v>
      </c>
      <c r="BY222" s="53">
        <v>24031</v>
      </c>
      <c r="BZ222" s="53">
        <v>14908</v>
      </c>
      <c r="CA222" s="53">
        <v>12096</v>
      </c>
      <c r="CB222" s="53">
        <v>5154.8999999999996</v>
      </c>
      <c r="CC222" s="54">
        <v>34365</v>
      </c>
      <c r="CD222" s="54">
        <v>11753.16</v>
      </c>
      <c r="CE222" s="54">
        <v>8820</v>
      </c>
      <c r="CF222" s="42">
        <f t="shared" si="170"/>
        <v>3.0298560153314672E-2</v>
      </c>
      <c r="CG222" s="42">
        <f t="shared" si="171"/>
        <v>1.9155552129108525E-2</v>
      </c>
      <c r="CH222" s="42">
        <f t="shared" si="172"/>
        <v>1.5250775399046826E-2</v>
      </c>
      <c r="CI222" s="42">
        <f t="shared" si="173"/>
        <v>6.4993569861562898E-3</v>
      </c>
      <c r="CJ222" s="42">
        <f t="shared" si="174"/>
        <v>3.6395890701122646E-2</v>
      </c>
      <c r="CK222" s="54">
        <f t="shared" si="132"/>
        <v>32359.397653846194</v>
      </c>
    </row>
    <row r="223" spans="1:89" ht="20" customHeight="1" x14ac:dyDescent="0.6">
      <c r="A223" s="47">
        <v>216</v>
      </c>
      <c r="B223" s="62">
        <v>5</v>
      </c>
      <c r="C223" s="60" t="s">
        <v>457</v>
      </c>
      <c r="D223" s="63" t="s">
        <v>119</v>
      </c>
      <c r="E223" s="47" t="s">
        <v>101</v>
      </c>
      <c r="F223" s="57"/>
      <c r="G223" s="19">
        <v>40</v>
      </c>
      <c r="H223" s="20">
        <f t="shared" si="133"/>
        <v>0</v>
      </c>
      <c r="I223" s="57">
        <v>15457</v>
      </c>
      <c r="J223" s="22">
        <v>50</v>
      </c>
      <c r="K223" s="20">
        <f t="shared" si="134"/>
        <v>772850</v>
      </c>
      <c r="L223" s="23"/>
      <c r="M223" s="24">
        <v>60</v>
      </c>
      <c r="N223" s="20">
        <f t="shared" si="135"/>
        <v>0</v>
      </c>
      <c r="O223" s="23">
        <v>5918</v>
      </c>
      <c r="P223" s="25">
        <v>12</v>
      </c>
      <c r="Q223" s="20">
        <f t="shared" si="136"/>
        <v>71016</v>
      </c>
      <c r="R223" s="23">
        <v>1360</v>
      </c>
      <c r="S223" s="26">
        <v>12</v>
      </c>
      <c r="T223" s="20">
        <f t="shared" si="137"/>
        <v>16320</v>
      </c>
      <c r="U223" s="23">
        <v>540</v>
      </c>
      <c r="V223" s="25">
        <v>8</v>
      </c>
      <c r="W223" s="20">
        <f t="shared" si="138"/>
        <v>4320</v>
      </c>
      <c r="X223" s="23">
        <v>531</v>
      </c>
      <c r="Y223" s="25">
        <v>12</v>
      </c>
      <c r="Z223" s="20">
        <f t="shared" si="139"/>
        <v>6372</v>
      </c>
      <c r="AA223" s="23">
        <v>769</v>
      </c>
      <c r="AB223" s="25">
        <v>10</v>
      </c>
      <c r="AC223" s="20">
        <f t="shared" si="140"/>
        <v>7690</v>
      </c>
      <c r="AD223" s="23">
        <v>153</v>
      </c>
      <c r="AE223" s="25">
        <v>25</v>
      </c>
      <c r="AF223" s="20">
        <f t="shared" si="141"/>
        <v>3825</v>
      </c>
      <c r="AG223" s="23"/>
      <c r="AH223" s="25">
        <v>7.5</v>
      </c>
      <c r="AI223" s="20">
        <f t="shared" si="142"/>
        <v>0</v>
      </c>
      <c r="AJ223" s="23"/>
      <c r="AK223" s="22">
        <v>15</v>
      </c>
      <c r="AL223" s="20">
        <f t="shared" si="143"/>
        <v>0</v>
      </c>
      <c r="AM223" s="23">
        <v>253</v>
      </c>
      <c r="AN223" s="25">
        <v>12</v>
      </c>
      <c r="AO223" s="20">
        <f t="shared" si="144"/>
        <v>3036</v>
      </c>
      <c r="AP223" s="23">
        <f t="shared" si="145"/>
        <v>3606</v>
      </c>
      <c r="AQ223" s="23"/>
      <c r="AR223" s="27">
        <v>4</v>
      </c>
      <c r="AS223" s="23">
        <f t="shared" si="146"/>
        <v>0</v>
      </c>
      <c r="AT223" s="23"/>
      <c r="AU223" s="28">
        <v>6</v>
      </c>
      <c r="AV223" s="23">
        <f t="shared" si="147"/>
        <v>0</v>
      </c>
      <c r="AW223" s="23">
        <v>2866</v>
      </c>
      <c r="AX223" s="29">
        <f t="shared" si="148"/>
        <v>2866</v>
      </c>
      <c r="AY223" s="23">
        <v>58559</v>
      </c>
      <c r="AZ223" s="30">
        <f t="shared" si="149"/>
        <v>0.38286860322184124</v>
      </c>
      <c r="BA223" s="30">
        <f t="shared" si="150"/>
        <v>0.23329235944879342</v>
      </c>
      <c r="BB223" s="30">
        <f t="shared" si="151"/>
        <v>0.48428523149712743</v>
      </c>
      <c r="BC223" s="20">
        <f t="shared" si="152"/>
        <v>811377</v>
      </c>
      <c r="BD223" s="20">
        <f t="shared" si="153"/>
        <v>792995</v>
      </c>
      <c r="BE223" s="20">
        <f t="shared" si="154"/>
        <v>811377</v>
      </c>
      <c r="BF223" s="20">
        <f t="shared" si="155"/>
        <v>811377</v>
      </c>
      <c r="BG223" s="36">
        <v>943988</v>
      </c>
      <c r="BH223" s="36">
        <v>635644.80075757601</v>
      </c>
      <c r="BI223" s="237">
        <f t="shared" si="156"/>
        <v>67.336110285043461</v>
      </c>
      <c r="BJ223" s="238">
        <f t="shared" si="157"/>
        <v>60918</v>
      </c>
      <c r="BK223" s="239">
        <f t="shared" si="158"/>
        <v>6.453259999067785</v>
      </c>
      <c r="BL223" s="27">
        <f t="shared" si="159"/>
        <v>60005.24</v>
      </c>
      <c r="BM223" s="239">
        <f t="shared" si="160"/>
        <v>6.3565680919672714</v>
      </c>
      <c r="BN223" s="240">
        <f t="shared" si="161"/>
        <v>641.25</v>
      </c>
      <c r="BO223" s="239">
        <f t="shared" si="162"/>
        <v>6.7929888939266186E-2</v>
      </c>
      <c r="BP223" s="27">
        <f t="shared" si="163"/>
        <v>15000</v>
      </c>
      <c r="BQ223" s="239">
        <f t="shared" si="164"/>
        <v>1.5890032500413143</v>
      </c>
      <c r="BR223" s="36">
        <f t="shared" si="165"/>
        <v>50034.890000000014</v>
      </c>
      <c r="BS223" s="239">
        <f t="shared" si="166"/>
        <v>5.3003735216973116</v>
      </c>
      <c r="BT223" s="248">
        <f t="shared" si="175"/>
        <v>0.32663889714956545</v>
      </c>
      <c r="BU223" s="36">
        <v>186599.38</v>
      </c>
      <c r="BV223" s="47">
        <f t="shared" si="167"/>
        <v>19.767134751712948</v>
      </c>
      <c r="BW223" s="54">
        <f t="shared" si="168"/>
        <v>121743.81924242398</v>
      </c>
      <c r="BX223" s="237">
        <f t="shared" si="169"/>
        <v>12.8967549632436</v>
      </c>
      <c r="BY223" s="53">
        <v>21588</v>
      </c>
      <c r="BZ223" s="53">
        <v>15570</v>
      </c>
      <c r="CA223" s="53">
        <v>18000</v>
      </c>
      <c r="CB223" s="53">
        <v>5760</v>
      </c>
      <c r="CC223" s="54">
        <v>60005.24</v>
      </c>
      <c r="CD223" s="54">
        <v>641.25</v>
      </c>
      <c r="CE223" s="54">
        <v>15000</v>
      </c>
      <c r="CF223" s="42">
        <f t="shared" si="170"/>
        <v>2.660662059683723E-2</v>
      </c>
      <c r="CG223" s="42">
        <f t="shared" si="171"/>
        <v>1.9634423924488806E-2</v>
      </c>
      <c r="CH223" s="42">
        <f t="shared" si="172"/>
        <v>2.2184508557674176E-2</v>
      </c>
      <c r="CI223" s="42">
        <f t="shared" si="173"/>
        <v>7.0990427384557365E-3</v>
      </c>
      <c r="CJ223" s="42">
        <f t="shared" si="174"/>
        <v>6.3565680919672712E-2</v>
      </c>
      <c r="CK223" s="54">
        <f t="shared" si="132"/>
        <v>24348.763848484799</v>
      </c>
    </row>
    <row r="224" spans="1:89" ht="20" customHeight="1" x14ac:dyDescent="0.6">
      <c r="A224" s="47">
        <v>217</v>
      </c>
      <c r="B224" s="47">
        <v>4</v>
      </c>
      <c r="C224" s="68" t="s">
        <v>458</v>
      </c>
      <c r="D224" s="68" t="s">
        <v>434</v>
      </c>
      <c r="E224" s="68" t="s">
        <v>230</v>
      </c>
      <c r="F224" s="49">
        <v>0</v>
      </c>
      <c r="G224" s="19">
        <v>40</v>
      </c>
      <c r="H224" s="20">
        <f t="shared" si="133"/>
        <v>0</v>
      </c>
      <c r="I224" s="23">
        <v>14293</v>
      </c>
      <c r="J224" s="22">
        <v>50</v>
      </c>
      <c r="K224" s="20">
        <f t="shared" si="134"/>
        <v>714650</v>
      </c>
      <c r="L224" s="23"/>
      <c r="M224" s="24">
        <v>60</v>
      </c>
      <c r="N224" s="20">
        <f t="shared" si="135"/>
        <v>0</v>
      </c>
      <c r="O224" s="23">
        <v>10434</v>
      </c>
      <c r="P224" s="25">
        <v>12</v>
      </c>
      <c r="Q224" s="20">
        <f t="shared" si="136"/>
        <v>125208</v>
      </c>
      <c r="R224" s="23">
        <v>2640</v>
      </c>
      <c r="S224" s="26">
        <v>12</v>
      </c>
      <c r="T224" s="20">
        <f t="shared" si="137"/>
        <v>31680</v>
      </c>
      <c r="U224" s="23">
        <v>350</v>
      </c>
      <c r="V224" s="25">
        <v>8</v>
      </c>
      <c r="W224" s="20">
        <f t="shared" si="138"/>
        <v>2800</v>
      </c>
      <c r="X224" s="23">
        <v>301</v>
      </c>
      <c r="Y224" s="25">
        <v>12</v>
      </c>
      <c r="Z224" s="20">
        <f t="shared" si="139"/>
        <v>3612</v>
      </c>
      <c r="AA224" s="23">
        <v>932</v>
      </c>
      <c r="AB224" s="25">
        <v>10</v>
      </c>
      <c r="AC224" s="20">
        <f t="shared" si="140"/>
        <v>9320</v>
      </c>
      <c r="AD224" s="23">
        <v>0</v>
      </c>
      <c r="AE224" s="25">
        <v>25</v>
      </c>
      <c r="AF224" s="20">
        <f t="shared" si="141"/>
        <v>0</v>
      </c>
      <c r="AG224" s="23">
        <v>544</v>
      </c>
      <c r="AH224" s="25">
        <v>7.5</v>
      </c>
      <c r="AI224" s="20">
        <f t="shared" si="142"/>
        <v>4080</v>
      </c>
      <c r="AJ224" s="23"/>
      <c r="AK224" s="22">
        <v>15</v>
      </c>
      <c r="AL224" s="20">
        <f t="shared" si="143"/>
        <v>0</v>
      </c>
      <c r="AM224" s="23">
        <v>0</v>
      </c>
      <c r="AN224" s="25">
        <v>12</v>
      </c>
      <c r="AO224" s="20">
        <f t="shared" si="144"/>
        <v>0</v>
      </c>
      <c r="AP224" s="23">
        <f t="shared" si="145"/>
        <v>4767</v>
      </c>
      <c r="AQ224" s="23">
        <v>181</v>
      </c>
      <c r="AR224" s="27">
        <v>4</v>
      </c>
      <c r="AS224" s="23">
        <f t="shared" si="146"/>
        <v>724</v>
      </c>
      <c r="AT224" s="23">
        <v>0</v>
      </c>
      <c r="AU224" s="28">
        <v>6</v>
      </c>
      <c r="AV224" s="23">
        <f t="shared" si="147"/>
        <v>0</v>
      </c>
      <c r="AW224" s="23">
        <v>2372</v>
      </c>
      <c r="AX224" s="29">
        <f t="shared" si="148"/>
        <v>3096</v>
      </c>
      <c r="AY224" s="23">
        <v>52415</v>
      </c>
      <c r="AZ224" s="30">
        <f t="shared" si="149"/>
        <v>0.73000769607500171</v>
      </c>
      <c r="BA224" s="30">
        <f t="shared" si="150"/>
        <v>0.33351990484852723</v>
      </c>
      <c r="BB224" s="30">
        <f t="shared" si="151"/>
        <v>0.29672225416906267</v>
      </c>
      <c r="BC224" s="20">
        <f t="shared" si="152"/>
        <v>762062</v>
      </c>
      <c r="BD224" s="20">
        <f t="shared" si="153"/>
        <v>746330</v>
      </c>
      <c r="BE224" s="20">
        <f t="shared" si="154"/>
        <v>762062</v>
      </c>
      <c r="BF224" s="20">
        <f t="shared" si="155"/>
        <v>766142</v>
      </c>
      <c r="BG224" s="36">
        <v>943765</v>
      </c>
      <c r="BH224" s="36">
        <v>636387.63050074002</v>
      </c>
      <c r="BI224" s="237">
        <f t="shared" si="156"/>
        <v>67.430730160658641</v>
      </c>
      <c r="BJ224" s="238">
        <f t="shared" si="157"/>
        <v>53624.5</v>
      </c>
      <c r="BK224" s="239">
        <f t="shared" si="158"/>
        <v>5.6819759156145864</v>
      </c>
      <c r="BL224" s="27">
        <f t="shared" si="159"/>
        <v>52635</v>
      </c>
      <c r="BM224" s="239">
        <f t="shared" si="160"/>
        <v>5.577129899922121</v>
      </c>
      <c r="BN224" s="240">
        <f t="shared" si="161"/>
        <v>7890.36</v>
      </c>
      <c r="BO224" s="239">
        <f t="shared" si="162"/>
        <v>0.83605134752825117</v>
      </c>
      <c r="BP224" s="27">
        <f t="shared" si="163"/>
        <v>27000</v>
      </c>
      <c r="BQ224" s="239">
        <f t="shared" si="164"/>
        <v>2.8608816813507603</v>
      </c>
      <c r="BR224" s="36">
        <f t="shared" si="165"/>
        <v>74049.199230769009</v>
      </c>
      <c r="BS224" s="239">
        <f t="shared" si="166"/>
        <v>7.8461480591851798</v>
      </c>
      <c r="BT224" s="248">
        <f t="shared" si="175"/>
        <v>0.32569269839341358</v>
      </c>
      <c r="BU224" s="36">
        <v>215199.05923076899</v>
      </c>
      <c r="BV224" s="47">
        <f t="shared" si="167"/>
        <v>22.802186903600898</v>
      </c>
      <c r="BW224" s="54">
        <f t="shared" si="168"/>
        <v>92178.310268490983</v>
      </c>
      <c r="BX224" s="237">
        <f t="shared" si="169"/>
        <v>9.7670829357404632</v>
      </c>
      <c r="BY224" s="53">
        <v>17868</v>
      </c>
      <c r="BZ224" s="53">
        <v>17241</v>
      </c>
      <c r="CA224" s="53">
        <v>13423.5</v>
      </c>
      <c r="CB224" s="53">
        <v>5092</v>
      </c>
      <c r="CC224" s="54">
        <v>52635</v>
      </c>
      <c r="CD224" s="54">
        <v>7890.36</v>
      </c>
      <c r="CE224" s="54">
        <v>27000</v>
      </c>
      <c r="CF224" s="42">
        <f t="shared" si="170"/>
        <v>2.3446911143712716E-2</v>
      </c>
      <c r="CG224" s="42">
        <f t="shared" si="171"/>
        <v>2.3101041094422039E-2</v>
      </c>
      <c r="CH224" s="42">
        <f t="shared" si="172"/>
        <v>1.7614708514530314E-2</v>
      </c>
      <c r="CI224" s="42">
        <f t="shared" si="173"/>
        <v>6.6462875028388997E-3</v>
      </c>
      <c r="CJ224" s="42">
        <f t="shared" si="174"/>
        <v>5.5771298999221203E-2</v>
      </c>
      <c r="CK224" s="54">
        <f t="shared" si="132"/>
        <v>18435.662053698197</v>
      </c>
    </row>
    <row r="225" spans="1:89" ht="20" customHeight="1" x14ac:dyDescent="0.6">
      <c r="A225" s="47">
        <v>218</v>
      </c>
      <c r="B225" s="47">
        <v>6</v>
      </c>
      <c r="C225" s="48" t="s">
        <v>459</v>
      </c>
      <c r="D225" s="48" t="s">
        <v>81</v>
      </c>
      <c r="E225" s="48" t="s">
        <v>94</v>
      </c>
      <c r="F225" s="49">
        <v>0</v>
      </c>
      <c r="G225" s="19">
        <v>40</v>
      </c>
      <c r="H225" s="20">
        <f t="shared" si="133"/>
        <v>0</v>
      </c>
      <c r="I225" s="23">
        <v>14857</v>
      </c>
      <c r="J225" s="22">
        <v>50</v>
      </c>
      <c r="K225" s="20">
        <f t="shared" si="134"/>
        <v>742850</v>
      </c>
      <c r="L225" s="23"/>
      <c r="M225" s="24">
        <v>60</v>
      </c>
      <c r="N225" s="20">
        <f t="shared" si="135"/>
        <v>0</v>
      </c>
      <c r="O225" s="23">
        <v>9383</v>
      </c>
      <c r="P225" s="25">
        <v>12</v>
      </c>
      <c r="Q225" s="20">
        <f t="shared" si="136"/>
        <v>112596</v>
      </c>
      <c r="R225" s="23">
        <v>600</v>
      </c>
      <c r="S225" s="26">
        <v>12</v>
      </c>
      <c r="T225" s="20">
        <f t="shared" si="137"/>
        <v>7200</v>
      </c>
      <c r="U225" s="23">
        <v>540</v>
      </c>
      <c r="V225" s="25">
        <v>8</v>
      </c>
      <c r="W225" s="20">
        <f t="shared" si="138"/>
        <v>4320</v>
      </c>
      <c r="X225" s="23">
        <v>225</v>
      </c>
      <c r="Y225" s="25">
        <v>12</v>
      </c>
      <c r="Z225" s="20">
        <f t="shared" si="139"/>
        <v>2700</v>
      </c>
      <c r="AA225" s="23">
        <v>1000</v>
      </c>
      <c r="AB225" s="25">
        <v>10</v>
      </c>
      <c r="AC225" s="20">
        <f t="shared" si="140"/>
        <v>10000</v>
      </c>
      <c r="AD225" s="23">
        <v>40</v>
      </c>
      <c r="AE225" s="25">
        <v>25</v>
      </c>
      <c r="AF225" s="20">
        <f t="shared" si="141"/>
        <v>1000</v>
      </c>
      <c r="AG225" s="23">
        <v>0</v>
      </c>
      <c r="AH225" s="25">
        <v>7.5</v>
      </c>
      <c r="AI225" s="20">
        <f t="shared" si="142"/>
        <v>0</v>
      </c>
      <c r="AJ225" s="23"/>
      <c r="AK225" s="22">
        <v>15</v>
      </c>
      <c r="AL225" s="20">
        <f t="shared" si="143"/>
        <v>0</v>
      </c>
      <c r="AM225" s="23">
        <v>14</v>
      </c>
      <c r="AN225" s="25">
        <v>12</v>
      </c>
      <c r="AO225" s="20">
        <f t="shared" si="144"/>
        <v>168</v>
      </c>
      <c r="AP225" s="23">
        <f t="shared" si="145"/>
        <v>2419</v>
      </c>
      <c r="AQ225" s="23">
        <v>400</v>
      </c>
      <c r="AR225" s="27">
        <v>4</v>
      </c>
      <c r="AS225" s="23">
        <f t="shared" si="146"/>
        <v>1600</v>
      </c>
      <c r="AT225" s="23">
        <v>0</v>
      </c>
      <c r="AU225" s="28">
        <v>6</v>
      </c>
      <c r="AV225" s="23">
        <f t="shared" si="147"/>
        <v>0</v>
      </c>
      <c r="AW225" s="23">
        <v>2246</v>
      </c>
      <c r="AX225" s="29">
        <f t="shared" si="148"/>
        <v>3846</v>
      </c>
      <c r="AY225" s="23">
        <v>61670</v>
      </c>
      <c r="AZ225" s="30">
        <f t="shared" si="149"/>
        <v>0.63155414955913036</v>
      </c>
      <c r="BA225" s="30">
        <f t="shared" si="150"/>
        <v>0.16281887325839672</v>
      </c>
      <c r="BB225" s="30">
        <f t="shared" si="151"/>
        <v>0.40989022700628797</v>
      </c>
      <c r="BC225" s="20">
        <f t="shared" si="152"/>
        <v>768070</v>
      </c>
      <c r="BD225" s="20">
        <f t="shared" si="153"/>
        <v>751050</v>
      </c>
      <c r="BE225" s="20">
        <f t="shared" si="154"/>
        <v>768070</v>
      </c>
      <c r="BF225" s="20">
        <f t="shared" si="155"/>
        <v>768070</v>
      </c>
      <c r="BG225" s="36">
        <v>942504</v>
      </c>
      <c r="BH225" s="36">
        <v>616645.96136033605</v>
      </c>
      <c r="BI225" s="237">
        <f t="shared" si="156"/>
        <v>65.426349528525719</v>
      </c>
      <c r="BJ225" s="238">
        <f t="shared" si="157"/>
        <v>78757</v>
      </c>
      <c r="BK225" s="239">
        <f t="shared" si="158"/>
        <v>8.3561449076078187</v>
      </c>
      <c r="BL225" s="27">
        <f t="shared" si="159"/>
        <v>50025</v>
      </c>
      <c r="BM225" s="239">
        <f t="shared" si="160"/>
        <v>5.3076697817728089</v>
      </c>
      <c r="BN225" s="240">
        <f t="shared" si="161"/>
        <v>1427.35</v>
      </c>
      <c r="BO225" s="239">
        <f t="shared" si="162"/>
        <v>0.15144232809622027</v>
      </c>
      <c r="BP225" s="27">
        <f t="shared" si="163"/>
        <v>31500</v>
      </c>
      <c r="BQ225" s="239">
        <f t="shared" si="164"/>
        <v>3.3421608820758317</v>
      </c>
      <c r="BR225" s="36">
        <f t="shared" si="165"/>
        <v>61510.540000000008</v>
      </c>
      <c r="BS225" s="239">
        <f t="shared" si="166"/>
        <v>6.5262895435987538</v>
      </c>
      <c r="BT225" s="248">
        <f t="shared" si="175"/>
        <v>0.34573650471474282</v>
      </c>
      <c r="BU225" s="36">
        <v>223219.89</v>
      </c>
      <c r="BV225" s="47">
        <f t="shared" si="167"/>
        <v>23.683707443151434</v>
      </c>
      <c r="BW225" s="54">
        <f t="shared" si="168"/>
        <v>102638.14863966394</v>
      </c>
      <c r="BX225" s="237">
        <f t="shared" si="169"/>
        <v>10.889943028322843</v>
      </c>
      <c r="BY225" s="53">
        <v>22271</v>
      </c>
      <c r="BZ225" s="53">
        <v>19800</v>
      </c>
      <c r="CA225" s="53">
        <v>26496</v>
      </c>
      <c r="CB225" s="53">
        <v>10190</v>
      </c>
      <c r="CC225" s="54">
        <v>50025</v>
      </c>
      <c r="CD225" s="54">
        <v>1427.35</v>
      </c>
      <c r="CE225" s="54">
        <v>31500</v>
      </c>
      <c r="CF225" s="42">
        <f t="shared" si="170"/>
        <v>2.8996055047066021E-2</v>
      </c>
      <c r="CG225" s="42">
        <f t="shared" si="171"/>
        <v>2.6363091671659677E-2</v>
      </c>
      <c r="CH225" s="42">
        <f t="shared" si="172"/>
        <v>3.4496855755334802E-2</v>
      </c>
      <c r="CI225" s="42">
        <f t="shared" si="173"/>
        <v>1.3267019933079017E-2</v>
      </c>
      <c r="CJ225" s="42">
        <f t="shared" si="174"/>
        <v>5.3076697817728093E-2</v>
      </c>
      <c r="CK225" s="54">
        <f t="shared" si="132"/>
        <v>20527.629727932788</v>
      </c>
    </row>
    <row r="226" spans="1:89" ht="20" customHeight="1" x14ac:dyDescent="0.6">
      <c r="A226" s="47">
        <v>219</v>
      </c>
      <c r="B226" s="62">
        <v>4</v>
      </c>
      <c r="C226" s="48" t="s">
        <v>460</v>
      </c>
      <c r="D226" s="48" t="s">
        <v>69</v>
      </c>
      <c r="E226" s="48" t="s">
        <v>70</v>
      </c>
      <c r="F226" s="23"/>
      <c r="G226" s="19">
        <v>40</v>
      </c>
      <c r="H226" s="20">
        <f t="shared" si="133"/>
        <v>0</v>
      </c>
      <c r="I226" s="23">
        <v>17100</v>
      </c>
      <c r="J226" s="22">
        <v>50</v>
      </c>
      <c r="K226" s="20">
        <f t="shared" si="134"/>
        <v>855000</v>
      </c>
      <c r="L226" s="23"/>
      <c r="M226" s="24">
        <v>60</v>
      </c>
      <c r="N226" s="20">
        <f t="shared" si="135"/>
        <v>0</v>
      </c>
      <c r="O226" s="23">
        <v>3750</v>
      </c>
      <c r="P226" s="25">
        <v>12</v>
      </c>
      <c r="Q226" s="20">
        <f t="shared" si="136"/>
        <v>45000</v>
      </c>
      <c r="R226" s="23"/>
      <c r="S226" s="26">
        <v>12</v>
      </c>
      <c r="T226" s="20">
        <f t="shared" si="137"/>
        <v>0</v>
      </c>
      <c r="U226" s="23">
        <v>610</v>
      </c>
      <c r="V226" s="25">
        <v>8</v>
      </c>
      <c r="W226" s="20">
        <f t="shared" si="138"/>
        <v>4880</v>
      </c>
      <c r="X226" s="23">
        <v>227</v>
      </c>
      <c r="Y226" s="25">
        <v>12</v>
      </c>
      <c r="Z226" s="20">
        <f t="shared" si="139"/>
        <v>2724</v>
      </c>
      <c r="AA226" s="23">
        <v>641</v>
      </c>
      <c r="AB226" s="25">
        <v>10</v>
      </c>
      <c r="AC226" s="20">
        <f t="shared" si="140"/>
        <v>6410</v>
      </c>
      <c r="AD226" s="23">
        <v>164</v>
      </c>
      <c r="AE226" s="25">
        <v>25</v>
      </c>
      <c r="AF226" s="20">
        <f t="shared" si="141"/>
        <v>4100</v>
      </c>
      <c r="AG226" s="23"/>
      <c r="AH226" s="25">
        <v>7.5</v>
      </c>
      <c r="AI226" s="20">
        <f t="shared" si="142"/>
        <v>0</v>
      </c>
      <c r="AJ226" s="23"/>
      <c r="AK226" s="22">
        <v>15</v>
      </c>
      <c r="AL226" s="20">
        <f t="shared" si="143"/>
        <v>0</v>
      </c>
      <c r="AM226" s="23"/>
      <c r="AN226" s="25">
        <v>12</v>
      </c>
      <c r="AO226" s="20">
        <f t="shared" si="144"/>
        <v>0</v>
      </c>
      <c r="AP226" s="23">
        <f t="shared" si="145"/>
        <v>1642</v>
      </c>
      <c r="AQ226" s="23"/>
      <c r="AR226" s="27">
        <v>4</v>
      </c>
      <c r="AS226" s="23">
        <f t="shared" si="146"/>
        <v>0</v>
      </c>
      <c r="AT226" s="23"/>
      <c r="AU226" s="28">
        <v>6</v>
      </c>
      <c r="AV226" s="23">
        <f t="shared" si="147"/>
        <v>0</v>
      </c>
      <c r="AW226" s="23">
        <v>879</v>
      </c>
      <c r="AX226" s="29">
        <f t="shared" si="148"/>
        <v>879</v>
      </c>
      <c r="AY226" s="23">
        <v>22911</v>
      </c>
      <c r="AZ226" s="30">
        <f t="shared" si="149"/>
        <v>0.21929824561403508</v>
      </c>
      <c r="BA226" s="30">
        <f t="shared" si="150"/>
        <v>9.6023391812865497E-2</v>
      </c>
      <c r="BB226" s="30">
        <f t="shared" si="151"/>
        <v>0.2344</v>
      </c>
      <c r="BC226" s="20">
        <f t="shared" si="152"/>
        <v>873114</v>
      </c>
      <c r="BD226" s="20">
        <f t="shared" si="153"/>
        <v>859100</v>
      </c>
      <c r="BE226" s="20">
        <f t="shared" si="154"/>
        <v>873114</v>
      </c>
      <c r="BF226" s="20">
        <f t="shared" si="155"/>
        <v>873114</v>
      </c>
      <c r="BG226" s="36">
        <v>942015</v>
      </c>
      <c r="BH226" s="36">
        <v>640652.56292516994</v>
      </c>
      <c r="BI226" s="237">
        <f t="shared" si="156"/>
        <v>68.00874327109122</v>
      </c>
      <c r="BJ226" s="238">
        <f t="shared" si="157"/>
        <v>68592</v>
      </c>
      <c r="BK226" s="239">
        <f t="shared" si="158"/>
        <v>7.2814127163580205</v>
      </c>
      <c r="BL226" s="27">
        <f t="shared" si="159"/>
        <v>40367.300000000003</v>
      </c>
      <c r="BM226" s="239">
        <f t="shared" si="160"/>
        <v>4.2852077727000104</v>
      </c>
      <c r="BN226" s="240">
        <f t="shared" si="161"/>
        <v>15551.25</v>
      </c>
      <c r="BO226" s="239">
        <f t="shared" si="162"/>
        <v>1.650849508765784</v>
      </c>
      <c r="BP226" s="27">
        <f t="shared" si="163"/>
        <v>10000</v>
      </c>
      <c r="BQ226" s="239">
        <f t="shared" si="164"/>
        <v>1.0615542215357505</v>
      </c>
      <c r="BR226" s="36">
        <f t="shared" si="165"/>
        <v>54087.630000000005</v>
      </c>
      <c r="BS226" s="239">
        <f t="shared" si="166"/>
        <v>5.7416951959363711</v>
      </c>
      <c r="BT226" s="248">
        <f t="shared" si="175"/>
        <v>0.31991256728908779</v>
      </c>
      <c r="BU226" s="36">
        <v>188598.18</v>
      </c>
      <c r="BV226" s="47">
        <f t="shared" si="167"/>
        <v>20.020719415295936</v>
      </c>
      <c r="BW226" s="54">
        <f t="shared" si="168"/>
        <v>112764.25707483006</v>
      </c>
      <c r="BX226" s="237">
        <f t="shared" si="169"/>
        <v>11.970537313612848</v>
      </c>
      <c r="BY226" s="53">
        <v>24072</v>
      </c>
      <c r="BZ226" s="53">
        <v>22500</v>
      </c>
      <c r="CA226" s="53">
        <v>19880</v>
      </c>
      <c r="CB226" s="53">
        <v>2140</v>
      </c>
      <c r="CC226" s="54">
        <v>40367.300000000003</v>
      </c>
      <c r="CD226" s="54">
        <v>15551.25</v>
      </c>
      <c r="CE226" s="54">
        <v>10000</v>
      </c>
      <c r="CF226" s="42">
        <f t="shared" si="170"/>
        <v>2.7570282918381792E-2</v>
      </c>
      <c r="CG226" s="42">
        <f t="shared" si="171"/>
        <v>2.6190199045512747E-2</v>
      </c>
      <c r="CH226" s="42">
        <f t="shared" si="172"/>
        <v>2.2769077119368146E-2</v>
      </c>
      <c r="CI226" s="42">
        <f t="shared" si="173"/>
        <v>2.4509972351834928E-3</v>
      </c>
      <c r="CJ226" s="42">
        <f t="shared" si="174"/>
        <v>4.2852077727000101E-2</v>
      </c>
      <c r="CK226" s="54">
        <f t="shared" si="132"/>
        <v>22552.851414966015</v>
      </c>
    </row>
    <row r="227" spans="1:89" ht="20" customHeight="1" x14ac:dyDescent="0.6">
      <c r="A227" s="47">
        <v>220</v>
      </c>
      <c r="B227" s="47">
        <v>5</v>
      </c>
      <c r="C227" s="48" t="s">
        <v>461</v>
      </c>
      <c r="D227" s="48" t="s">
        <v>462</v>
      </c>
      <c r="E227" s="48" t="s">
        <v>338</v>
      </c>
      <c r="F227" s="57"/>
      <c r="G227" s="19">
        <v>40</v>
      </c>
      <c r="H227" s="20">
        <f t="shared" si="133"/>
        <v>0</v>
      </c>
      <c r="I227" s="23">
        <v>14190</v>
      </c>
      <c r="J227" s="22">
        <v>50</v>
      </c>
      <c r="K227" s="20">
        <f t="shared" si="134"/>
        <v>709500</v>
      </c>
      <c r="L227" s="23"/>
      <c r="M227" s="24">
        <v>60</v>
      </c>
      <c r="N227" s="20">
        <f t="shared" si="135"/>
        <v>0</v>
      </c>
      <c r="O227" s="23">
        <v>12072</v>
      </c>
      <c r="P227" s="25">
        <v>12</v>
      </c>
      <c r="Q227" s="20">
        <f t="shared" si="136"/>
        <v>144864</v>
      </c>
      <c r="R227" s="23"/>
      <c r="S227" s="26">
        <v>12</v>
      </c>
      <c r="T227" s="20">
        <f t="shared" si="137"/>
        <v>0</v>
      </c>
      <c r="U227" s="23">
        <v>673</v>
      </c>
      <c r="V227" s="25">
        <v>8</v>
      </c>
      <c r="W227" s="20">
        <f t="shared" si="138"/>
        <v>5384</v>
      </c>
      <c r="X227" s="23">
        <v>434</v>
      </c>
      <c r="Y227" s="25">
        <v>12</v>
      </c>
      <c r="Z227" s="20">
        <f t="shared" si="139"/>
        <v>5208</v>
      </c>
      <c r="AA227" s="23">
        <v>600</v>
      </c>
      <c r="AB227" s="25">
        <v>10</v>
      </c>
      <c r="AC227" s="20">
        <f t="shared" si="140"/>
        <v>6000</v>
      </c>
      <c r="AD227" s="23"/>
      <c r="AE227" s="25">
        <v>25</v>
      </c>
      <c r="AF227" s="20">
        <f t="shared" si="141"/>
        <v>0</v>
      </c>
      <c r="AG227" s="23"/>
      <c r="AH227" s="25">
        <v>7.5</v>
      </c>
      <c r="AI227" s="20">
        <f t="shared" si="142"/>
        <v>0</v>
      </c>
      <c r="AJ227" s="23"/>
      <c r="AK227" s="22">
        <v>15</v>
      </c>
      <c r="AL227" s="20">
        <f t="shared" si="143"/>
        <v>0</v>
      </c>
      <c r="AM227" s="23"/>
      <c r="AN227" s="25">
        <v>12</v>
      </c>
      <c r="AO227" s="20">
        <f t="shared" si="144"/>
        <v>0</v>
      </c>
      <c r="AP227" s="23">
        <f t="shared" si="145"/>
        <v>1707</v>
      </c>
      <c r="AQ227" s="23"/>
      <c r="AR227" s="27">
        <v>4</v>
      </c>
      <c r="AS227" s="23">
        <f t="shared" si="146"/>
        <v>0</v>
      </c>
      <c r="AT227" s="23"/>
      <c r="AU227" s="28">
        <v>6</v>
      </c>
      <c r="AV227" s="23">
        <f t="shared" si="147"/>
        <v>0</v>
      </c>
      <c r="AW227" s="23">
        <v>3754</v>
      </c>
      <c r="AX227" s="29">
        <f t="shared" si="148"/>
        <v>3754</v>
      </c>
      <c r="AY227" s="23">
        <v>56905</v>
      </c>
      <c r="AZ227" s="30">
        <f t="shared" si="149"/>
        <v>0.85073995771670186</v>
      </c>
      <c r="BA227" s="30">
        <f t="shared" si="150"/>
        <v>0.12029598308668076</v>
      </c>
      <c r="BB227" s="30">
        <f t="shared" si="151"/>
        <v>0.31096752816434725</v>
      </c>
      <c r="BC227" s="20">
        <f t="shared" si="152"/>
        <v>726092</v>
      </c>
      <c r="BD227" s="20">
        <f t="shared" si="153"/>
        <v>709500</v>
      </c>
      <c r="BE227" s="20">
        <f t="shared" si="154"/>
        <v>726092</v>
      </c>
      <c r="BF227" s="20">
        <f t="shared" si="155"/>
        <v>726092</v>
      </c>
      <c r="BG227" s="36">
        <v>940271</v>
      </c>
      <c r="BH227" s="36">
        <v>623729.166555</v>
      </c>
      <c r="BI227" s="237">
        <f t="shared" si="156"/>
        <v>66.335042403200788</v>
      </c>
      <c r="BJ227" s="238">
        <f t="shared" si="157"/>
        <v>54674</v>
      </c>
      <c r="BK227" s="239">
        <f t="shared" si="158"/>
        <v>5.8147066111791181</v>
      </c>
      <c r="BL227" s="27">
        <f t="shared" si="159"/>
        <v>71832</v>
      </c>
      <c r="BM227" s="239">
        <f t="shared" si="160"/>
        <v>7.6394996761571941</v>
      </c>
      <c r="BN227" s="240">
        <f t="shared" si="161"/>
        <v>25677.75</v>
      </c>
      <c r="BO227" s="239">
        <f t="shared" si="162"/>
        <v>2.7308882226507043</v>
      </c>
      <c r="BP227" s="27">
        <f t="shared" si="163"/>
        <v>58500</v>
      </c>
      <c r="BQ227" s="239">
        <f t="shared" si="164"/>
        <v>6.2216105782269162</v>
      </c>
      <c r="BR227" s="36">
        <f t="shared" si="165"/>
        <v>80513.25</v>
      </c>
      <c r="BS227" s="239">
        <f t="shared" si="166"/>
        <v>8.5627707331184322</v>
      </c>
      <c r="BT227" s="248">
        <f t="shared" si="175"/>
        <v>0.33664957596799222</v>
      </c>
      <c r="BU227" s="36">
        <v>291197</v>
      </c>
      <c r="BV227" s="47">
        <f t="shared" si="167"/>
        <v>30.969475821332363</v>
      </c>
      <c r="BW227" s="54">
        <f t="shared" si="168"/>
        <v>25344.833444999997</v>
      </c>
      <c r="BX227" s="237">
        <f t="shared" si="169"/>
        <v>2.6954817754668601</v>
      </c>
      <c r="BY227" s="53">
        <v>19494</v>
      </c>
      <c r="BZ227" s="53">
        <v>11600</v>
      </c>
      <c r="CA227" s="53">
        <v>14250</v>
      </c>
      <c r="CB227" s="53">
        <v>9330</v>
      </c>
      <c r="CC227" s="54">
        <v>71832</v>
      </c>
      <c r="CD227" s="54">
        <v>25677.75</v>
      </c>
      <c r="CE227" s="54">
        <v>58500</v>
      </c>
      <c r="CF227" s="42">
        <f t="shared" si="170"/>
        <v>2.6847837464123003E-2</v>
      </c>
      <c r="CG227" s="42">
        <f t="shared" si="171"/>
        <v>1.6349541930937281E-2</v>
      </c>
      <c r="CH227" s="42">
        <f t="shared" si="172"/>
        <v>1.9625612181376463E-2</v>
      </c>
      <c r="CI227" s="42">
        <f t="shared" si="173"/>
        <v>1.2849611344017011E-2</v>
      </c>
      <c r="CJ227" s="42">
        <f t="shared" si="174"/>
        <v>7.6394996761571923E-2</v>
      </c>
      <c r="CK227" s="54">
        <f t="shared" si="132"/>
        <v>5068.9666889999999</v>
      </c>
    </row>
    <row r="228" spans="1:89" ht="20" customHeight="1" x14ac:dyDescent="0.6">
      <c r="A228" s="47">
        <v>221</v>
      </c>
      <c r="B228" s="47">
        <v>5</v>
      </c>
      <c r="C228" s="48" t="s">
        <v>463</v>
      </c>
      <c r="D228" s="48" t="s">
        <v>464</v>
      </c>
      <c r="E228" s="48" t="s">
        <v>294</v>
      </c>
      <c r="F228" s="55"/>
      <c r="G228" s="19">
        <v>40</v>
      </c>
      <c r="H228" s="20">
        <f t="shared" si="133"/>
        <v>0</v>
      </c>
      <c r="I228" s="23">
        <v>15442</v>
      </c>
      <c r="J228" s="22">
        <v>50</v>
      </c>
      <c r="K228" s="20">
        <f t="shared" si="134"/>
        <v>772100</v>
      </c>
      <c r="L228" s="23"/>
      <c r="M228" s="24">
        <v>60</v>
      </c>
      <c r="N228" s="20">
        <f t="shared" si="135"/>
        <v>0</v>
      </c>
      <c r="O228" s="23">
        <v>5794</v>
      </c>
      <c r="P228" s="25">
        <v>12</v>
      </c>
      <c r="Q228" s="20">
        <f t="shared" si="136"/>
        <v>69528</v>
      </c>
      <c r="R228" s="23">
        <v>901</v>
      </c>
      <c r="S228" s="26">
        <v>12</v>
      </c>
      <c r="T228" s="20">
        <f t="shared" si="137"/>
        <v>10812</v>
      </c>
      <c r="U228" s="23">
        <v>897</v>
      </c>
      <c r="V228" s="25">
        <v>8</v>
      </c>
      <c r="W228" s="20">
        <f t="shared" si="138"/>
        <v>7176</v>
      </c>
      <c r="X228" s="23">
        <v>201</v>
      </c>
      <c r="Y228" s="25">
        <v>12</v>
      </c>
      <c r="Z228" s="20">
        <f t="shared" si="139"/>
        <v>2412</v>
      </c>
      <c r="AA228" s="23">
        <v>1360</v>
      </c>
      <c r="AB228" s="25">
        <v>10</v>
      </c>
      <c r="AC228" s="20">
        <f t="shared" si="140"/>
        <v>13600</v>
      </c>
      <c r="AD228" s="23">
        <v>320</v>
      </c>
      <c r="AE228" s="25">
        <v>25</v>
      </c>
      <c r="AF228" s="20">
        <f t="shared" si="141"/>
        <v>8000</v>
      </c>
      <c r="AG228" s="23">
        <v>310</v>
      </c>
      <c r="AH228" s="25">
        <v>7.5</v>
      </c>
      <c r="AI228" s="20">
        <f t="shared" si="142"/>
        <v>2325</v>
      </c>
      <c r="AJ228" s="23"/>
      <c r="AK228" s="22">
        <v>15</v>
      </c>
      <c r="AL228" s="20">
        <f t="shared" si="143"/>
        <v>0</v>
      </c>
      <c r="AM228" s="23"/>
      <c r="AN228" s="25">
        <v>12</v>
      </c>
      <c r="AO228" s="20">
        <f t="shared" si="144"/>
        <v>0</v>
      </c>
      <c r="AP228" s="23">
        <f t="shared" si="145"/>
        <v>3989</v>
      </c>
      <c r="AQ228" s="23">
        <v>53</v>
      </c>
      <c r="AR228" s="27">
        <v>4</v>
      </c>
      <c r="AS228" s="23">
        <f t="shared" si="146"/>
        <v>212</v>
      </c>
      <c r="AT228" s="23">
        <v>55</v>
      </c>
      <c r="AU228" s="28">
        <v>6</v>
      </c>
      <c r="AV228" s="23">
        <f t="shared" si="147"/>
        <v>330</v>
      </c>
      <c r="AW228" s="23">
        <v>2621</v>
      </c>
      <c r="AX228" s="29">
        <f t="shared" si="148"/>
        <v>3163</v>
      </c>
      <c r="AY228" s="23">
        <v>53800</v>
      </c>
      <c r="AZ228" s="30">
        <f t="shared" si="149"/>
        <v>0.375210464965678</v>
      </c>
      <c r="BA228" s="30">
        <f t="shared" si="150"/>
        <v>0.25832146095065406</v>
      </c>
      <c r="BB228" s="30">
        <f t="shared" si="151"/>
        <v>0.54590956161546422</v>
      </c>
      <c r="BC228" s="20">
        <f t="shared" si="152"/>
        <v>814100</v>
      </c>
      <c r="BD228" s="20">
        <f t="shared" si="153"/>
        <v>790912</v>
      </c>
      <c r="BE228" s="20">
        <f t="shared" si="154"/>
        <v>814100</v>
      </c>
      <c r="BF228" s="20">
        <f t="shared" si="155"/>
        <v>816425</v>
      </c>
      <c r="BG228" s="36">
        <v>939753</v>
      </c>
      <c r="BH228" s="36">
        <v>633043.47213999997</v>
      </c>
      <c r="BI228" s="237">
        <f t="shared" si="156"/>
        <v>67.362750865386957</v>
      </c>
      <c r="BJ228" s="238">
        <f t="shared" si="157"/>
        <v>54513</v>
      </c>
      <c r="BK228" s="239">
        <f t="shared" si="158"/>
        <v>5.8007795665456774</v>
      </c>
      <c r="BL228" s="27">
        <f t="shared" si="159"/>
        <v>50736</v>
      </c>
      <c r="BM228" s="239">
        <f t="shared" si="160"/>
        <v>5.3988654465588297</v>
      </c>
      <c r="BN228" s="240">
        <f t="shared" si="161"/>
        <v>11891.25</v>
      </c>
      <c r="BO228" s="239">
        <f t="shared" si="162"/>
        <v>1.2653590890372257</v>
      </c>
      <c r="BP228" s="27">
        <f t="shared" si="163"/>
        <v>30000</v>
      </c>
      <c r="BQ228" s="239">
        <f t="shared" si="164"/>
        <v>3.1923281968772645</v>
      </c>
      <c r="BR228" s="36">
        <f t="shared" si="165"/>
        <v>37957.200000000012</v>
      </c>
      <c r="BS228" s="239">
        <f t="shared" si="166"/>
        <v>4.0390613278169916</v>
      </c>
      <c r="BT228" s="248">
        <f t="shared" si="175"/>
        <v>0.32637249134613033</v>
      </c>
      <c r="BU228" s="36">
        <v>185097.45</v>
      </c>
      <c r="BV228" s="47">
        <f t="shared" si="167"/>
        <v>19.696393626835988</v>
      </c>
      <c r="BW228" s="54">
        <f t="shared" si="168"/>
        <v>121612.07786000002</v>
      </c>
      <c r="BX228" s="237">
        <f t="shared" si="169"/>
        <v>12.940855507777044</v>
      </c>
      <c r="BY228" s="53">
        <v>19215</v>
      </c>
      <c r="BZ228" s="53">
        <v>11200</v>
      </c>
      <c r="CA228" s="53">
        <v>18850</v>
      </c>
      <c r="CB228" s="53">
        <v>5248</v>
      </c>
      <c r="CC228" s="54">
        <v>50736</v>
      </c>
      <c r="CD228" s="54">
        <v>11891.25</v>
      </c>
      <c r="CE228" s="54">
        <v>30000</v>
      </c>
      <c r="CF228" s="42">
        <f t="shared" si="170"/>
        <v>2.3602751504729149E-2</v>
      </c>
      <c r="CG228" s="42">
        <f t="shared" si="171"/>
        <v>1.4160867454280628E-2</v>
      </c>
      <c r="CH228" s="42">
        <f t="shared" si="172"/>
        <v>2.3154403635916962E-2</v>
      </c>
      <c r="CI228" s="42">
        <f t="shared" si="173"/>
        <v>6.4280246195302692E-3</v>
      </c>
      <c r="CJ228" s="42">
        <f t="shared" si="174"/>
        <v>5.3988654465588301E-2</v>
      </c>
      <c r="CK228" s="54">
        <f t="shared" si="132"/>
        <v>24322.415572000005</v>
      </c>
    </row>
    <row r="229" spans="1:89" ht="20" customHeight="1" x14ac:dyDescent="0.6">
      <c r="A229" s="47">
        <v>222</v>
      </c>
      <c r="B229" s="47">
        <v>4</v>
      </c>
      <c r="C229" s="48" t="s">
        <v>465</v>
      </c>
      <c r="D229" s="60" t="s">
        <v>219</v>
      </c>
      <c r="E229" s="48" t="s">
        <v>144</v>
      </c>
      <c r="F229" s="57"/>
      <c r="G229" s="19">
        <v>40</v>
      </c>
      <c r="H229" s="20">
        <f t="shared" si="133"/>
        <v>0</v>
      </c>
      <c r="I229" s="57">
        <v>16260</v>
      </c>
      <c r="J229" s="22">
        <v>50</v>
      </c>
      <c r="K229" s="20">
        <f t="shared" si="134"/>
        <v>813000</v>
      </c>
      <c r="L229" s="23"/>
      <c r="M229" s="24">
        <v>60</v>
      </c>
      <c r="N229" s="20">
        <f t="shared" si="135"/>
        <v>0</v>
      </c>
      <c r="O229" s="57">
        <v>3935</v>
      </c>
      <c r="P229" s="25">
        <v>12</v>
      </c>
      <c r="Q229" s="20">
        <f t="shared" si="136"/>
        <v>47220</v>
      </c>
      <c r="R229" s="57">
        <v>218</v>
      </c>
      <c r="S229" s="26">
        <v>12</v>
      </c>
      <c r="T229" s="20">
        <f t="shared" si="137"/>
        <v>2616</v>
      </c>
      <c r="U229" s="23">
        <v>890</v>
      </c>
      <c r="V229" s="25">
        <v>8</v>
      </c>
      <c r="W229" s="20">
        <f t="shared" si="138"/>
        <v>7120</v>
      </c>
      <c r="X229" s="57">
        <v>562</v>
      </c>
      <c r="Y229" s="25">
        <v>12</v>
      </c>
      <c r="Z229" s="20">
        <f t="shared" si="139"/>
        <v>6744</v>
      </c>
      <c r="AA229" s="57">
        <v>740</v>
      </c>
      <c r="AB229" s="25">
        <v>10</v>
      </c>
      <c r="AC229" s="20">
        <f t="shared" si="140"/>
        <v>7400</v>
      </c>
      <c r="AD229" s="57"/>
      <c r="AE229" s="25">
        <v>25</v>
      </c>
      <c r="AF229" s="20">
        <f t="shared" si="141"/>
        <v>0</v>
      </c>
      <c r="AG229" s="57"/>
      <c r="AH229" s="25">
        <v>7.5</v>
      </c>
      <c r="AI229" s="20">
        <f t="shared" si="142"/>
        <v>0</v>
      </c>
      <c r="AJ229" s="57"/>
      <c r="AK229" s="22">
        <v>15</v>
      </c>
      <c r="AL229" s="20">
        <f t="shared" si="143"/>
        <v>0</v>
      </c>
      <c r="AM229" s="57"/>
      <c r="AN229" s="25">
        <v>12</v>
      </c>
      <c r="AO229" s="20">
        <f t="shared" si="144"/>
        <v>0</v>
      </c>
      <c r="AP229" s="23">
        <f t="shared" si="145"/>
        <v>2410</v>
      </c>
      <c r="AQ229" s="57">
        <v>93</v>
      </c>
      <c r="AR229" s="27">
        <v>4</v>
      </c>
      <c r="AS229" s="23">
        <f t="shared" si="146"/>
        <v>372</v>
      </c>
      <c r="AT229" s="57"/>
      <c r="AU229" s="28">
        <v>6</v>
      </c>
      <c r="AV229" s="23">
        <f t="shared" si="147"/>
        <v>0</v>
      </c>
      <c r="AW229" s="57">
        <f>125+998+435+569+112</f>
        <v>2239</v>
      </c>
      <c r="AX229" s="29">
        <f t="shared" si="148"/>
        <v>2611</v>
      </c>
      <c r="AY229" s="57">
        <f>3510+19960+7830+14225+2800+4185</f>
        <v>52510</v>
      </c>
      <c r="AZ229" s="30">
        <f t="shared" si="149"/>
        <v>0.24200492004920049</v>
      </c>
      <c r="BA229" s="30">
        <f t="shared" si="150"/>
        <v>0.14821648216482164</v>
      </c>
      <c r="BB229" s="30">
        <f t="shared" si="151"/>
        <v>0.66353240152477766</v>
      </c>
      <c r="BC229" s="20">
        <f t="shared" si="152"/>
        <v>836880</v>
      </c>
      <c r="BD229" s="20">
        <f t="shared" si="153"/>
        <v>815616</v>
      </c>
      <c r="BE229" s="20">
        <f t="shared" si="154"/>
        <v>836880</v>
      </c>
      <c r="BF229" s="20">
        <f t="shared" si="155"/>
        <v>836880</v>
      </c>
      <c r="BG229" s="241">
        <v>936610</v>
      </c>
      <c r="BH229" s="241">
        <v>633491.36</v>
      </c>
      <c r="BI229" s="237">
        <f t="shared" si="156"/>
        <v>67.636621432613353</v>
      </c>
      <c r="BJ229" s="238">
        <f t="shared" si="157"/>
        <v>72718</v>
      </c>
      <c r="BK229" s="239">
        <f t="shared" si="158"/>
        <v>7.7639572500827452</v>
      </c>
      <c r="BL229" s="27">
        <f t="shared" si="159"/>
        <v>37845</v>
      </c>
      <c r="BM229" s="239">
        <f t="shared" si="160"/>
        <v>4.0406359103575662</v>
      </c>
      <c r="BN229" s="240">
        <f t="shared" si="161"/>
        <v>6361.89</v>
      </c>
      <c r="BO229" s="239">
        <f t="shared" si="162"/>
        <v>0.67924643127876061</v>
      </c>
      <c r="BP229" s="27">
        <f t="shared" si="163"/>
        <v>11000</v>
      </c>
      <c r="BQ229" s="239">
        <f t="shared" si="164"/>
        <v>1.1744482762302346</v>
      </c>
      <c r="BR229" s="36">
        <f t="shared" si="165"/>
        <v>47273.8</v>
      </c>
      <c r="BS229" s="239">
        <f t="shared" si="166"/>
        <v>5.0473302655320786</v>
      </c>
      <c r="BT229" s="248">
        <f t="shared" si="175"/>
        <v>0.32363378567386641</v>
      </c>
      <c r="BU229" s="241">
        <v>175198.69</v>
      </c>
      <c r="BV229" s="47">
        <f t="shared" si="167"/>
        <v>18.705618133481384</v>
      </c>
      <c r="BW229" s="54">
        <f t="shared" si="168"/>
        <v>127919.95000000001</v>
      </c>
      <c r="BX229" s="237">
        <f t="shared" si="169"/>
        <v>13.657760433905255</v>
      </c>
      <c r="BY229" s="58">
        <v>22648</v>
      </c>
      <c r="BZ229" s="58">
        <v>21010</v>
      </c>
      <c r="CA229" s="58">
        <v>22200</v>
      </c>
      <c r="CB229" s="58">
        <v>6860</v>
      </c>
      <c r="CC229" s="59">
        <v>37845</v>
      </c>
      <c r="CD229" s="59">
        <v>6361.89</v>
      </c>
      <c r="CE229" s="59">
        <v>11000</v>
      </c>
      <c r="CF229" s="42">
        <f t="shared" si="170"/>
        <v>2.7062422330561133E-2</v>
      </c>
      <c r="CG229" s="42">
        <f t="shared" si="171"/>
        <v>2.5759671217827997E-2</v>
      </c>
      <c r="CH229" s="42">
        <f t="shared" si="172"/>
        <v>2.6527100659592774E-2</v>
      </c>
      <c r="CI229" s="42">
        <f t="shared" si="173"/>
        <v>8.1971130867029927E-3</v>
      </c>
      <c r="CJ229" s="42">
        <f t="shared" si="174"/>
        <v>4.0406359103575658E-2</v>
      </c>
      <c r="CK229" s="54">
        <f t="shared" si="132"/>
        <v>25583.990000000005</v>
      </c>
    </row>
    <row r="230" spans="1:89" ht="20" customHeight="1" x14ac:dyDescent="0.6">
      <c r="A230" s="47">
        <v>223</v>
      </c>
      <c r="B230" s="47">
        <v>4</v>
      </c>
      <c r="C230" s="65" t="s">
        <v>466</v>
      </c>
      <c r="D230" s="47" t="s">
        <v>119</v>
      </c>
      <c r="E230" s="47" t="s">
        <v>241</v>
      </c>
      <c r="F230" s="57"/>
      <c r="G230" s="19">
        <v>40</v>
      </c>
      <c r="H230" s="20">
        <f t="shared" si="133"/>
        <v>0</v>
      </c>
      <c r="I230" s="57">
        <v>16516</v>
      </c>
      <c r="J230" s="22">
        <v>50</v>
      </c>
      <c r="K230" s="20">
        <f t="shared" si="134"/>
        <v>825800</v>
      </c>
      <c r="L230" s="23"/>
      <c r="M230" s="24">
        <v>60</v>
      </c>
      <c r="N230" s="20">
        <f t="shared" si="135"/>
        <v>0</v>
      </c>
      <c r="O230" s="23">
        <v>3107</v>
      </c>
      <c r="P230" s="25">
        <v>12</v>
      </c>
      <c r="Q230" s="20">
        <f t="shared" si="136"/>
        <v>37284</v>
      </c>
      <c r="R230" s="23">
        <v>910</v>
      </c>
      <c r="S230" s="26">
        <v>12</v>
      </c>
      <c r="T230" s="20">
        <f t="shared" si="137"/>
        <v>10920</v>
      </c>
      <c r="U230" s="23">
        <v>441</v>
      </c>
      <c r="V230" s="25">
        <v>8</v>
      </c>
      <c r="W230" s="20">
        <f t="shared" si="138"/>
        <v>3528</v>
      </c>
      <c r="X230" s="23">
        <v>386</v>
      </c>
      <c r="Y230" s="25">
        <v>12</v>
      </c>
      <c r="Z230" s="20">
        <f t="shared" si="139"/>
        <v>4632</v>
      </c>
      <c r="AA230" s="23">
        <v>631</v>
      </c>
      <c r="AB230" s="25">
        <v>10</v>
      </c>
      <c r="AC230" s="20">
        <f t="shared" si="140"/>
        <v>6310</v>
      </c>
      <c r="AD230" s="23">
        <v>10</v>
      </c>
      <c r="AE230" s="25">
        <v>25</v>
      </c>
      <c r="AF230" s="20">
        <f t="shared" si="141"/>
        <v>250</v>
      </c>
      <c r="AG230" s="23"/>
      <c r="AH230" s="25">
        <v>7.5</v>
      </c>
      <c r="AI230" s="20">
        <f t="shared" si="142"/>
        <v>0</v>
      </c>
      <c r="AJ230" s="23"/>
      <c r="AK230" s="22">
        <v>15</v>
      </c>
      <c r="AL230" s="20">
        <f t="shared" si="143"/>
        <v>0</v>
      </c>
      <c r="AM230" s="23">
        <v>214</v>
      </c>
      <c r="AN230" s="25">
        <v>12</v>
      </c>
      <c r="AO230" s="20">
        <f t="shared" si="144"/>
        <v>2568</v>
      </c>
      <c r="AP230" s="23">
        <f t="shared" si="145"/>
        <v>2592</v>
      </c>
      <c r="AQ230" s="23"/>
      <c r="AR230" s="27">
        <v>4</v>
      </c>
      <c r="AS230" s="23">
        <f t="shared" si="146"/>
        <v>0</v>
      </c>
      <c r="AT230" s="23"/>
      <c r="AU230" s="28">
        <v>6</v>
      </c>
      <c r="AV230" s="23">
        <f t="shared" si="147"/>
        <v>0</v>
      </c>
      <c r="AW230" s="23">
        <v>2273</v>
      </c>
      <c r="AX230" s="29">
        <f t="shared" si="148"/>
        <v>2273</v>
      </c>
      <c r="AY230" s="23">
        <v>43294</v>
      </c>
      <c r="AZ230" s="30">
        <f t="shared" si="149"/>
        <v>0.18812061031726809</v>
      </c>
      <c r="BA230" s="30">
        <f t="shared" si="150"/>
        <v>0.15693872608379753</v>
      </c>
      <c r="BB230" s="30">
        <f t="shared" si="151"/>
        <v>0.73157386546507885</v>
      </c>
      <c r="BC230" s="20">
        <f t="shared" si="152"/>
        <v>851440</v>
      </c>
      <c r="BD230" s="20">
        <f t="shared" si="153"/>
        <v>836970</v>
      </c>
      <c r="BE230" s="20">
        <f t="shared" si="154"/>
        <v>851440</v>
      </c>
      <c r="BF230" s="20">
        <f t="shared" si="155"/>
        <v>851440</v>
      </c>
      <c r="BG230" s="36">
        <v>934586</v>
      </c>
      <c r="BH230" s="36">
        <v>640276.73893939401</v>
      </c>
      <c r="BI230" s="237">
        <f t="shared" si="156"/>
        <v>68.509130132421632</v>
      </c>
      <c r="BJ230" s="238">
        <f t="shared" si="157"/>
        <v>60204</v>
      </c>
      <c r="BK230" s="239">
        <f t="shared" si="158"/>
        <v>6.4417827786848934</v>
      </c>
      <c r="BL230" s="27">
        <f t="shared" si="159"/>
        <v>58515.97</v>
      </c>
      <c r="BM230" s="239">
        <f t="shared" si="160"/>
        <v>6.2611648366228465</v>
      </c>
      <c r="BN230" s="240">
        <f t="shared" si="161"/>
        <v>4100</v>
      </c>
      <c r="BO230" s="239">
        <f t="shared" si="162"/>
        <v>0.43869692034761915</v>
      </c>
      <c r="BP230" s="27">
        <f t="shared" si="163"/>
        <v>25000</v>
      </c>
      <c r="BQ230" s="239">
        <f t="shared" si="164"/>
        <v>2.6749812216318238</v>
      </c>
      <c r="BR230" s="36">
        <f t="shared" si="165"/>
        <v>51048.679999999993</v>
      </c>
      <c r="BS230" s="239">
        <f t="shared" si="166"/>
        <v>5.4621704155636817</v>
      </c>
      <c r="BT230" s="248">
        <f t="shared" si="175"/>
        <v>0.31490869867578369</v>
      </c>
      <c r="BU230" s="36">
        <v>198868.65</v>
      </c>
      <c r="BV230" s="47">
        <f t="shared" si="167"/>
        <v>21.278796172850864</v>
      </c>
      <c r="BW230" s="54">
        <f t="shared" si="168"/>
        <v>95440.611060605996</v>
      </c>
      <c r="BX230" s="237">
        <f t="shared" si="169"/>
        <v>10.212073694727504</v>
      </c>
      <c r="BY230" s="53">
        <v>21594</v>
      </c>
      <c r="BZ230" s="53">
        <v>15570</v>
      </c>
      <c r="CA230" s="53">
        <v>19200</v>
      </c>
      <c r="CB230" s="53">
        <v>3840</v>
      </c>
      <c r="CC230" s="54">
        <v>58515.97</v>
      </c>
      <c r="CD230" s="54">
        <v>4100</v>
      </c>
      <c r="CE230" s="54">
        <v>25000</v>
      </c>
      <c r="CF230" s="42">
        <f t="shared" si="170"/>
        <v>2.5361740110870994E-2</v>
      </c>
      <c r="CG230" s="42">
        <f t="shared" si="171"/>
        <v>1.860281730527976E-2</v>
      </c>
      <c r="CH230" s="42">
        <f t="shared" si="172"/>
        <v>2.2550032885464626E-2</v>
      </c>
      <c r="CI230" s="42">
        <f t="shared" si="173"/>
        <v>4.5100065770929251E-3</v>
      </c>
      <c r="CJ230" s="42">
        <f t="shared" si="174"/>
        <v>6.261164836622847E-2</v>
      </c>
      <c r="CK230" s="54">
        <f t="shared" si="132"/>
        <v>19088.122212121201</v>
      </c>
    </row>
    <row r="231" spans="1:89" ht="20" customHeight="1" x14ac:dyDescent="0.6">
      <c r="A231" s="47">
        <v>224</v>
      </c>
      <c r="B231" s="47">
        <v>4</v>
      </c>
      <c r="C231" s="48" t="s">
        <v>467</v>
      </c>
      <c r="D231" s="48" t="s">
        <v>116</v>
      </c>
      <c r="E231" s="48" t="s">
        <v>117</v>
      </c>
      <c r="F231" s="55"/>
      <c r="G231" s="19">
        <v>40</v>
      </c>
      <c r="H231" s="20">
        <f t="shared" si="133"/>
        <v>0</v>
      </c>
      <c r="I231" s="23">
        <v>15470</v>
      </c>
      <c r="J231" s="22">
        <v>50</v>
      </c>
      <c r="K231" s="20">
        <f t="shared" si="134"/>
        <v>773500</v>
      </c>
      <c r="L231" s="23"/>
      <c r="M231" s="24">
        <v>60</v>
      </c>
      <c r="N231" s="20">
        <f t="shared" si="135"/>
        <v>0</v>
      </c>
      <c r="O231" s="23">
        <v>6703</v>
      </c>
      <c r="P231" s="25">
        <v>12</v>
      </c>
      <c r="Q231" s="20">
        <f t="shared" si="136"/>
        <v>80436</v>
      </c>
      <c r="R231" s="23">
        <v>0</v>
      </c>
      <c r="S231" s="26">
        <v>12</v>
      </c>
      <c r="T231" s="20">
        <f t="shared" si="137"/>
        <v>0</v>
      </c>
      <c r="U231" s="23">
        <v>951</v>
      </c>
      <c r="V231" s="25">
        <v>8</v>
      </c>
      <c r="W231" s="20">
        <f t="shared" si="138"/>
        <v>7608</v>
      </c>
      <c r="X231" s="23">
        <v>509</v>
      </c>
      <c r="Y231" s="25">
        <v>12</v>
      </c>
      <c r="Z231" s="20">
        <f t="shared" si="139"/>
        <v>6108</v>
      </c>
      <c r="AA231" s="23">
        <v>1199</v>
      </c>
      <c r="AB231" s="25">
        <v>10</v>
      </c>
      <c r="AC231" s="20">
        <f t="shared" si="140"/>
        <v>11990</v>
      </c>
      <c r="AD231" s="23">
        <v>275</v>
      </c>
      <c r="AE231" s="25">
        <v>25</v>
      </c>
      <c r="AF231" s="20">
        <f t="shared" si="141"/>
        <v>6875</v>
      </c>
      <c r="AG231" s="23">
        <v>424</v>
      </c>
      <c r="AH231" s="25">
        <v>7.5</v>
      </c>
      <c r="AI231" s="20">
        <f t="shared" si="142"/>
        <v>3180</v>
      </c>
      <c r="AJ231" s="23"/>
      <c r="AK231" s="22">
        <v>15</v>
      </c>
      <c r="AL231" s="20">
        <f t="shared" si="143"/>
        <v>0</v>
      </c>
      <c r="AM231" s="23">
        <v>167</v>
      </c>
      <c r="AN231" s="25">
        <v>12</v>
      </c>
      <c r="AO231" s="20">
        <f t="shared" si="144"/>
        <v>2004</v>
      </c>
      <c r="AP231" s="23">
        <f t="shared" si="145"/>
        <v>3525</v>
      </c>
      <c r="AQ231" s="23">
        <v>124</v>
      </c>
      <c r="AR231" s="27">
        <v>4</v>
      </c>
      <c r="AS231" s="23">
        <f t="shared" si="146"/>
        <v>496</v>
      </c>
      <c r="AT231" s="23"/>
      <c r="AU231" s="28">
        <v>6</v>
      </c>
      <c r="AV231" s="23">
        <f t="shared" si="147"/>
        <v>0</v>
      </c>
      <c r="AW231" s="23">
        <v>2240</v>
      </c>
      <c r="AX231" s="29">
        <f t="shared" si="148"/>
        <v>2736</v>
      </c>
      <c r="AY231" s="23">
        <v>41792</v>
      </c>
      <c r="AZ231" s="30">
        <f t="shared" si="149"/>
        <v>0.43329023917259213</v>
      </c>
      <c r="BA231" s="30">
        <f t="shared" si="150"/>
        <v>0.22786037491919844</v>
      </c>
      <c r="BB231" s="30">
        <f t="shared" si="151"/>
        <v>0.40817544383112042</v>
      </c>
      <c r="BC231" s="20">
        <f t="shared" si="152"/>
        <v>806081</v>
      </c>
      <c r="BD231" s="20">
        <f t="shared" si="153"/>
        <v>780375</v>
      </c>
      <c r="BE231" s="20">
        <f t="shared" si="154"/>
        <v>806081</v>
      </c>
      <c r="BF231" s="20">
        <f t="shared" si="155"/>
        <v>809261</v>
      </c>
      <c r="BG231" s="36">
        <v>933159</v>
      </c>
      <c r="BH231" s="36">
        <v>640945.59058199998</v>
      </c>
      <c r="BI231" s="237">
        <f t="shared" si="156"/>
        <v>68.685571331573712</v>
      </c>
      <c r="BJ231" s="238">
        <f t="shared" si="157"/>
        <v>58260.5</v>
      </c>
      <c r="BK231" s="239">
        <f t="shared" si="158"/>
        <v>6.2433625995141231</v>
      </c>
      <c r="BL231" s="27">
        <f t="shared" si="159"/>
        <v>49998.67</v>
      </c>
      <c r="BM231" s="239">
        <f t="shared" si="160"/>
        <v>5.3580011552157778</v>
      </c>
      <c r="BN231" s="240">
        <f t="shared" si="161"/>
        <v>0</v>
      </c>
      <c r="BO231" s="239">
        <f t="shared" si="162"/>
        <v>0</v>
      </c>
      <c r="BP231" s="27">
        <f t="shared" si="163"/>
        <v>20000</v>
      </c>
      <c r="BQ231" s="239">
        <f t="shared" si="164"/>
        <v>2.1432574727350859</v>
      </c>
      <c r="BR231" s="36">
        <f t="shared" si="165"/>
        <v>63446.929999999993</v>
      </c>
      <c r="BS231" s="239">
        <f t="shared" si="166"/>
        <v>6.7991553422299944</v>
      </c>
      <c r="BT231" s="248">
        <f t="shared" si="175"/>
        <v>0.31314428668426286</v>
      </c>
      <c r="BU231" s="36">
        <v>191706.1</v>
      </c>
      <c r="BV231" s="47">
        <f t="shared" si="167"/>
        <v>20.543776569694984</v>
      </c>
      <c r="BW231" s="54">
        <f t="shared" si="168"/>
        <v>100507.30941800002</v>
      </c>
      <c r="BX231" s="237">
        <f t="shared" si="169"/>
        <v>10.770652098731301</v>
      </c>
      <c r="BY231" s="53">
        <v>18347.5</v>
      </c>
      <c r="BZ231" s="53">
        <v>15951</v>
      </c>
      <c r="CA231" s="53">
        <v>20992</v>
      </c>
      <c r="CB231" s="53">
        <v>2970</v>
      </c>
      <c r="CC231" s="54">
        <v>49998.67</v>
      </c>
      <c r="CD231" s="54">
        <v>0</v>
      </c>
      <c r="CE231" s="54">
        <v>20000</v>
      </c>
      <c r="CF231" s="42">
        <f t="shared" si="170"/>
        <v>2.2761360210698429E-2</v>
      </c>
      <c r="CG231" s="42">
        <f t="shared" si="171"/>
        <v>2.0440172993753003E-2</v>
      </c>
      <c r="CH231" s="42">
        <f t="shared" si="172"/>
        <v>2.6042047883525352E-2</v>
      </c>
      <c r="CI231" s="42">
        <f t="shared" si="173"/>
        <v>3.6700149889837765E-3</v>
      </c>
      <c r="CJ231" s="42">
        <f t="shared" si="174"/>
        <v>5.3580011552157775E-2</v>
      </c>
      <c r="CK231" s="54">
        <f t="shared" si="132"/>
        <v>20101.461883600005</v>
      </c>
    </row>
    <row r="232" spans="1:89" ht="20" customHeight="1" x14ac:dyDescent="0.6">
      <c r="A232" s="47">
        <v>225</v>
      </c>
      <c r="B232" s="47">
        <v>6</v>
      </c>
      <c r="C232" s="48" t="s">
        <v>468</v>
      </c>
      <c r="D232" s="48" t="s">
        <v>319</v>
      </c>
      <c r="E232" s="48" t="s">
        <v>141</v>
      </c>
      <c r="F232" s="23"/>
      <c r="G232" s="19">
        <v>40</v>
      </c>
      <c r="H232" s="20">
        <f t="shared" si="133"/>
        <v>0</v>
      </c>
      <c r="I232" s="23">
        <v>14667</v>
      </c>
      <c r="J232" s="22">
        <v>50</v>
      </c>
      <c r="K232" s="20">
        <f t="shared" si="134"/>
        <v>733350</v>
      </c>
      <c r="L232" s="23"/>
      <c r="M232" s="24">
        <v>60</v>
      </c>
      <c r="N232" s="20">
        <f t="shared" si="135"/>
        <v>0</v>
      </c>
      <c r="O232" s="23">
        <v>9911</v>
      </c>
      <c r="P232" s="25">
        <v>12</v>
      </c>
      <c r="Q232" s="20">
        <f t="shared" si="136"/>
        <v>118932</v>
      </c>
      <c r="R232" s="23">
        <v>440</v>
      </c>
      <c r="S232" s="26">
        <v>12</v>
      </c>
      <c r="T232" s="20">
        <f t="shared" si="137"/>
        <v>5280</v>
      </c>
      <c r="U232" s="23">
        <v>826</v>
      </c>
      <c r="V232" s="25">
        <v>8</v>
      </c>
      <c r="W232" s="20">
        <f t="shared" si="138"/>
        <v>6608</v>
      </c>
      <c r="X232" s="23">
        <v>344</v>
      </c>
      <c r="Y232" s="25">
        <v>12</v>
      </c>
      <c r="Z232" s="20">
        <f t="shared" si="139"/>
        <v>4128</v>
      </c>
      <c r="AA232" s="23">
        <v>621</v>
      </c>
      <c r="AB232" s="25">
        <v>10</v>
      </c>
      <c r="AC232" s="20">
        <f t="shared" si="140"/>
        <v>6210</v>
      </c>
      <c r="AD232" s="23">
        <v>440</v>
      </c>
      <c r="AE232" s="25">
        <v>25</v>
      </c>
      <c r="AF232" s="20">
        <f t="shared" si="141"/>
        <v>11000</v>
      </c>
      <c r="AG232" s="23">
        <v>28</v>
      </c>
      <c r="AH232" s="25">
        <v>7.5</v>
      </c>
      <c r="AI232" s="20">
        <f t="shared" si="142"/>
        <v>210</v>
      </c>
      <c r="AJ232" s="23"/>
      <c r="AK232" s="22">
        <v>15</v>
      </c>
      <c r="AL232" s="20">
        <f t="shared" si="143"/>
        <v>0</v>
      </c>
      <c r="AM232" s="23"/>
      <c r="AN232" s="25">
        <v>12</v>
      </c>
      <c r="AO232" s="20">
        <f t="shared" si="144"/>
        <v>0</v>
      </c>
      <c r="AP232" s="23">
        <f t="shared" si="145"/>
        <v>2699</v>
      </c>
      <c r="AQ232" s="23">
        <v>51</v>
      </c>
      <c r="AR232" s="27">
        <v>4</v>
      </c>
      <c r="AS232" s="23">
        <f t="shared" si="146"/>
        <v>204</v>
      </c>
      <c r="AT232" s="23"/>
      <c r="AU232" s="28">
        <v>6</v>
      </c>
      <c r="AV232" s="23">
        <f t="shared" si="147"/>
        <v>0</v>
      </c>
      <c r="AW232" s="23">
        <v>2204</v>
      </c>
      <c r="AX232" s="29">
        <f t="shared" si="148"/>
        <v>2408</v>
      </c>
      <c r="AY232" s="23">
        <v>47302</v>
      </c>
      <c r="AZ232" s="30">
        <f t="shared" si="149"/>
        <v>0.67573464239449099</v>
      </c>
      <c r="BA232" s="30">
        <f t="shared" si="150"/>
        <v>0.18401854503306744</v>
      </c>
      <c r="BB232" s="30">
        <f t="shared" si="151"/>
        <v>0.24296236504893554</v>
      </c>
      <c r="BC232" s="20">
        <f t="shared" si="152"/>
        <v>766576</v>
      </c>
      <c r="BD232" s="20">
        <f t="shared" si="153"/>
        <v>749630</v>
      </c>
      <c r="BE232" s="20">
        <f t="shared" si="154"/>
        <v>766576</v>
      </c>
      <c r="BF232" s="20">
        <f t="shared" si="155"/>
        <v>766786</v>
      </c>
      <c r="BG232" s="36">
        <v>933020</v>
      </c>
      <c r="BH232" s="36">
        <v>632219.97</v>
      </c>
      <c r="BI232" s="237">
        <f t="shared" si="156"/>
        <v>67.760602130715299</v>
      </c>
      <c r="BJ232" s="238">
        <f t="shared" si="157"/>
        <v>54297.5</v>
      </c>
      <c r="BK232" s="239">
        <f t="shared" si="158"/>
        <v>5.8195429894321657</v>
      </c>
      <c r="BL232" s="27">
        <f t="shared" si="159"/>
        <v>76790</v>
      </c>
      <c r="BM232" s="239">
        <f t="shared" si="160"/>
        <v>8.230263016869948</v>
      </c>
      <c r="BN232" s="240">
        <f t="shared" si="161"/>
        <v>0</v>
      </c>
      <c r="BO232" s="239">
        <f t="shared" si="162"/>
        <v>0</v>
      </c>
      <c r="BP232" s="27">
        <f t="shared" si="163"/>
        <v>20000</v>
      </c>
      <c r="BQ232" s="239">
        <f t="shared" si="164"/>
        <v>2.1435767722020964</v>
      </c>
      <c r="BR232" s="36">
        <f t="shared" si="165"/>
        <v>59177.31</v>
      </c>
      <c r="BS232" s="239">
        <f t="shared" si="166"/>
        <v>6.3425553578701415</v>
      </c>
      <c r="BT232" s="248">
        <f t="shared" si="175"/>
        <v>0.32239397869284692</v>
      </c>
      <c r="BU232" s="36">
        <v>210264.81</v>
      </c>
      <c r="BV232" s="47">
        <f t="shared" si="167"/>
        <v>22.535938136374352</v>
      </c>
      <c r="BW232" s="54">
        <f t="shared" si="168"/>
        <v>90535.22000000003</v>
      </c>
      <c r="BX232" s="237">
        <f t="shared" si="169"/>
        <v>9.7034597329103374</v>
      </c>
      <c r="BY232" s="53">
        <v>19222.5</v>
      </c>
      <c r="BZ232" s="53">
        <v>17235</v>
      </c>
      <c r="CA232" s="53">
        <v>12400</v>
      </c>
      <c r="CB232" s="53">
        <v>5440</v>
      </c>
      <c r="CC232" s="54">
        <v>76790</v>
      </c>
      <c r="CD232" s="54"/>
      <c r="CE232" s="54">
        <v>20000</v>
      </c>
      <c r="CF232" s="42">
        <f t="shared" si="170"/>
        <v>2.5075791571872848E-2</v>
      </c>
      <c r="CG232" s="42">
        <f t="shared" si="171"/>
        <v>2.2991342395581819E-2</v>
      </c>
      <c r="CH232" s="42">
        <f t="shared" si="172"/>
        <v>1.6175826010728225E-2</v>
      </c>
      <c r="CI232" s="42">
        <f t="shared" si="173"/>
        <v>7.0945478921107061E-3</v>
      </c>
      <c r="CJ232" s="42">
        <f t="shared" si="174"/>
        <v>8.2302630168699487E-2</v>
      </c>
      <c r="CK232" s="54">
        <f t="shared" si="132"/>
        <v>18107.044000000005</v>
      </c>
    </row>
    <row r="233" spans="1:89" ht="20" customHeight="1" x14ac:dyDescent="0.6">
      <c r="A233" s="47">
        <v>226</v>
      </c>
      <c r="B233" s="47">
        <v>5</v>
      </c>
      <c r="C233" s="48" t="s">
        <v>469</v>
      </c>
      <c r="D233" s="48" t="s">
        <v>470</v>
      </c>
      <c r="E233" s="48" t="s">
        <v>471</v>
      </c>
      <c r="F233" s="57"/>
      <c r="G233" s="19">
        <v>40</v>
      </c>
      <c r="H233" s="20">
        <f t="shared" si="133"/>
        <v>0</v>
      </c>
      <c r="I233" s="23">
        <v>14570</v>
      </c>
      <c r="J233" s="22">
        <v>50</v>
      </c>
      <c r="K233" s="20">
        <f t="shared" si="134"/>
        <v>728500</v>
      </c>
      <c r="L233" s="23"/>
      <c r="M233" s="24">
        <v>60</v>
      </c>
      <c r="N233" s="20">
        <f t="shared" si="135"/>
        <v>0</v>
      </c>
      <c r="O233" s="23">
        <v>9273</v>
      </c>
      <c r="P233" s="25">
        <v>12</v>
      </c>
      <c r="Q233" s="20">
        <f t="shared" si="136"/>
        <v>111276</v>
      </c>
      <c r="R233" s="23">
        <v>0</v>
      </c>
      <c r="S233" s="26">
        <v>12</v>
      </c>
      <c r="T233" s="20">
        <f t="shared" si="137"/>
        <v>0</v>
      </c>
      <c r="U233" s="23">
        <v>366</v>
      </c>
      <c r="V233" s="25">
        <v>8</v>
      </c>
      <c r="W233" s="20">
        <f t="shared" si="138"/>
        <v>2928</v>
      </c>
      <c r="X233" s="23">
        <v>700</v>
      </c>
      <c r="Y233" s="25">
        <v>12</v>
      </c>
      <c r="Z233" s="20">
        <f t="shared" si="139"/>
        <v>8400</v>
      </c>
      <c r="AA233" s="23">
        <v>1120</v>
      </c>
      <c r="AB233" s="25">
        <v>10</v>
      </c>
      <c r="AC233" s="20">
        <f t="shared" si="140"/>
        <v>11200</v>
      </c>
      <c r="AD233" s="23"/>
      <c r="AE233" s="25">
        <v>25</v>
      </c>
      <c r="AF233" s="20">
        <f t="shared" si="141"/>
        <v>0</v>
      </c>
      <c r="AG233" s="23">
        <v>172</v>
      </c>
      <c r="AH233" s="25">
        <v>7.5</v>
      </c>
      <c r="AI233" s="20">
        <f t="shared" si="142"/>
        <v>1290</v>
      </c>
      <c r="AJ233" s="23"/>
      <c r="AK233" s="22">
        <v>15</v>
      </c>
      <c r="AL233" s="20">
        <f t="shared" si="143"/>
        <v>0</v>
      </c>
      <c r="AM233" s="23">
        <v>53</v>
      </c>
      <c r="AN233" s="25">
        <v>12</v>
      </c>
      <c r="AO233" s="20">
        <f t="shared" si="144"/>
        <v>636</v>
      </c>
      <c r="AP233" s="23">
        <f t="shared" si="145"/>
        <v>2411</v>
      </c>
      <c r="AQ233" s="23">
        <v>150</v>
      </c>
      <c r="AR233" s="27">
        <v>4</v>
      </c>
      <c r="AS233" s="23">
        <f t="shared" si="146"/>
        <v>600</v>
      </c>
      <c r="AT233" s="23"/>
      <c r="AU233" s="28">
        <v>6</v>
      </c>
      <c r="AV233" s="23">
        <f t="shared" si="147"/>
        <v>0</v>
      </c>
      <c r="AW233" s="23">
        <v>3151</v>
      </c>
      <c r="AX233" s="29">
        <f t="shared" si="148"/>
        <v>3751</v>
      </c>
      <c r="AY233" s="23">
        <v>69035</v>
      </c>
      <c r="AZ233" s="30">
        <f t="shared" si="149"/>
        <v>0.63644474948524365</v>
      </c>
      <c r="BA233" s="30">
        <f t="shared" si="150"/>
        <v>0.16547700754975977</v>
      </c>
      <c r="BB233" s="30">
        <f t="shared" si="151"/>
        <v>0.4045077105575326</v>
      </c>
      <c r="BC233" s="20">
        <f t="shared" si="152"/>
        <v>751028</v>
      </c>
      <c r="BD233" s="20">
        <f t="shared" si="153"/>
        <v>728500</v>
      </c>
      <c r="BE233" s="20">
        <f t="shared" si="154"/>
        <v>751028</v>
      </c>
      <c r="BF233" s="20">
        <f t="shared" si="155"/>
        <v>752318</v>
      </c>
      <c r="BG233" s="36">
        <v>932896</v>
      </c>
      <c r="BH233" s="36">
        <v>607356.125</v>
      </c>
      <c r="BI233" s="237">
        <f t="shared" si="156"/>
        <v>65.104376586457661</v>
      </c>
      <c r="BJ233" s="238">
        <f t="shared" si="157"/>
        <v>42266</v>
      </c>
      <c r="BK233" s="239">
        <f t="shared" si="158"/>
        <v>4.5306229204541557</v>
      </c>
      <c r="BL233" s="27">
        <f t="shared" si="159"/>
        <v>83116</v>
      </c>
      <c r="BM233" s="239">
        <f t="shared" si="160"/>
        <v>8.9094604328885545</v>
      </c>
      <c r="BN233" s="240">
        <f t="shared" si="161"/>
        <v>0</v>
      </c>
      <c r="BO233" s="239">
        <f t="shared" si="162"/>
        <v>0</v>
      </c>
      <c r="BP233" s="27">
        <f t="shared" si="163"/>
        <v>40000</v>
      </c>
      <c r="BQ233" s="239">
        <f t="shared" si="164"/>
        <v>4.2877233903886394</v>
      </c>
      <c r="BR233" s="36">
        <f t="shared" si="165"/>
        <v>40183.790000000008</v>
      </c>
      <c r="BS233" s="239">
        <f t="shared" si="166"/>
        <v>4.3074244074366286</v>
      </c>
      <c r="BT233" s="248">
        <f t="shared" si="175"/>
        <v>0.34895623413542348</v>
      </c>
      <c r="BU233" s="36">
        <v>205565.79</v>
      </c>
      <c r="BV233" s="47">
        <f t="shared" si="167"/>
        <v>22.035231151167977</v>
      </c>
      <c r="BW233" s="54">
        <f t="shared" si="168"/>
        <v>119974.08499999999</v>
      </c>
      <c r="BX233" s="237">
        <f t="shared" si="169"/>
        <v>12.86039226237437</v>
      </c>
      <c r="BY233" s="53">
        <v>14816</v>
      </c>
      <c r="BZ233" s="53">
        <v>10800</v>
      </c>
      <c r="CA233" s="53">
        <v>11060</v>
      </c>
      <c r="CB233" s="53">
        <v>5590</v>
      </c>
      <c r="CC233" s="54">
        <v>83116</v>
      </c>
      <c r="CD233" s="54"/>
      <c r="CE233" s="54">
        <v>40000</v>
      </c>
      <c r="CF233" s="42">
        <f t="shared" si="170"/>
        <v>1.972762666638261E-2</v>
      </c>
      <c r="CG233" s="42">
        <f t="shared" si="171"/>
        <v>1.4824982841455045E-2</v>
      </c>
      <c r="CH233" s="42">
        <f t="shared" si="172"/>
        <v>1.4726481569262397E-2</v>
      </c>
      <c r="CI233" s="42">
        <f t="shared" si="173"/>
        <v>7.4303685409627309E-3</v>
      </c>
      <c r="CJ233" s="42">
        <f t="shared" si="174"/>
        <v>8.9094604328885538E-2</v>
      </c>
      <c r="CK233" s="54">
        <f t="shared" si="132"/>
        <v>23994.816999999999</v>
      </c>
    </row>
    <row r="234" spans="1:89" ht="20" customHeight="1" x14ac:dyDescent="0.6">
      <c r="A234" s="47">
        <v>227</v>
      </c>
      <c r="B234" s="47">
        <v>4</v>
      </c>
      <c r="C234" s="60" t="s">
        <v>472</v>
      </c>
      <c r="D234" s="48" t="s">
        <v>404</v>
      </c>
      <c r="E234" s="48" t="s">
        <v>473</v>
      </c>
      <c r="F234" s="66"/>
      <c r="G234" s="19">
        <v>40</v>
      </c>
      <c r="H234" s="20">
        <f t="shared" si="133"/>
        <v>0</v>
      </c>
      <c r="I234" s="82">
        <v>17040</v>
      </c>
      <c r="J234" s="22">
        <v>50</v>
      </c>
      <c r="K234" s="20">
        <f t="shared" si="134"/>
        <v>852000</v>
      </c>
      <c r="L234" s="23"/>
      <c r="M234" s="24">
        <v>60</v>
      </c>
      <c r="N234" s="20">
        <f t="shared" si="135"/>
        <v>0</v>
      </c>
      <c r="O234" s="82">
        <v>4004</v>
      </c>
      <c r="P234" s="25">
        <v>12</v>
      </c>
      <c r="Q234" s="20">
        <f t="shared" si="136"/>
        <v>48048</v>
      </c>
      <c r="R234" s="82"/>
      <c r="S234" s="26">
        <v>12</v>
      </c>
      <c r="T234" s="20">
        <f t="shared" si="137"/>
        <v>0</v>
      </c>
      <c r="U234" s="82">
        <v>502</v>
      </c>
      <c r="V234" s="25">
        <v>8</v>
      </c>
      <c r="W234" s="20">
        <f t="shared" si="138"/>
        <v>4016</v>
      </c>
      <c r="X234" s="82">
        <v>239</v>
      </c>
      <c r="Y234" s="25">
        <v>12</v>
      </c>
      <c r="Z234" s="20">
        <f t="shared" si="139"/>
        <v>2868</v>
      </c>
      <c r="AA234" s="82">
        <v>353</v>
      </c>
      <c r="AB234" s="25">
        <v>10</v>
      </c>
      <c r="AC234" s="20">
        <f t="shared" si="140"/>
        <v>3530</v>
      </c>
      <c r="AD234" s="82">
        <v>312</v>
      </c>
      <c r="AE234" s="25">
        <v>25</v>
      </c>
      <c r="AF234" s="20">
        <f t="shared" si="141"/>
        <v>7800</v>
      </c>
      <c r="AG234" s="82"/>
      <c r="AH234" s="25">
        <v>7.5</v>
      </c>
      <c r="AI234" s="20">
        <f t="shared" si="142"/>
        <v>0</v>
      </c>
      <c r="AJ234" s="82"/>
      <c r="AK234" s="22">
        <v>15</v>
      </c>
      <c r="AL234" s="20">
        <f t="shared" si="143"/>
        <v>0</v>
      </c>
      <c r="AM234" s="82"/>
      <c r="AN234" s="25">
        <v>12</v>
      </c>
      <c r="AO234" s="20">
        <f t="shared" si="144"/>
        <v>0</v>
      </c>
      <c r="AP234" s="23">
        <f t="shared" si="145"/>
        <v>1406</v>
      </c>
      <c r="AQ234" s="82"/>
      <c r="AR234" s="27">
        <v>4</v>
      </c>
      <c r="AS234" s="23">
        <f t="shared" si="146"/>
        <v>0</v>
      </c>
      <c r="AT234" s="82">
        <v>0</v>
      </c>
      <c r="AU234" s="28">
        <v>6</v>
      </c>
      <c r="AV234" s="23">
        <f t="shared" si="147"/>
        <v>0</v>
      </c>
      <c r="AW234" s="82"/>
      <c r="AX234" s="29">
        <f t="shared" si="148"/>
        <v>0</v>
      </c>
      <c r="AY234" s="23">
        <v>11430</v>
      </c>
      <c r="AZ234" s="30">
        <f t="shared" si="149"/>
        <v>0.23497652582159625</v>
      </c>
      <c r="BA234" s="30">
        <f t="shared" si="150"/>
        <v>8.2511737089201884E-2</v>
      </c>
      <c r="BB234" s="30">
        <f t="shared" si="151"/>
        <v>0</v>
      </c>
      <c r="BC234" s="20">
        <f t="shared" si="152"/>
        <v>870214</v>
      </c>
      <c r="BD234" s="20">
        <f t="shared" si="153"/>
        <v>859800</v>
      </c>
      <c r="BE234" s="20">
        <f t="shared" si="154"/>
        <v>870214</v>
      </c>
      <c r="BF234" s="20">
        <f t="shared" si="155"/>
        <v>870214</v>
      </c>
      <c r="BG234" s="88">
        <v>931742</v>
      </c>
      <c r="BH234" s="88">
        <v>630992.26</v>
      </c>
      <c r="BI234" s="237">
        <f t="shared" si="156"/>
        <v>67.721779204973046</v>
      </c>
      <c r="BJ234" s="238">
        <f t="shared" si="157"/>
        <v>71839.540000000008</v>
      </c>
      <c r="BK234" s="239">
        <f t="shared" si="158"/>
        <v>7.7102395298269268</v>
      </c>
      <c r="BL234" s="27">
        <f t="shared" si="159"/>
        <v>54200</v>
      </c>
      <c r="BM234" s="239">
        <f t="shared" si="160"/>
        <v>5.8170609460558822</v>
      </c>
      <c r="BN234" s="240">
        <f t="shared" si="161"/>
        <v>7013.75</v>
      </c>
      <c r="BO234" s="239">
        <f t="shared" si="162"/>
        <v>0.75275666439851374</v>
      </c>
      <c r="BP234" s="27">
        <f t="shared" si="163"/>
        <v>16000</v>
      </c>
      <c r="BQ234" s="239">
        <f t="shared" si="164"/>
        <v>1.7172135634113306</v>
      </c>
      <c r="BR234" s="36">
        <f t="shared" si="165"/>
        <v>67858.5</v>
      </c>
      <c r="BS234" s="239">
        <f t="shared" si="166"/>
        <v>7.2829710370467362</v>
      </c>
      <c r="BT234" s="248">
        <f t="shared" si="175"/>
        <v>0.32278220795026946</v>
      </c>
      <c r="BU234" s="241">
        <v>216911.79</v>
      </c>
      <c r="BV234" s="47">
        <f t="shared" si="167"/>
        <v>23.280241740739388</v>
      </c>
      <c r="BW234" s="54">
        <f t="shared" si="168"/>
        <v>83837.949999999983</v>
      </c>
      <c r="BX234" s="237">
        <f t="shared" si="169"/>
        <v>8.9979790542875584</v>
      </c>
      <c r="BY234" s="58">
        <v>18249.54</v>
      </c>
      <c r="BZ234" s="58">
        <v>20850</v>
      </c>
      <c r="CA234" s="58">
        <v>22820</v>
      </c>
      <c r="CB234" s="58">
        <v>9920</v>
      </c>
      <c r="CC234" s="59">
        <v>54200</v>
      </c>
      <c r="CD234" s="59">
        <v>7013.75</v>
      </c>
      <c r="CE234" s="59">
        <v>16000</v>
      </c>
      <c r="CF234" s="42">
        <f t="shared" si="170"/>
        <v>2.0971324294943545E-2</v>
      </c>
      <c r="CG234" s="42">
        <f t="shared" si="171"/>
        <v>2.4249825540823448E-2</v>
      </c>
      <c r="CH234" s="42">
        <f t="shared" si="172"/>
        <v>2.6223434695373783E-2</v>
      </c>
      <c r="CI234" s="42">
        <f t="shared" si="173"/>
        <v>1.1399494836902188E-2</v>
      </c>
      <c r="CJ234" s="42">
        <f t="shared" si="174"/>
        <v>5.8170609460558825E-2</v>
      </c>
      <c r="CK234" s="54">
        <f t="shared" si="132"/>
        <v>16767.589999999997</v>
      </c>
    </row>
    <row r="235" spans="1:89" ht="20" customHeight="1" x14ac:dyDescent="0.6">
      <c r="A235" s="47">
        <v>228</v>
      </c>
      <c r="B235" s="47">
        <v>6</v>
      </c>
      <c r="C235" s="60" t="s">
        <v>474</v>
      </c>
      <c r="D235" s="63" t="s">
        <v>119</v>
      </c>
      <c r="E235" s="47" t="s">
        <v>101</v>
      </c>
      <c r="F235" s="57"/>
      <c r="G235" s="19">
        <v>40</v>
      </c>
      <c r="H235" s="20">
        <f t="shared" si="133"/>
        <v>0</v>
      </c>
      <c r="I235" s="57">
        <v>15050</v>
      </c>
      <c r="J235" s="22">
        <v>50</v>
      </c>
      <c r="K235" s="20">
        <f t="shared" si="134"/>
        <v>752500</v>
      </c>
      <c r="L235" s="23"/>
      <c r="M235" s="24">
        <v>60</v>
      </c>
      <c r="N235" s="20">
        <f t="shared" si="135"/>
        <v>0</v>
      </c>
      <c r="O235" s="23">
        <v>9052</v>
      </c>
      <c r="P235" s="25">
        <v>12</v>
      </c>
      <c r="Q235" s="20">
        <f t="shared" si="136"/>
        <v>108624</v>
      </c>
      <c r="R235" s="23">
        <v>900</v>
      </c>
      <c r="S235" s="26">
        <v>12</v>
      </c>
      <c r="T235" s="20">
        <f t="shared" si="137"/>
        <v>10800</v>
      </c>
      <c r="U235" s="23">
        <v>515</v>
      </c>
      <c r="V235" s="25">
        <v>8</v>
      </c>
      <c r="W235" s="20">
        <f t="shared" si="138"/>
        <v>4120</v>
      </c>
      <c r="X235" s="23">
        <v>817</v>
      </c>
      <c r="Y235" s="25">
        <v>12</v>
      </c>
      <c r="Z235" s="20">
        <f t="shared" si="139"/>
        <v>9804</v>
      </c>
      <c r="AA235" s="23">
        <v>1053</v>
      </c>
      <c r="AB235" s="25">
        <v>10</v>
      </c>
      <c r="AC235" s="20">
        <f t="shared" si="140"/>
        <v>10530</v>
      </c>
      <c r="AD235" s="23"/>
      <c r="AE235" s="25">
        <v>25</v>
      </c>
      <c r="AF235" s="20">
        <f t="shared" si="141"/>
        <v>0</v>
      </c>
      <c r="AG235" s="23"/>
      <c r="AH235" s="25">
        <v>7.5</v>
      </c>
      <c r="AI235" s="20">
        <f t="shared" si="142"/>
        <v>0</v>
      </c>
      <c r="AJ235" s="23"/>
      <c r="AK235" s="22">
        <v>15</v>
      </c>
      <c r="AL235" s="20">
        <f t="shared" si="143"/>
        <v>0</v>
      </c>
      <c r="AM235" s="23"/>
      <c r="AN235" s="25">
        <v>12</v>
      </c>
      <c r="AO235" s="20">
        <f t="shared" si="144"/>
        <v>0</v>
      </c>
      <c r="AP235" s="23">
        <f t="shared" si="145"/>
        <v>3285</v>
      </c>
      <c r="AQ235" s="23"/>
      <c r="AR235" s="27">
        <v>4</v>
      </c>
      <c r="AS235" s="23">
        <f t="shared" si="146"/>
        <v>0</v>
      </c>
      <c r="AT235" s="23"/>
      <c r="AU235" s="28">
        <v>6</v>
      </c>
      <c r="AV235" s="23">
        <f t="shared" si="147"/>
        <v>0</v>
      </c>
      <c r="AW235" s="23">
        <v>1790</v>
      </c>
      <c r="AX235" s="29">
        <f t="shared" si="148"/>
        <v>1790</v>
      </c>
      <c r="AY235" s="23">
        <v>35275</v>
      </c>
      <c r="AZ235" s="30">
        <f t="shared" si="149"/>
        <v>0.6014617940199336</v>
      </c>
      <c r="BA235" s="30">
        <f t="shared" si="150"/>
        <v>0.21827242524916943</v>
      </c>
      <c r="BB235" s="30">
        <f t="shared" si="151"/>
        <v>0.19774635439681837</v>
      </c>
      <c r="BC235" s="20">
        <f t="shared" si="152"/>
        <v>787754</v>
      </c>
      <c r="BD235" s="20">
        <f t="shared" si="153"/>
        <v>763300</v>
      </c>
      <c r="BE235" s="20">
        <f t="shared" si="154"/>
        <v>787754</v>
      </c>
      <c r="BF235" s="20">
        <f t="shared" si="155"/>
        <v>787754</v>
      </c>
      <c r="BG235" s="36">
        <v>931653</v>
      </c>
      <c r="BH235" s="36">
        <v>606880.99903409998</v>
      </c>
      <c r="BI235" s="237">
        <f t="shared" si="156"/>
        <v>65.140239878377457</v>
      </c>
      <c r="BJ235" s="238">
        <f t="shared" si="157"/>
        <v>63388</v>
      </c>
      <c r="BK235" s="239">
        <f t="shared" si="158"/>
        <v>6.8038207358319029</v>
      </c>
      <c r="BL235" s="27">
        <f t="shared" si="159"/>
        <v>68426.289999999994</v>
      </c>
      <c r="BM235" s="239">
        <f t="shared" si="160"/>
        <v>7.3446111374084548</v>
      </c>
      <c r="BN235" s="240">
        <f t="shared" si="161"/>
        <v>872.05</v>
      </c>
      <c r="BO235" s="239">
        <f t="shared" si="162"/>
        <v>9.3602446404401629E-2</v>
      </c>
      <c r="BP235" s="27">
        <f t="shared" si="163"/>
        <v>12000</v>
      </c>
      <c r="BQ235" s="239">
        <f t="shared" si="164"/>
        <v>1.2880332054960375</v>
      </c>
      <c r="BR235" s="36">
        <f t="shared" si="165"/>
        <v>133132.71000000002</v>
      </c>
      <c r="BS235" s="239">
        <f t="shared" si="166"/>
        <v>14.2899459348062</v>
      </c>
      <c r="BT235" s="248">
        <f t="shared" si="175"/>
        <v>0.34859760121622535</v>
      </c>
      <c r="BU235" s="36">
        <v>277819.05</v>
      </c>
      <c r="BV235" s="47">
        <f t="shared" si="167"/>
        <v>29.820013459946995</v>
      </c>
      <c r="BW235" s="54">
        <f t="shared" si="168"/>
        <v>46952.950965900032</v>
      </c>
      <c r="BX235" s="237">
        <f t="shared" si="169"/>
        <v>5.0397466616755411</v>
      </c>
      <c r="BY235" s="53">
        <v>21488</v>
      </c>
      <c r="BZ235" s="53">
        <v>17300</v>
      </c>
      <c r="CA235" s="53">
        <v>17670</v>
      </c>
      <c r="CB235" s="53">
        <v>6930</v>
      </c>
      <c r="CC235" s="54">
        <v>68426.289999999994</v>
      </c>
      <c r="CD235" s="54">
        <v>872.05</v>
      </c>
      <c r="CE235" s="54">
        <v>12000</v>
      </c>
      <c r="CF235" s="42">
        <f t="shared" si="170"/>
        <v>2.7277551113672544E-2</v>
      </c>
      <c r="CG235" s="42">
        <f t="shared" si="171"/>
        <v>2.2664745185379274E-2</v>
      </c>
      <c r="CH235" s="42">
        <f t="shared" si="172"/>
        <v>2.2430860395504182E-2</v>
      </c>
      <c r="CI235" s="42">
        <f t="shared" si="173"/>
        <v>8.7971625659787195E-3</v>
      </c>
      <c r="CJ235" s="42">
        <f t="shared" si="174"/>
        <v>7.3446111374084549E-2</v>
      </c>
      <c r="CK235" s="54">
        <f t="shared" si="132"/>
        <v>9390.5901931800072</v>
      </c>
    </row>
    <row r="236" spans="1:89" ht="20" customHeight="1" x14ac:dyDescent="0.6">
      <c r="A236" s="47">
        <v>229</v>
      </c>
      <c r="B236" s="47">
        <v>4</v>
      </c>
      <c r="C236" s="65" t="s">
        <v>475</v>
      </c>
      <c r="D236" s="47" t="s">
        <v>407</v>
      </c>
      <c r="E236" s="47" t="s">
        <v>241</v>
      </c>
      <c r="F236" s="57"/>
      <c r="G236" s="19">
        <v>40</v>
      </c>
      <c r="H236" s="20">
        <f t="shared" si="133"/>
        <v>0</v>
      </c>
      <c r="I236" s="57">
        <v>16280</v>
      </c>
      <c r="J236" s="22">
        <v>50</v>
      </c>
      <c r="K236" s="20">
        <f t="shared" si="134"/>
        <v>814000</v>
      </c>
      <c r="L236" s="23"/>
      <c r="M236" s="24">
        <v>60</v>
      </c>
      <c r="N236" s="20">
        <f t="shared" si="135"/>
        <v>0</v>
      </c>
      <c r="O236" s="23">
        <v>4503</v>
      </c>
      <c r="P236" s="25">
        <v>12</v>
      </c>
      <c r="Q236" s="20">
        <f t="shared" si="136"/>
        <v>54036</v>
      </c>
      <c r="R236" s="23">
        <v>1080</v>
      </c>
      <c r="S236" s="26">
        <v>12</v>
      </c>
      <c r="T236" s="20">
        <f t="shared" si="137"/>
        <v>12960</v>
      </c>
      <c r="U236" s="23">
        <v>440</v>
      </c>
      <c r="V236" s="25">
        <v>8</v>
      </c>
      <c r="W236" s="20">
        <f t="shared" si="138"/>
        <v>3520</v>
      </c>
      <c r="X236" s="23">
        <v>192</v>
      </c>
      <c r="Y236" s="25">
        <v>12</v>
      </c>
      <c r="Z236" s="20">
        <f t="shared" si="139"/>
        <v>2304</v>
      </c>
      <c r="AA236" s="23">
        <v>480</v>
      </c>
      <c r="AB236" s="25">
        <v>10</v>
      </c>
      <c r="AC236" s="20">
        <f t="shared" si="140"/>
        <v>4800</v>
      </c>
      <c r="AD236" s="23">
        <v>320</v>
      </c>
      <c r="AE236" s="25">
        <v>25</v>
      </c>
      <c r="AF236" s="20">
        <f t="shared" si="141"/>
        <v>8000</v>
      </c>
      <c r="AG236" s="23"/>
      <c r="AH236" s="25">
        <v>7.5</v>
      </c>
      <c r="AI236" s="20">
        <f t="shared" si="142"/>
        <v>0</v>
      </c>
      <c r="AJ236" s="23"/>
      <c r="AK236" s="22">
        <v>15</v>
      </c>
      <c r="AL236" s="20">
        <f t="shared" si="143"/>
        <v>0</v>
      </c>
      <c r="AM236" s="23"/>
      <c r="AN236" s="25">
        <v>12</v>
      </c>
      <c r="AO236" s="20">
        <f t="shared" si="144"/>
        <v>0</v>
      </c>
      <c r="AP236" s="23">
        <f t="shared" si="145"/>
        <v>2512</v>
      </c>
      <c r="AQ236" s="23"/>
      <c r="AR236" s="27">
        <v>4</v>
      </c>
      <c r="AS236" s="23">
        <f t="shared" si="146"/>
        <v>0</v>
      </c>
      <c r="AT236" s="23"/>
      <c r="AU236" s="28">
        <v>6</v>
      </c>
      <c r="AV236" s="23">
        <f t="shared" si="147"/>
        <v>0</v>
      </c>
      <c r="AW236" s="23">
        <v>1369</v>
      </c>
      <c r="AX236" s="29">
        <f t="shared" si="148"/>
        <v>1369</v>
      </c>
      <c r="AY236" s="23">
        <v>29675</v>
      </c>
      <c r="AZ236" s="30">
        <f t="shared" si="149"/>
        <v>0.27659705159705161</v>
      </c>
      <c r="BA236" s="30">
        <f t="shared" si="150"/>
        <v>0.15429975429975429</v>
      </c>
      <c r="BB236" s="30">
        <f t="shared" si="151"/>
        <v>0.30401954252720409</v>
      </c>
      <c r="BC236" s="20">
        <f t="shared" si="152"/>
        <v>845584</v>
      </c>
      <c r="BD236" s="20">
        <f t="shared" si="153"/>
        <v>834960</v>
      </c>
      <c r="BE236" s="20">
        <f t="shared" si="154"/>
        <v>845584</v>
      </c>
      <c r="BF236" s="20">
        <f t="shared" si="155"/>
        <v>845584</v>
      </c>
      <c r="BG236" s="36">
        <v>929295</v>
      </c>
      <c r="BH236" s="36">
        <v>621788.68939393898</v>
      </c>
      <c r="BI236" s="237">
        <f t="shared" si="156"/>
        <v>66.909720744643948</v>
      </c>
      <c r="BJ236" s="238">
        <f t="shared" si="157"/>
        <v>60630</v>
      </c>
      <c r="BK236" s="239">
        <f t="shared" si="158"/>
        <v>6.5243006795473981</v>
      </c>
      <c r="BL236" s="27">
        <f t="shared" si="159"/>
        <v>60893</v>
      </c>
      <c r="BM236" s="239">
        <f t="shared" si="160"/>
        <v>6.552601703441856</v>
      </c>
      <c r="BN236" s="240">
        <f t="shared" si="161"/>
        <v>14324.32</v>
      </c>
      <c r="BO236" s="239">
        <f t="shared" si="162"/>
        <v>1.5414179566230313</v>
      </c>
      <c r="BP236" s="27">
        <f t="shared" si="163"/>
        <v>25000</v>
      </c>
      <c r="BQ236" s="239">
        <f t="shared" si="164"/>
        <v>2.6902113968115611</v>
      </c>
      <c r="BR236" s="36">
        <f t="shared" si="165"/>
        <v>68569.812999999995</v>
      </c>
      <c r="BS236" s="239">
        <f t="shared" si="166"/>
        <v>7.3786916963935019</v>
      </c>
      <c r="BT236" s="248">
        <f t="shared" si="175"/>
        <v>0.33090279255356053</v>
      </c>
      <c r="BU236" s="36">
        <v>229417.133</v>
      </c>
      <c r="BV236" s="47">
        <f t="shared" si="167"/>
        <v>24.687223432817348</v>
      </c>
      <c r="BW236" s="54">
        <f t="shared" si="168"/>
        <v>78089.177606061014</v>
      </c>
      <c r="BX236" s="237">
        <f t="shared" si="169"/>
        <v>8.4030558225386986</v>
      </c>
      <c r="BY236" s="53">
        <v>18240</v>
      </c>
      <c r="BZ236" s="53">
        <v>14760</v>
      </c>
      <c r="CA236" s="53">
        <v>20060</v>
      </c>
      <c r="CB236" s="53">
        <v>7570</v>
      </c>
      <c r="CC236" s="54">
        <v>60893</v>
      </c>
      <c r="CD236" s="54">
        <v>14324.32</v>
      </c>
      <c r="CE236" s="54">
        <v>25000</v>
      </c>
      <c r="CF236" s="42">
        <f t="shared" si="170"/>
        <v>2.1570890650721868E-2</v>
      </c>
      <c r="CG236" s="42">
        <f t="shared" si="171"/>
        <v>1.7677493532624319E-2</v>
      </c>
      <c r="CH236" s="42">
        <f t="shared" si="172"/>
        <v>2.3723249257318019E-2</v>
      </c>
      <c r="CI236" s="42">
        <f t="shared" si="173"/>
        <v>8.9523926658971794E-3</v>
      </c>
      <c r="CJ236" s="42">
        <f t="shared" si="174"/>
        <v>6.5526017034418571E-2</v>
      </c>
      <c r="CK236" s="54">
        <f t="shared" si="132"/>
        <v>15617.835521212204</v>
      </c>
    </row>
    <row r="237" spans="1:89" ht="20" customHeight="1" x14ac:dyDescent="0.6">
      <c r="A237" s="47">
        <v>230</v>
      </c>
      <c r="B237" s="47">
        <v>6</v>
      </c>
      <c r="C237" s="48" t="s">
        <v>476</v>
      </c>
      <c r="D237" s="48" t="s">
        <v>477</v>
      </c>
      <c r="E237" s="48" t="s">
        <v>478</v>
      </c>
      <c r="F237" s="57"/>
      <c r="G237" s="19">
        <v>40</v>
      </c>
      <c r="H237" s="20">
        <f t="shared" si="133"/>
        <v>0</v>
      </c>
      <c r="I237" s="57">
        <v>15483</v>
      </c>
      <c r="J237" s="22">
        <v>50</v>
      </c>
      <c r="K237" s="20">
        <f t="shared" si="134"/>
        <v>774150</v>
      </c>
      <c r="L237" s="23"/>
      <c r="M237" s="24">
        <v>60</v>
      </c>
      <c r="N237" s="20">
        <f t="shared" si="135"/>
        <v>0</v>
      </c>
      <c r="O237" s="57">
        <v>6105</v>
      </c>
      <c r="P237" s="25">
        <v>12</v>
      </c>
      <c r="Q237" s="20">
        <f t="shared" si="136"/>
        <v>73260</v>
      </c>
      <c r="R237" s="57">
        <v>400</v>
      </c>
      <c r="S237" s="26">
        <v>12</v>
      </c>
      <c r="T237" s="20">
        <f t="shared" si="137"/>
        <v>4800</v>
      </c>
      <c r="U237" s="23">
        <v>621</v>
      </c>
      <c r="V237" s="25">
        <v>8</v>
      </c>
      <c r="W237" s="20">
        <f t="shared" si="138"/>
        <v>4968</v>
      </c>
      <c r="X237" s="57">
        <v>369</v>
      </c>
      <c r="Y237" s="25">
        <v>12</v>
      </c>
      <c r="Z237" s="20">
        <f t="shared" si="139"/>
        <v>4428</v>
      </c>
      <c r="AA237" s="57">
        <v>422</v>
      </c>
      <c r="AB237" s="25">
        <v>10</v>
      </c>
      <c r="AC237" s="20">
        <f t="shared" si="140"/>
        <v>4220</v>
      </c>
      <c r="AD237" s="57">
        <v>360</v>
      </c>
      <c r="AE237" s="25">
        <v>25</v>
      </c>
      <c r="AF237" s="20">
        <f t="shared" si="141"/>
        <v>9000</v>
      </c>
      <c r="AG237" s="57">
        <v>372</v>
      </c>
      <c r="AH237" s="25">
        <v>7.5</v>
      </c>
      <c r="AI237" s="20">
        <f t="shared" si="142"/>
        <v>2790</v>
      </c>
      <c r="AJ237" s="57"/>
      <c r="AK237" s="22">
        <v>15</v>
      </c>
      <c r="AL237" s="20">
        <f t="shared" si="143"/>
        <v>0</v>
      </c>
      <c r="AM237" s="57">
        <v>115</v>
      </c>
      <c r="AN237" s="25">
        <v>12</v>
      </c>
      <c r="AO237" s="20">
        <f t="shared" si="144"/>
        <v>1380</v>
      </c>
      <c r="AP237" s="23">
        <f t="shared" si="145"/>
        <v>2659</v>
      </c>
      <c r="AQ237" s="57"/>
      <c r="AR237" s="27">
        <v>4</v>
      </c>
      <c r="AS237" s="23">
        <f t="shared" si="146"/>
        <v>0</v>
      </c>
      <c r="AT237" s="57"/>
      <c r="AU237" s="28">
        <v>6</v>
      </c>
      <c r="AV237" s="23">
        <f t="shared" si="147"/>
        <v>0</v>
      </c>
      <c r="AW237" s="57">
        <v>2128</v>
      </c>
      <c r="AX237" s="29">
        <f t="shared" si="148"/>
        <v>2128</v>
      </c>
      <c r="AY237" s="57">
        <v>49264</v>
      </c>
      <c r="AZ237" s="30">
        <f t="shared" si="149"/>
        <v>0.3943034295679132</v>
      </c>
      <c r="BA237" s="30">
        <f t="shared" si="150"/>
        <v>0.17173674352515661</v>
      </c>
      <c r="BB237" s="30">
        <f t="shared" si="151"/>
        <v>0.34856674856674857</v>
      </c>
      <c r="BC237" s="20">
        <f t="shared" si="152"/>
        <v>801566</v>
      </c>
      <c r="BD237" s="20">
        <f t="shared" si="153"/>
        <v>787950</v>
      </c>
      <c r="BE237" s="20">
        <f t="shared" si="154"/>
        <v>801566</v>
      </c>
      <c r="BF237" s="20">
        <f t="shared" si="155"/>
        <v>804356</v>
      </c>
      <c r="BG237" s="241">
        <v>928260</v>
      </c>
      <c r="BH237" s="241">
        <v>618865.60032600001</v>
      </c>
      <c r="BI237" s="237">
        <f t="shared" si="156"/>
        <v>66.669424549802855</v>
      </c>
      <c r="BJ237" s="238">
        <f t="shared" si="157"/>
        <v>62338</v>
      </c>
      <c r="BK237" s="239">
        <f t="shared" si="158"/>
        <v>6.7155753775881752</v>
      </c>
      <c r="BL237" s="27">
        <f t="shared" si="159"/>
        <v>74761.649999999994</v>
      </c>
      <c r="BM237" s="239">
        <f t="shared" si="160"/>
        <v>8.053955788248981</v>
      </c>
      <c r="BN237" s="240">
        <f t="shared" si="161"/>
        <v>0</v>
      </c>
      <c r="BO237" s="239">
        <f t="shared" si="162"/>
        <v>0</v>
      </c>
      <c r="BP237" s="27">
        <f t="shared" si="163"/>
        <v>34000</v>
      </c>
      <c r="BQ237" s="239">
        <f t="shared" si="164"/>
        <v>3.6627668972055241</v>
      </c>
      <c r="BR237" s="36">
        <f t="shared" si="165"/>
        <v>56467.140000000014</v>
      </c>
      <c r="BS237" s="239">
        <f t="shared" si="166"/>
        <v>6.0831167991726467</v>
      </c>
      <c r="BT237" s="248">
        <f t="shared" si="175"/>
        <v>0.33330575450197142</v>
      </c>
      <c r="BU237" s="241">
        <v>227566.79</v>
      </c>
      <c r="BV237" s="47">
        <f t="shared" si="167"/>
        <v>24.515414862215327</v>
      </c>
      <c r="BW237" s="54">
        <f t="shared" si="168"/>
        <v>81827.609673999978</v>
      </c>
      <c r="BX237" s="237">
        <f t="shared" si="169"/>
        <v>8.8151605879818131</v>
      </c>
      <c r="BY237" s="58">
        <v>22728</v>
      </c>
      <c r="BZ237" s="58">
        <v>17190</v>
      </c>
      <c r="CA237" s="58">
        <v>17820</v>
      </c>
      <c r="CB237" s="58">
        <v>4600</v>
      </c>
      <c r="CC237" s="59">
        <v>74761.649999999994</v>
      </c>
      <c r="CD237" s="59"/>
      <c r="CE237" s="59">
        <v>34000</v>
      </c>
      <c r="CF237" s="42">
        <f t="shared" si="170"/>
        <v>2.8354496073935271E-2</v>
      </c>
      <c r="CG237" s="42">
        <f t="shared" si="171"/>
        <v>2.1816105082809824E-2</v>
      </c>
      <c r="CH237" s="42">
        <f t="shared" si="172"/>
        <v>2.2231481874231192E-2</v>
      </c>
      <c r="CI237" s="42">
        <f t="shared" si="173"/>
        <v>5.7188608029280566E-3</v>
      </c>
      <c r="CJ237" s="42">
        <f t="shared" si="174"/>
        <v>8.0539557882489815E-2</v>
      </c>
      <c r="CK237" s="54">
        <f t="shared" si="132"/>
        <v>16365.521934799996</v>
      </c>
    </row>
    <row r="238" spans="1:89" ht="20" customHeight="1" x14ac:dyDescent="0.6">
      <c r="A238" s="47">
        <v>231</v>
      </c>
      <c r="B238" s="47">
        <v>5</v>
      </c>
      <c r="C238" s="60" t="s">
        <v>479</v>
      </c>
      <c r="D238" s="47" t="s">
        <v>480</v>
      </c>
      <c r="E238" s="47" t="s">
        <v>147</v>
      </c>
      <c r="F238" s="57"/>
      <c r="G238" s="19">
        <v>40</v>
      </c>
      <c r="H238" s="20">
        <f t="shared" si="133"/>
        <v>0</v>
      </c>
      <c r="I238" s="57">
        <v>15210</v>
      </c>
      <c r="J238" s="22">
        <v>50</v>
      </c>
      <c r="K238" s="20">
        <f t="shared" si="134"/>
        <v>760500</v>
      </c>
      <c r="L238" s="23"/>
      <c r="M238" s="24">
        <v>60</v>
      </c>
      <c r="N238" s="20">
        <f t="shared" si="135"/>
        <v>0</v>
      </c>
      <c r="O238" s="23">
        <v>6950</v>
      </c>
      <c r="P238" s="25">
        <v>12</v>
      </c>
      <c r="Q238" s="20">
        <f t="shared" si="136"/>
        <v>83400</v>
      </c>
      <c r="R238" s="23"/>
      <c r="S238" s="26">
        <v>12</v>
      </c>
      <c r="T238" s="20">
        <f t="shared" si="137"/>
        <v>0</v>
      </c>
      <c r="U238" s="23">
        <v>1031</v>
      </c>
      <c r="V238" s="25">
        <v>8</v>
      </c>
      <c r="W238" s="20">
        <f t="shared" si="138"/>
        <v>8248</v>
      </c>
      <c r="X238" s="23"/>
      <c r="Y238" s="25">
        <v>12</v>
      </c>
      <c r="Z238" s="20">
        <f t="shared" si="139"/>
        <v>0</v>
      </c>
      <c r="AA238" s="23">
        <v>1925</v>
      </c>
      <c r="AB238" s="25">
        <v>10</v>
      </c>
      <c r="AC238" s="20">
        <f t="shared" si="140"/>
        <v>19250</v>
      </c>
      <c r="AD238" s="23">
        <v>240</v>
      </c>
      <c r="AE238" s="25">
        <v>25</v>
      </c>
      <c r="AF238" s="20">
        <f t="shared" si="141"/>
        <v>6000</v>
      </c>
      <c r="AG238" s="23">
        <v>576</v>
      </c>
      <c r="AH238" s="25">
        <v>7.5</v>
      </c>
      <c r="AI238" s="20">
        <f t="shared" si="142"/>
        <v>4320</v>
      </c>
      <c r="AJ238" s="23"/>
      <c r="AK238" s="22">
        <v>15</v>
      </c>
      <c r="AL238" s="20">
        <f t="shared" si="143"/>
        <v>0</v>
      </c>
      <c r="AM238" s="23"/>
      <c r="AN238" s="25">
        <v>12</v>
      </c>
      <c r="AO238" s="20">
        <f t="shared" si="144"/>
        <v>0</v>
      </c>
      <c r="AP238" s="23">
        <f t="shared" si="145"/>
        <v>3772</v>
      </c>
      <c r="AQ238" s="23"/>
      <c r="AR238" s="27">
        <v>4</v>
      </c>
      <c r="AS238" s="23">
        <f t="shared" si="146"/>
        <v>0</v>
      </c>
      <c r="AT238" s="23"/>
      <c r="AU238" s="28">
        <v>6</v>
      </c>
      <c r="AV238" s="23">
        <f t="shared" si="147"/>
        <v>0</v>
      </c>
      <c r="AW238" s="23">
        <v>1713</v>
      </c>
      <c r="AX238" s="29">
        <f t="shared" si="148"/>
        <v>1713</v>
      </c>
      <c r="AY238" s="23">
        <v>40590</v>
      </c>
      <c r="AZ238" s="30">
        <f t="shared" si="149"/>
        <v>0.45693622616699542</v>
      </c>
      <c r="BA238" s="30">
        <f t="shared" si="150"/>
        <v>0.2479947403024326</v>
      </c>
      <c r="BB238" s="30">
        <f t="shared" si="151"/>
        <v>0.24647482014388489</v>
      </c>
      <c r="BC238" s="20">
        <f t="shared" si="152"/>
        <v>793998</v>
      </c>
      <c r="BD238" s="20">
        <f t="shared" si="153"/>
        <v>766500</v>
      </c>
      <c r="BE238" s="20">
        <f t="shared" si="154"/>
        <v>793998</v>
      </c>
      <c r="BF238" s="20">
        <f t="shared" si="155"/>
        <v>798318</v>
      </c>
      <c r="BG238" s="36">
        <v>927708</v>
      </c>
      <c r="BH238" s="36">
        <v>605350.69061339996</v>
      </c>
      <c r="BI238" s="237">
        <f t="shared" si="156"/>
        <v>65.25228742377989</v>
      </c>
      <c r="BJ238" s="238">
        <f t="shared" si="157"/>
        <v>55010</v>
      </c>
      <c r="BK238" s="239">
        <f t="shared" si="158"/>
        <v>5.9296675246952706</v>
      </c>
      <c r="BL238" s="27">
        <f t="shared" si="159"/>
        <v>65452</v>
      </c>
      <c r="BM238" s="239">
        <f t="shared" si="160"/>
        <v>7.0552372082594959</v>
      </c>
      <c r="BN238" s="240">
        <f t="shared" si="161"/>
        <v>3000</v>
      </c>
      <c r="BO238" s="239">
        <f t="shared" si="162"/>
        <v>0.32337761450801328</v>
      </c>
      <c r="BP238" s="27">
        <f t="shared" si="163"/>
        <v>17600</v>
      </c>
      <c r="BQ238" s="239">
        <f t="shared" si="164"/>
        <v>1.8971486717803447</v>
      </c>
      <c r="BR238" s="36">
        <f t="shared" si="165"/>
        <v>73324.47</v>
      </c>
      <c r="BS238" s="239">
        <f t="shared" si="166"/>
        <v>7.9038307312214622</v>
      </c>
      <c r="BT238" s="248">
        <f t="shared" si="175"/>
        <v>0.34747712576220108</v>
      </c>
      <c r="BU238" s="36">
        <v>214386.47</v>
      </c>
      <c r="BV238" s="47">
        <f t="shared" si="167"/>
        <v>23.109261750464587</v>
      </c>
      <c r="BW238" s="54">
        <f t="shared" si="168"/>
        <v>107970.83938660004</v>
      </c>
      <c r="BX238" s="237">
        <f t="shared" si="169"/>
        <v>11.638450825755523</v>
      </c>
      <c r="BY238" s="53">
        <v>14868</v>
      </c>
      <c r="BZ238" s="53">
        <v>14917</v>
      </c>
      <c r="CA238" s="53">
        <v>19800</v>
      </c>
      <c r="CB238" s="53">
        <v>5425</v>
      </c>
      <c r="CC238" s="54">
        <v>65452</v>
      </c>
      <c r="CD238" s="54">
        <v>3000</v>
      </c>
      <c r="CE238" s="54">
        <v>17600</v>
      </c>
      <c r="CF238" s="42">
        <f t="shared" si="170"/>
        <v>1.8725487973521342E-2</v>
      </c>
      <c r="CG238" s="42">
        <f t="shared" si="171"/>
        <v>1.9461187214611871E-2</v>
      </c>
      <c r="CH238" s="42">
        <f t="shared" si="172"/>
        <v>2.4937090521638592E-2</v>
      </c>
      <c r="CI238" s="42">
        <f t="shared" si="173"/>
        <v>6.7955376178415114E-3</v>
      </c>
      <c r="CJ238" s="42">
        <f t="shared" si="174"/>
        <v>7.0552372082594961E-2</v>
      </c>
      <c r="CK238" s="54">
        <f t="shared" si="132"/>
        <v>21594.167877320011</v>
      </c>
    </row>
    <row r="239" spans="1:89" ht="20" customHeight="1" x14ac:dyDescent="0.6">
      <c r="A239" s="47">
        <v>232</v>
      </c>
      <c r="B239" s="62">
        <v>5</v>
      </c>
      <c r="C239" s="48" t="s">
        <v>481</v>
      </c>
      <c r="D239" s="48" t="s">
        <v>78</v>
      </c>
      <c r="E239" s="48" t="s">
        <v>117</v>
      </c>
      <c r="F239" s="55"/>
      <c r="G239" s="19">
        <v>40</v>
      </c>
      <c r="H239" s="20">
        <f t="shared" si="133"/>
        <v>0</v>
      </c>
      <c r="I239" s="23">
        <v>16013</v>
      </c>
      <c r="J239" s="22">
        <v>50</v>
      </c>
      <c r="K239" s="20">
        <f t="shared" si="134"/>
        <v>800650</v>
      </c>
      <c r="L239" s="23"/>
      <c r="M239" s="24">
        <v>60</v>
      </c>
      <c r="N239" s="20">
        <f t="shared" si="135"/>
        <v>0</v>
      </c>
      <c r="O239" s="23">
        <v>5107</v>
      </c>
      <c r="P239" s="25">
        <v>12</v>
      </c>
      <c r="Q239" s="20">
        <f t="shared" si="136"/>
        <v>61284</v>
      </c>
      <c r="R239" s="23">
        <v>0</v>
      </c>
      <c r="S239" s="26">
        <v>12</v>
      </c>
      <c r="T239" s="20">
        <f t="shared" si="137"/>
        <v>0</v>
      </c>
      <c r="U239" s="23">
        <v>730</v>
      </c>
      <c r="V239" s="25">
        <v>8</v>
      </c>
      <c r="W239" s="20">
        <f t="shared" si="138"/>
        <v>5840</v>
      </c>
      <c r="X239" s="23">
        <v>208</v>
      </c>
      <c r="Y239" s="25">
        <v>12</v>
      </c>
      <c r="Z239" s="20">
        <f t="shared" si="139"/>
        <v>2496</v>
      </c>
      <c r="AA239" s="23">
        <v>781</v>
      </c>
      <c r="AB239" s="25">
        <v>10</v>
      </c>
      <c r="AC239" s="20">
        <f t="shared" si="140"/>
        <v>7810</v>
      </c>
      <c r="AD239" s="23">
        <v>225</v>
      </c>
      <c r="AE239" s="25">
        <v>25</v>
      </c>
      <c r="AF239" s="20">
        <f t="shared" si="141"/>
        <v>5625</v>
      </c>
      <c r="AG239" s="23">
        <v>300</v>
      </c>
      <c r="AH239" s="25">
        <v>7.5</v>
      </c>
      <c r="AI239" s="20">
        <f t="shared" si="142"/>
        <v>2250</v>
      </c>
      <c r="AJ239" s="23"/>
      <c r="AK239" s="22">
        <v>15</v>
      </c>
      <c r="AL239" s="20">
        <f t="shared" si="143"/>
        <v>0</v>
      </c>
      <c r="AM239" s="23">
        <v>204</v>
      </c>
      <c r="AN239" s="25">
        <v>12</v>
      </c>
      <c r="AO239" s="20">
        <f t="shared" si="144"/>
        <v>2448</v>
      </c>
      <c r="AP239" s="23">
        <f t="shared" si="145"/>
        <v>2448</v>
      </c>
      <c r="AQ239" s="23">
        <v>0</v>
      </c>
      <c r="AR239" s="27">
        <v>4</v>
      </c>
      <c r="AS239" s="23">
        <f t="shared" si="146"/>
        <v>0</v>
      </c>
      <c r="AT239" s="23"/>
      <c r="AU239" s="28">
        <v>6</v>
      </c>
      <c r="AV239" s="23">
        <f t="shared" si="147"/>
        <v>0</v>
      </c>
      <c r="AW239" s="23">
        <v>2227</v>
      </c>
      <c r="AX239" s="29">
        <f t="shared" si="148"/>
        <v>2227</v>
      </c>
      <c r="AY239" s="23">
        <v>39223</v>
      </c>
      <c r="AZ239" s="30">
        <f t="shared" si="149"/>
        <v>0.3189283706988072</v>
      </c>
      <c r="BA239" s="30">
        <f t="shared" si="150"/>
        <v>0.15287578842190719</v>
      </c>
      <c r="BB239" s="30">
        <f t="shared" si="151"/>
        <v>0.43606814176620323</v>
      </c>
      <c r="BC239" s="20">
        <f t="shared" si="152"/>
        <v>822421</v>
      </c>
      <c r="BD239" s="20">
        <f t="shared" si="153"/>
        <v>806275</v>
      </c>
      <c r="BE239" s="20">
        <f t="shared" si="154"/>
        <v>822421</v>
      </c>
      <c r="BF239" s="20">
        <f t="shared" si="155"/>
        <v>824671</v>
      </c>
      <c r="BG239" s="36">
        <v>927218</v>
      </c>
      <c r="BH239" s="36">
        <v>629906.306818182</v>
      </c>
      <c r="BI239" s="237">
        <f t="shared" si="156"/>
        <v>67.935081805808551</v>
      </c>
      <c r="BJ239" s="238">
        <f t="shared" si="157"/>
        <v>61316</v>
      </c>
      <c r="BK239" s="239">
        <f t="shared" si="158"/>
        <v>6.612900094691863</v>
      </c>
      <c r="BL239" s="27">
        <f t="shared" si="159"/>
        <v>67190</v>
      </c>
      <c r="BM239" s="239">
        <f t="shared" si="160"/>
        <v>7.2464080723195625</v>
      </c>
      <c r="BN239" s="240">
        <f t="shared" si="161"/>
        <v>1375</v>
      </c>
      <c r="BO239" s="239">
        <f t="shared" si="162"/>
        <v>0.14829306592408689</v>
      </c>
      <c r="BP239" s="27">
        <f t="shared" si="163"/>
        <v>10000</v>
      </c>
      <c r="BQ239" s="239">
        <f t="shared" si="164"/>
        <v>1.0784950249024501</v>
      </c>
      <c r="BR239" s="36">
        <f t="shared" si="165"/>
        <v>47636.929999999993</v>
      </c>
      <c r="BS239" s="239">
        <f t="shared" si="166"/>
        <v>5.137619200662626</v>
      </c>
      <c r="BT239" s="248">
        <f t="shared" si="175"/>
        <v>0.32064918194191444</v>
      </c>
      <c r="BU239" s="36">
        <v>187517.93</v>
      </c>
      <c r="BV239" s="47">
        <f t="shared" si="167"/>
        <v>20.223715458500589</v>
      </c>
      <c r="BW239" s="54">
        <f t="shared" si="168"/>
        <v>109793.76318181801</v>
      </c>
      <c r="BX239" s="237">
        <f t="shared" si="169"/>
        <v>11.841202735690851</v>
      </c>
      <c r="BY239" s="53">
        <v>14390</v>
      </c>
      <c r="BZ239" s="53">
        <v>19092</v>
      </c>
      <c r="CA239" s="53">
        <v>22304</v>
      </c>
      <c r="CB239" s="53">
        <v>5530</v>
      </c>
      <c r="CC239" s="54">
        <v>67190</v>
      </c>
      <c r="CD239" s="54">
        <v>1375</v>
      </c>
      <c r="CE239" s="54">
        <v>10000</v>
      </c>
      <c r="CF239" s="42">
        <f t="shared" si="170"/>
        <v>1.7497121304052305E-2</v>
      </c>
      <c r="CG239" s="42">
        <f t="shared" si="171"/>
        <v>2.3679265759201266E-2</v>
      </c>
      <c r="CH239" s="42">
        <f t="shared" si="172"/>
        <v>2.7119930060151676E-2</v>
      </c>
      <c r="CI239" s="42">
        <f t="shared" si="173"/>
        <v>6.705704456686363E-3</v>
      </c>
      <c r="CJ239" s="42">
        <f t="shared" si="174"/>
        <v>7.2464080723195629E-2</v>
      </c>
      <c r="CK239" s="54">
        <f t="shared" si="132"/>
        <v>21958.752636363603</v>
      </c>
    </row>
    <row r="240" spans="1:89" ht="20" customHeight="1" x14ac:dyDescent="0.6">
      <c r="A240" s="47">
        <v>233</v>
      </c>
      <c r="B240" s="47">
        <v>6</v>
      </c>
      <c r="C240" s="48" t="s">
        <v>482</v>
      </c>
      <c r="D240" s="48" t="s">
        <v>69</v>
      </c>
      <c r="E240" s="48" t="s">
        <v>112</v>
      </c>
      <c r="F240" s="23"/>
      <c r="G240" s="19">
        <v>40</v>
      </c>
      <c r="H240" s="20">
        <f t="shared" si="133"/>
        <v>0</v>
      </c>
      <c r="I240" s="23">
        <v>15157</v>
      </c>
      <c r="J240" s="22">
        <v>50</v>
      </c>
      <c r="K240" s="20">
        <f t="shared" si="134"/>
        <v>757850</v>
      </c>
      <c r="L240" s="23"/>
      <c r="M240" s="24">
        <v>60</v>
      </c>
      <c r="N240" s="20">
        <f t="shared" si="135"/>
        <v>0</v>
      </c>
      <c r="O240" s="23">
        <v>9607</v>
      </c>
      <c r="P240" s="25">
        <v>12</v>
      </c>
      <c r="Q240" s="20">
        <f t="shared" si="136"/>
        <v>115284</v>
      </c>
      <c r="R240" s="23"/>
      <c r="S240" s="26">
        <v>12</v>
      </c>
      <c r="T240" s="20">
        <f t="shared" si="137"/>
        <v>0</v>
      </c>
      <c r="U240" s="23">
        <v>531</v>
      </c>
      <c r="V240" s="25">
        <v>8</v>
      </c>
      <c r="W240" s="20">
        <f t="shared" si="138"/>
        <v>4248</v>
      </c>
      <c r="X240" s="23">
        <v>176</v>
      </c>
      <c r="Y240" s="25">
        <v>12</v>
      </c>
      <c r="Z240" s="20">
        <f t="shared" si="139"/>
        <v>2112</v>
      </c>
      <c r="AA240" s="23">
        <v>791</v>
      </c>
      <c r="AB240" s="25">
        <v>10</v>
      </c>
      <c r="AC240" s="20">
        <f t="shared" si="140"/>
        <v>7910</v>
      </c>
      <c r="AD240" s="23">
        <v>180</v>
      </c>
      <c r="AE240" s="25">
        <v>25</v>
      </c>
      <c r="AF240" s="20">
        <f t="shared" si="141"/>
        <v>4500</v>
      </c>
      <c r="AG240" s="23">
        <v>214</v>
      </c>
      <c r="AH240" s="25">
        <v>7.5</v>
      </c>
      <c r="AI240" s="20">
        <f t="shared" si="142"/>
        <v>1605</v>
      </c>
      <c r="AJ240" s="23"/>
      <c r="AK240" s="22">
        <v>15</v>
      </c>
      <c r="AL240" s="20">
        <f t="shared" si="143"/>
        <v>0</v>
      </c>
      <c r="AM240" s="23"/>
      <c r="AN240" s="25">
        <v>12</v>
      </c>
      <c r="AO240" s="20">
        <f t="shared" si="144"/>
        <v>0</v>
      </c>
      <c r="AP240" s="23">
        <f t="shared" si="145"/>
        <v>1892</v>
      </c>
      <c r="AQ240" s="23"/>
      <c r="AR240" s="27">
        <v>4</v>
      </c>
      <c r="AS240" s="23">
        <f t="shared" si="146"/>
        <v>0</v>
      </c>
      <c r="AT240" s="23"/>
      <c r="AU240" s="28">
        <v>6</v>
      </c>
      <c r="AV240" s="23">
        <f t="shared" si="147"/>
        <v>0</v>
      </c>
      <c r="AW240" s="23">
        <v>1249</v>
      </c>
      <c r="AX240" s="29">
        <f t="shared" si="148"/>
        <v>1249</v>
      </c>
      <c r="AY240" s="23">
        <v>31575</v>
      </c>
      <c r="AZ240" s="30">
        <f t="shared" si="149"/>
        <v>0.63383255261595306</v>
      </c>
      <c r="BA240" s="30">
        <f t="shared" si="150"/>
        <v>0.12482681269380484</v>
      </c>
      <c r="BB240" s="30">
        <f t="shared" si="151"/>
        <v>0.1300093681690434</v>
      </c>
      <c r="BC240" s="20">
        <f t="shared" si="152"/>
        <v>776620</v>
      </c>
      <c r="BD240" s="20">
        <f t="shared" si="153"/>
        <v>762350</v>
      </c>
      <c r="BE240" s="20">
        <f t="shared" si="154"/>
        <v>776620</v>
      </c>
      <c r="BF240" s="20">
        <f t="shared" si="155"/>
        <v>778225</v>
      </c>
      <c r="BG240" s="36">
        <v>925084</v>
      </c>
      <c r="BH240" s="36">
        <v>603888.51884663</v>
      </c>
      <c r="BI240" s="237">
        <f t="shared" si="156"/>
        <v>65.279317212991472</v>
      </c>
      <c r="BJ240" s="238">
        <f t="shared" si="157"/>
        <v>56449</v>
      </c>
      <c r="BK240" s="239">
        <f t="shared" si="158"/>
        <v>6.1020404633525169</v>
      </c>
      <c r="BL240" s="27">
        <f t="shared" si="159"/>
        <v>49583.56</v>
      </c>
      <c r="BM240" s="239">
        <f t="shared" si="160"/>
        <v>5.3598981281699825</v>
      </c>
      <c r="BN240" s="240">
        <f t="shared" si="161"/>
        <v>24169.7</v>
      </c>
      <c r="BO240" s="239">
        <f t="shared" si="162"/>
        <v>2.6127032788373814</v>
      </c>
      <c r="BP240" s="27">
        <f t="shared" si="163"/>
        <v>12000</v>
      </c>
      <c r="BQ240" s="239">
        <f t="shared" si="164"/>
        <v>1.2971794993751919</v>
      </c>
      <c r="BR240" s="36">
        <f t="shared" si="165"/>
        <v>68472.979999999981</v>
      </c>
      <c r="BS240" s="239">
        <f t="shared" si="166"/>
        <v>7.4018121597606248</v>
      </c>
      <c r="BT240" s="248">
        <f t="shared" si="175"/>
        <v>0.34720682787008533</v>
      </c>
      <c r="BU240" s="36">
        <v>210675.24</v>
      </c>
      <c r="BV240" s="47">
        <f t="shared" si="167"/>
        <v>22.773633529495697</v>
      </c>
      <c r="BW240" s="54">
        <f t="shared" si="168"/>
        <v>110520.24115337001</v>
      </c>
      <c r="BX240" s="237">
        <f t="shared" si="169"/>
        <v>11.947049257512832</v>
      </c>
      <c r="BY240" s="53">
        <v>18359</v>
      </c>
      <c r="BZ240" s="53">
        <v>20250</v>
      </c>
      <c r="CA240" s="53">
        <v>15210</v>
      </c>
      <c r="CB240" s="53">
        <v>2630</v>
      </c>
      <c r="CC240" s="54">
        <v>49583.56</v>
      </c>
      <c r="CD240" s="54">
        <v>24169.7</v>
      </c>
      <c r="CE240" s="54">
        <v>12000</v>
      </c>
      <c r="CF240" s="42">
        <f t="shared" si="170"/>
        <v>2.3639617831114314E-2</v>
      </c>
      <c r="CG240" s="42">
        <f t="shared" si="171"/>
        <v>2.6562602479176231E-2</v>
      </c>
      <c r="CH240" s="42">
        <f t="shared" si="172"/>
        <v>1.9584867760294611E-2</v>
      </c>
      <c r="CI240" s="42">
        <f t="shared" si="173"/>
        <v>3.3794853673423495E-3</v>
      </c>
      <c r="CJ240" s="42">
        <f t="shared" si="174"/>
        <v>5.359898128169982E-2</v>
      </c>
      <c r="CK240" s="54">
        <f t="shared" si="132"/>
        <v>22104.048230674001</v>
      </c>
    </row>
    <row r="241" spans="1:89" ht="20" customHeight="1" x14ac:dyDescent="0.6">
      <c r="A241" s="47">
        <v>234</v>
      </c>
      <c r="B241" s="47">
        <v>6</v>
      </c>
      <c r="C241" s="48" t="s">
        <v>483</v>
      </c>
      <c r="D241" s="48" t="s">
        <v>484</v>
      </c>
      <c r="E241" s="48" t="s">
        <v>389</v>
      </c>
      <c r="F241" s="57"/>
      <c r="G241" s="19">
        <v>40</v>
      </c>
      <c r="H241" s="20">
        <f t="shared" si="133"/>
        <v>0</v>
      </c>
      <c r="I241" s="23">
        <v>15570</v>
      </c>
      <c r="J241" s="22">
        <v>50</v>
      </c>
      <c r="K241" s="20">
        <f t="shared" si="134"/>
        <v>778500</v>
      </c>
      <c r="L241" s="23"/>
      <c r="M241" s="24">
        <v>60</v>
      </c>
      <c r="N241" s="20">
        <f t="shared" si="135"/>
        <v>0</v>
      </c>
      <c r="O241" s="23">
        <v>5824</v>
      </c>
      <c r="P241" s="25">
        <v>12</v>
      </c>
      <c r="Q241" s="20">
        <f t="shared" si="136"/>
        <v>69888</v>
      </c>
      <c r="R241" s="23">
        <v>1040</v>
      </c>
      <c r="S241" s="26">
        <v>12</v>
      </c>
      <c r="T241" s="20">
        <f t="shared" si="137"/>
        <v>12480</v>
      </c>
      <c r="U241" s="23">
        <v>1044</v>
      </c>
      <c r="V241" s="25">
        <v>8</v>
      </c>
      <c r="W241" s="20">
        <f t="shared" si="138"/>
        <v>8352</v>
      </c>
      <c r="X241" s="23">
        <v>550</v>
      </c>
      <c r="Y241" s="25">
        <v>12</v>
      </c>
      <c r="Z241" s="20">
        <f t="shared" si="139"/>
        <v>6600</v>
      </c>
      <c r="AA241" s="23">
        <v>869</v>
      </c>
      <c r="AB241" s="25">
        <v>10</v>
      </c>
      <c r="AC241" s="20">
        <f t="shared" si="140"/>
        <v>8690</v>
      </c>
      <c r="AD241" s="23"/>
      <c r="AE241" s="25">
        <v>25</v>
      </c>
      <c r="AF241" s="20">
        <f t="shared" si="141"/>
        <v>0</v>
      </c>
      <c r="AG241" s="23"/>
      <c r="AH241" s="25">
        <v>7.5</v>
      </c>
      <c r="AI241" s="20">
        <f t="shared" si="142"/>
        <v>0</v>
      </c>
      <c r="AJ241" s="23"/>
      <c r="AK241" s="22">
        <v>15</v>
      </c>
      <c r="AL241" s="20">
        <f t="shared" si="143"/>
        <v>0</v>
      </c>
      <c r="AM241" s="23"/>
      <c r="AN241" s="25">
        <v>12</v>
      </c>
      <c r="AO241" s="20">
        <f t="shared" si="144"/>
        <v>0</v>
      </c>
      <c r="AP241" s="23">
        <f t="shared" si="145"/>
        <v>3503</v>
      </c>
      <c r="AQ241" s="23">
        <v>71</v>
      </c>
      <c r="AR241" s="27">
        <v>4</v>
      </c>
      <c r="AS241" s="23">
        <f t="shared" si="146"/>
        <v>284</v>
      </c>
      <c r="AT241" s="23"/>
      <c r="AU241" s="28">
        <v>6</v>
      </c>
      <c r="AV241" s="23">
        <f t="shared" si="147"/>
        <v>0</v>
      </c>
      <c r="AW241" s="23">
        <v>2160</v>
      </c>
      <c r="AX241" s="29">
        <f t="shared" si="148"/>
        <v>2444</v>
      </c>
      <c r="AY241" s="23">
        <v>36305</v>
      </c>
      <c r="AZ241" s="30">
        <f t="shared" si="149"/>
        <v>0.37405266538214516</v>
      </c>
      <c r="BA241" s="30">
        <f t="shared" si="150"/>
        <v>0.2249839434810533</v>
      </c>
      <c r="BB241" s="30">
        <f t="shared" si="151"/>
        <v>0.41964285714285715</v>
      </c>
      <c r="BC241" s="20">
        <f t="shared" si="152"/>
        <v>814622</v>
      </c>
      <c r="BD241" s="20">
        <f t="shared" si="153"/>
        <v>790980</v>
      </c>
      <c r="BE241" s="20">
        <f t="shared" si="154"/>
        <v>814622</v>
      </c>
      <c r="BF241" s="20">
        <f t="shared" si="155"/>
        <v>814622</v>
      </c>
      <c r="BG241" s="36">
        <v>920815</v>
      </c>
      <c r="BH241" s="36">
        <v>616627.39255341003</v>
      </c>
      <c r="BI241" s="237">
        <f t="shared" si="156"/>
        <v>66.96539397744499</v>
      </c>
      <c r="BJ241" s="238">
        <f t="shared" si="157"/>
        <v>68439</v>
      </c>
      <c r="BK241" s="239">
        <f t="shared" si="158"/>
        <v>7.4324375688927748</v>
      </c>
      <c r="BL241" s="27">
        <f t="shared" si="159"/>
        <v>67706</v>
      </c>
      <c r="BM241" s="239">
        <f t="shared" si="160"/>
        <v>7.3528341740740544</v>
      </c>
      <c r="BN241" s="240">
        <f t="shared" si="161"/>
        <v>0</v>
      </c>
      <c r="BO241" s="239">
        <f t="shared" si="162"/>
        <v>0</v>
      </c>
      <c r="BP241" s="27">
        <f t="shared" si="163"/>
        <v>12000</v>
      </c>
      <c r="BQ241" s="239">
        <f t="shared" si="164"/>
        <v>1.3031933667457634</v>
      </c>
      <c r="BR241" s="36">
        <f t="shared" si="165"/>
        <v>87041.5</v>
      </c>
      <c r="BS241" s="239">
        <f t="shared" si="166"/>
        <v>9.4526587859667792</v>
      </c>
      <c r="BT241" s="248">
        <f t="shared" si="175"/>
        <v>0.33034606022555019</v>
      </c>
      <c r="BU241" s="36">
        <v>235186.5</v>
      </c>
      <c r="BV241" s="47">
        <f t="shared" si="167"/>
        <v>25.541123895679373</v>
      </c>
      <c r="BW241" s="54">
        <f t="shared" si="168"/>
        <v>69001.107446589973</v>
      </c>
      <c r="BX241" s="237">
        <f t="shared" si="169"/>
        <v>7.4934821268756453</v>
      </c>
      <c r="BY241" s="53">
        <v>23320</v>
      </c>
      <c r="BZ241" s="53">
        <v>10692</v>
      </c>
      <c r="CA241" s="53">
        <v>22030</v>
      </c>
      <c r="CB241" s="53">
        <v>12397</v>
      </c>
      <c r="CC241" s="54">
        <v>67706</v>
      </c>
      <c r="CD241" s="54"/>
      <c r="CE241" s="54">
        <v>12000</v>
      </c>
      <c r="CF241" s="42">
        <f t="shared" si="170"/>
        <v>2.8626774135734119E-2</v>
      </c>
      <c r="CG241" s="42">
        <f t="shared" si="171"/>
        <v>1.3517408784040051E-2</v>
      </c>
      <c r="CH241" s="42">
        <f t="shared" si="172"/>
        <v>2.7043217590489822E-2</v>
      </c>
      <c r="CI241" s="42">
        <f t="shared" si="173"/>
        <v>1.5218101156119034E-2</v>
      </c>
      <c r="CJ241" s="42">
        <f t="shared" si="174"/>
        <v>7.3528341740740535E-2</v>
      </c>
      <c r="CK241" s="54">
        <f t="shared" si="132"/>
        <v>13800.221489317995</v>
      </c>
    </row>
    <row r="242" spans="1:89" ht="20" customHeight="1" x14ac:dyDescent="0.6">
      <c r="A242" s="47">
        <v>235</v>
      </c>
      <c r="B242" s="62">
        <v>4</v>
      </c>
      <c r="C242" s="48" t="s">
        <v>485</v>
      </c>
      <c r="D242" s="48" t="s">
        <v>69</v>
      </c>
      <c r="E242" s="48" t="s">
        <v>70</v>
      </c>
      <c r="F242" s="23"/>
      <c r="G242" s="19">
        <v>40</v>
      </c>
      <c r="H242" s="20">
        <f t="shared" si="133"/>
        <v>0</v>
      </c>
      <c r="I242" s="23">
        <v>15275</v>
      </c>
      <c r="J242" s="22">
        <v>50</v>
      </c>
      <c r="K242" s="20">
        <f t="shared" si="134"/>
        <v>763750</v>
      </c>
      <c r="L242" s="23"/>
      <c r="M242" s="24">
        <v>60</v>
      </c>
      <c r="N242" s="20">
        <f t="shared" si="135"/>
        <v>0</v>
      </c>
      <c r="O242" s="23">
        <v>7955</v>
      </c>
      <c r="P242" s="25">
        <v>12</v>
      </c>
      <c r="Q242" s="20">
        <f t="shared" si="136"/>
        <v>95460</v>
      </c>
      <c r="R242" s="23"/>
      <c r="S242" s="26">
        <v>12</v>
      </c>
      <c r="T242" s="20">
        <f t="shared" si="137"/>
        <v>0</v>
      </c>
      <c r="U242" s="23">
        <v>963</v>
      </c>
      <c r="V242" s="25">
        <v>8</v>
      </c>
      <c r="W242" s="20">
        <f t="shared" si="138"/>
        <v>7704</v>
      </c>
      <c r="X242" s="23">
        <v>260</v>
      </c>
      <c r="Y242" s="25">
        <v>12</v>
      </c>
      <c r="Z242" s="20">
        <f t="shared" si="139"/>
        <v>3120</v>
      </c>
      <c r="AA242" s="23">
        <v>635</v>
      </c>
      <c r="AB242" s="25">
        <v>10</v>
      </c>
      <c r="AC242" s="20">
        <f t="shared" si="140"/>
        <v>6350</v>
      </c>
      <c r="AD242" s="23">
        <v>150</v>
      </c>
      <c r="AE242" s="25">
        <v>25</v>
      </c>
      <c r="AF242" s="20">
        <f t="shared" si="141"/>
        <v>3750</v>
      </c>
      <c r="AG242" s="23">
        <v>210</v>
      </c>
      <c r="AH242" s="25">
        <v>7.5</v>
      </c>
      <c r="AI242" s="20">
        <f t="shared" si="142"/>
        <v>1575</v>
      </c>
      <c r="AJ242" s="23"/>
      <c r="AK242" s="22">
        <v>15</v>
      </c>
      <c r="AL242" s="20">
        <f t="shared" si="143"/>
        <v>0</v>
      </c>
      <c r="AM242" s="23"/>
      <c r="AN242" s="25">
        <v>12</v>
      </c>
      <c r="AO242" s="20">
        <f t="shared" si="144"/>
        <v>0</v>
      </c>
      <c r="AP242" s="23">
        <f t="shared" si="145"/>
        <v>2218</v>
      </c>
      <c r="AQ242" s="23"/>
      <c r="AR242" s="27">
        <v>4</v>
      </c>
      <c r="AS242" s="23">
        <f t="shared" si="146"/>
        <v>0</v>
      </c>
      <c r="AT242" s="23"/>
      <c r="AU242" s="28">
        <v>6</v>
      </c>
      <c r="AV242" s="23">
        <f t="shared" si="147"/>
        <v>0</v>
      </c>
      <c r="AW242" s="23">
        <v>1548</v>
      </c>
      <c r="AX242" s="29">
        <f t="shared" si="148"/>
        <v>1548</v>
      </c>
      <c r="AY242" s="23">
        <v>36570</v>
      </c>
      <c r="AZ242" s="30">
        <f t="shared" si="149"/>
        <v>0.52078559738134211</v>
      </c>
      <c r="BA242" s="30">
        <f t="shared" si="150"/>
        <v>0.14520458265139116</v>
      </c>
      <c r="BB242" s="30">
        <f t="shared" si="151"/>
        <v>0.19459459459459461</v>
      </c>
      <c r="BC242" s="20">
        <f t="shared" si="152"/>
        <v>784674</v>
      </c>
      <c r="BD242" s="20">
        <f t="shared" si="153"/>
        <v>767500</v>
      </c>
      <c r="BE242" s="20">
        <f t="shared" si="154"/>
        <v>784674</v>
      </c>
      <c r="BF242" s="20">
        <f t="shared" si="155"/>
        <v>786249</v>
      </c>
      <c r="BG242" s="36">
        <v>918279</v>
      </c>
      <c r="BH242" s="36">
        <v>602388.28424551606</v>
      </c>
      <c r="BI242" s="237">
        <f t="shared" si="156"/>
        <v>65.599701642476418</v>
      </c>
      <c r="BJ242" s="238">
        <f t="shared" si="157"/>
        <v>60222</v>
      </c>
      <c r="BK242" s="239">
        <f t="shared" si="158"/>
        <v>6.5581375594998903</v>
      </c>
      <c r="BL242" s="27">
        <f t="shared" si="159"/>
        <v>43060.11</v>
      </c>
      <c r="BM242" s="239">
        <f t="shared" si="160"/>
        <v>4.6892186361661325</v>
      </c>
      <c r="BN242" s="240">
        <f t="shared" si="161"/>
        <v>23408.45</v>
      </c>
      <c r="BO242" s="239">
        <f t="shared" si="162"/>
        <v>2.5491653408168977</v>
      </c>
      <c r="BP242" s="27">
        <f t="shared" si="163"/>
        <v>18000</v>
      </c>
      <c r="BQ242" s="239">
        <f t="shared" si="164"/>
        <v>1.9601885701404473</v>
      </c>
      <c r="BR242" s="36">
        <f t="shared" si="165"/>
        <v>54597.219999999972</v>
      </c>
      <c r="BS242" s="239">
        <f t="shared" si="166"/>
        <v>5.9456025891912985</v>
      </c>
      <c r="BT242" s="248">
        <f t="shared" si="175"/>
        <v>0.34400298357523579</v>
      </c>
      <c r="BU242" s="36">
        <v>199287.78</v>
      </c>
      <c r="BV242" s="47">
        <f t="shared" si="167"/>
        <v>21.702312695814669</v>
      </c>
      <c r="BW242" s="54">
        <f t="shared" si="168"/>
        <v>116602.93575448394</v>
      </c>
      <c r="BX242" s="237">
        <f t="shared" si="169"/>
        <v>12.697985661708907</v>
      </c>
      <c r="BY242" s="53">
        <v>18392</v>
      </c>
      <c r="BZ242" s="53">
        <v>22500</v>
      </c>
      <c r="CA242" s="53">
        <v>14500</v>
      </c>
      <c r="CB242" s="53">
        <v>4830</v>
      </c>
      <c r="CC242" s="54">
        <v>43060.11</v>
      </c>
      <c r="CD242" s="54">
        <v>23408.45</v>
      </c>
      <c r="CE242" s="54">
        <v>18000</v>
      </c>
      <c r="CF242" s="42">
        <f t="shared" si="170"/>
        <v>2.3439033280062804E-2</v>
      </c>
      <c r="CG242" s="42">
        <f t="shared" si="171"/>
        <v>2.9315960912052116E-2</v>
      </c>
      <c r="CH242" s="42">
        <f t="shared" si="172"/>
        <v>1.8479011665991227E-2</v>
      </c>
      <c r="CI242" s="42">
        <f t="shared" si="173"/>
        <v>6.1430920738849903E-3</v>
      </c>
      <c r="CJ242" s="42">
        <f t="shared" si="174"/>
        <v>4.6892186361661328E-2</v>
      </c>
      <c r="CK242" s="54">
        <f t="shared" si="132"/>
        <v>23320.58715089679</v>
      </c>
    </row>
    <row r="243" spans="1:89" ht="20" customHeight="1" x14ac:dyDescent="0.6">
      <c r="A243" s="47">
        <v>236</v>
      </c>
      <c r="B243" s="47">
        <v>7</v>
      </c>
      <c r="C243" s="65" t="s">
        <v>486</v>
      </c>
      <c r="D243" s="47" t="s">
        <v>146</v>
      </c>
      <c r="E243" s="47" t="s">
        <v>147</v>
      </c>
      <c r="F243" s="57"/>
      <c r="G243" s="19">
        <v>40</v>
      </c>
      <c r="H243" s="20">
        <f t="shared" si="133"/>
        <v>0</v>
      </c>
      <c r="I243" s="57">
        <v>11630</v>
      </c>
      <c r="J243" s="22">
        <v>50</v>
      </c>
      <c r="K243" s="20">
        <f t="shared" si="134"/>
        <v>581500</v>
      </c>
      <c r="L243" s="23"/>
      <c r="M243" s="24">
        <v>60</v>
      </c>
      <c r="N243" s="20">
        <f t="shared" si="135"/>
        <v>0</v>
      </c>
      <c r="O243" s="23">
        <v>5162</v>
      </c>
      <c r="P243" s="25">
        <v>12</v>
      </c>
      <c r="Q243" s="20">
        <f t="shared" si="136"/>
        <v>61944</v>
      </c>
      <c r="R243" s="23"/>
      <c r="S243" s="26">
        <v>12</v>
      </c>
      <c r="T243" s="20">
        <f t="shared" si="137"/>
        <v>0</v>
      </c>
      <c r="U243" s="23">
        <v>1528</v>
      </c>
      <c r="V243" s="25">
        <v>8</v>
      </c>
      <c r="W243" s="20">
        <f t="shared" si="138"/>
        <v>12224</v>
      </c>
      <c r="X243" s="23"/>
      <c r="Y243" s="25">
        <v>12</v>
      </c>
      <c r="Z243" s="20">
        <f t="shared" si="139"/>
        <v>0</v>
      </c>
      <c r="AA243" s="23">
        <v>1930</v>
      </c>
      <c r="AB243" s="25">
        <v>10</v>
      </c>
      <c r="AC243" s="20">
        <f t="shared" si="140"/>
        <v>19300</v>
      </c>
      <c r="AD243" s="23">
        <v>110</v>
      </c>
      <c r="AE243" s="25">
        <v>25</v>
      </c>
      <c r="AF243" s="20">
        <f t="shared" si="141"/>
        <v>2750</v>
      </c>
      <c r="AG243" s="23">
        <v>88</v>
      </c>
      <c r="AH243" s="25">
        <v>7.5</v>
      </c>
      <c r="AI243" s="20">
        <f t="shared" si="142"/>
        <v>660</v>
      </c>
      <c r="AJ243" s="23"/>
      <c r="AK243" s="22">
        <v>15</v>
      </c>
      <c r="AL243" s="20">
        <f t="shared" si="143"/>
        <v>0</v>
      </c>
      <c r="AM243" s="23"/>
      <c r="AN243" s="25">
        <v>12</v>
      </c>
      <c r="AO243" s="20">
        <f t="shared" si="144"/>
        <v>0</v>
      </c>
      <c r="AP243" s="23">
        <f t="shared" si="145"/>
        <v>3656</v>
      </c>
      <c r="AQ243" s="23"/>
      <c r="AR243" s="27">
        <v>4</v>
      </c>
      <c r="AS243" s="23">
        <f t="shared" si="146"/>
        <v>0</v>
      </c>
      <c r="AT243" s="23"/>
      <c r="AU243" s="28">
        <v>6</v>
      </c>
      <c r="AV243" s="23">
        <f t="shared" si="147"/>
        <v>0</v>
      </c>
      <c r="AW243" s="23">
        <v>1856</v>
      </c>
      <c r="AX243" s="29">
        <f t="shared" si="148"/>
        <v>1856</v>
      </c>
      <c r="AY243" s="23">
        <v>38029</v>
      </c>
      <c r="AZ243" s="30">
        <f t="shared" si="149"/>
        <v>0.44385210662080826</v>
      </c>
      <c r="BA243" s="30">
        <f t="shared" si="150"/>
        <v>0.31435941530524508</v>
      </c>
      <c r="BB243" s="30">
        <f t="shared" si="151"/>
        <v>0.3595505617977528</v>
      </c>
      <c r="BC243" s="20">
        <f t="shared" si="152"/>
        <v>615774</v>
      </c>
      <c r="BD243" s="20">
        <f t="shared" si="153"/>
        <v>584250</v>
      </c>
      <c r="BE243" s="20">
        <f t="shared" si="154"/>
        <v>615774</v>
      </c>
      <c r="BF243" s="20">
        <f t="shared" si="155"/>
        <v>616434</v>
      </c>
      <c r="BG243" s="36">
        <v>915247</v>
      </c>
      <c r="BH243" s="36">
        <v>608427.87878787797</v>
      </c>
      <c r="BI243" s="237">
        <f t="shared" si="156"/>
        <v>66.476905009017017</v>
      </c>
      <c r="BJ243" s="238">
        <f t="shared" si="157"/>
        <v>75528</v>
      </c>
      <c r="BK243" s="239">
        <f t="shared" si="158"/>
        <v>8.2521985868295662</v>
      </c>
      <c r="BL243" s="27">
        <f t="shared" si="159"/>
        <v>59320</v>
      </c>
      <c r="BM243" s="239">
        <f t="shared" si="160"/>
        <v>6.4813105096219932</v>
      </c>
      <c r="BN243" s="240">
        <f t="shared" si="161"/>
        <v>7710</v>
      </c>
      <c r="BO243" s="239">
        <f t="shared" si="162"/>
        <v>0.84239555005370137</v>
      </c>
      <c r="BP243" s="27">
        <f t="shared" si="163"/>
        <v>60600</v>
      </c>
      <c r="BQ243" s="239">
        <f t="shared" si="164"/>
        <v>6.6211634673481585</v>
      </c>
      <c r="BR243" s="36">
        <f t="shared" si="165"/>
        <v>55958</v>
      </c>
      <c r="BS243" s="239">
        <f t="shared" si="166"/>
        <v>6.113977975344361</v>
      </c>
      <c r="BT243" s="248">
        <f t="shared" si="175"/>
        <v>0.33523094990982982</v>
      </c>
      <c r="BU243" s="36">
        <v>259116</v>
      </c>
      <c r="BV243" s="47">
        <f t="shared" si="167"/>
        <v>28.311046089197781</v>
      </c>
      <c r="BW243" s="54">
        <f t="shared" si="168"/>
        <v>47703.121212122031</v>
      </c>
      <c r="BX243" s="237">
        <f t="shared" si="169"/>
        <v>5.212048901785205</v>
      </c>
      <c r="BY243" s="53">
        <v>18585</v>
      </c>
      <c r="BZ243" s="53">
        <v>19200</v>
      </c>
      <c r="CA243" s="53">
        <v>27500</v>
      </c>
      <c r="CB243" s="53">
        <v>10243</v>
      </c>
      <c r="CC243" s="54">
        <v>59320</v>
      </c>
      <c r="CD243" s="54">
        <v>7710</v>
      </c>
      <c r="CE243" s="54">
        <v>60600</v>
      </c>
      <c r="CF243" s="42">
        <f t="shared" si="170"/>
        <v>3.0181527638386812E-2</v>
      </c>
      <c r="CG243" s="42">
        <f t="shared" si="171"/>
        <v>3.2862644415917845E-2</v>
      </c>
      <c r="CH243" s="42">
        <f t="shared" si="172"/>
        <v>4.4659241864710104E-2</v>
      </c>
      <c r="CI243" s="42">
        <f t="shared" si="173"/>
        <v>1.6616539645769052E-2</v>
      </c>
      <c r="CJ243" s="42">
        <f t="shared" si="174"/>
        <v>6.4813105096219931E-2</v>
      </c>
      <c r="CK243" s="54">
        <f t="shared" si="132"/>
        <v>9540.6242424244065</v>
      </c>
    </row>
    <row r="244" spans="1:89" ht="20" customHeight="1" x14ac:dyDescent="0.6">
      <c r="A244" s="47">
        <v>237</v>
      </c>
      <c r="B244" s="47">
        <v>5</v>
      </c>
      <c r="C244" s="48" t="s">
        <v>487</v>
      </c>
      <c r="D244" s="48" t="s">
        <v>488</v>
      </c>
      <c r="E244" s="48" t="s">
        <v>88</v>
      </c>
      <c r="F244" s="55"/>
      <c r="G244" s="19">
        <v>40</v>
      </c>
      <c r="H244" s="20">
        <f t="shared" si="133"/>
        <v>0</v>
      </c>
      <c r="I244" s="23">
        <v>15150</v>
      </c>
      <c r="J244" s="22">
        <v>50</v>
      </c>
      <c r="K244" s="20">
        <f t="shared" si="134"/>
        <v>757500</v>
      </c>
      <c r="L244" s="23"/>
      <c r="M244" s="24">
        <v>60</v>
      </c>
      <c r="N244" s="20">
        <f t="shared" si="135"/>
        <v>0</v>
      </c>
      <c r="O244" s="23">
        <v>4752</v>
      </c>
      <c r="P244" s="25">
        <v>12</v>
      </c>
      <c r="Q244" s="20">
        <f t="shared" si="136"/>
        <v>57024</v>
      </c>
      <c r="R244" s="23">
        <v>600</v>
      </c>
      <c r="S244" s="26">
        <v>12</v>
      </c>
      <c r="T244" s="20">
        <f t="shared" si="137"/>
        <v>7200</v>
      </c>
      <c r="U244" s="23">
        <v>1020</v>
      </c>
      <c r="V244" s="25">
        <v>8</v>
      </c>
      <c r="W244" s="20">
        <f t="shared" si="138"/>
        <v>8160</v>
      </c>
      <c r="X244" s="23">
        <v>190</v>
      </c>
      <c r="Y244" s="25">
        <v>12</v>
      </c>
      <c r="Z244" s="20">
        <f t="shared" si="139"/>
        <v>2280</v>
      </c>
      <c r="AA244" s="23">
        <v>1380</v>
      </c>
      <c r="AB244" s="25">
        <v>10</v>
      </c>
      <c r="AC244" s="20">
        <f t="shared" si="140"/>
        <v>13800</v>
      </c>
      <c r="AD244" s="23">
        <v>660</v>
      </c>
      <c r="AE244" s="25">
        <v>25</v>
      </c>
      <c r="AF244" s="20">
        <f t="shared" si="141"/>
        <v>16500</v>
      </c>
      <c r="AG244" s="23">
        <v>1382</v>
      </c>
      <c r="AH244" s="25">
        <v>7.5</v>
      </c>
      <c r="AI244" s="20">
        <f t="shared" si="142"/>
        <v>10365</v>
      </c>
      <c r="AJ244" s="23"/>
      <c r="AK244" s="22">
        <v>15</v>
      </c>
      <c r="AL244" s="20">
        <f t="shared" si="143"/>
        <v>0</v>
      </c>
      <c r="AM244" s="23"/>
      <c r="AN244" s="25">
        <v>12</v>
      </c>
      <c r="AO244" s="20">
        <f t="shared" si="144"/>
        <v>0</v>
      </c>
      <c r="AP244" s="23">
        <f t="shared" si="145"/>
        <v>5232</v>
      </c>
      <c r="AQ244" s="23">
        <v>104</v>
      </c>
      <c r="AR244" s="27">
        <v>4</v>
      </c>
      <c r="AS244" s="23">
        <f t="shared" si="146"/>
        <v>416</v>
      </c>
      <c r="AT244" s="23">
        <v>59</v>
      </c>
      <c r="AU244" s="28">
        <v>6</v>
      </c>
      <c r="AV244" s="23">
        <f t="shared" si="147"/>
        <v>354</v>
      </c>
      <c r="AW244" s="23">
        <v>1479</v>
      </c>
      <c r="AX244" s="29">
        <f t="shared" si="148"/>
        <v>2249</v>
      </c>
      <c r="AY244" s="23">
        <v>41081</v>
      </c>
      <c r="AZ244" s="30">
        <f t="shared" si="149"/>
        <v>0.31366336633663366</v>
      </c>
      <c r="BA244" s="30">
        <f t="shared" si="150"/>
        <v>0.34534653465346532</v>
      </c>
      <c r="BB244" s="30">
        <f t="shared" si="151"/>
        <v>0.47327441077441079</v>
      </c>
      <c r="BC244" s="20">
        <f t="shared" si="152"/>
        <v>805440</v>
      </c>
      <c r="BD244" s="20">
        <f t="shared" si="153"/>
        <v>781200</v>
      </c>
      <c r="BE244" s="20">
        <f t="shared" si="154"/>
        <v>805440</v>
      </c>
      <c r="BF244" s="20">
        <f t="shared" si="155"/>
        <v>815805</v>
      </c>
      <c r="BG244" s="36">
        <v>913910</v>
      </c>
      <c r="BH244" s="36">
        <v>618918.77025099995</v>
      </c>
      <c r="BI244" s="237">
        <f t="shared" si="156"/>
        <v>67.722070034357856</v>
      </c>
      <c r="BJ244" s="238">
        <f t="shared" si="157"/>
        <v>66887</v>
      </c>
      <c r="BK244" s="239">
        <f t="shared" si="158"/>
        <v>7.3187731833550345</v>
      </c>
      <c r="BL244" s="27">
        <f t="shared" si="159"/>
        <v>68500</v>
      </c>
      <c r="BM244" s="239">
        <f t="shared" si="160"/>
        <v>7.4952675865238367</v>
      </c>
      <c r="BN244" s="240">
        <f t="shared" si="161"/>
        <v>4411</v>
      </c>
      <c r="BO244" s="239">
        <f t="shared" si="162"/>
        <v>0.48265146458622837</v>
      </c>
      <c r="BP244" s="27">
        <f t="shared" si="163"/>
        <v>16000</v>
      </c>
      <c r="BQ244" s="239">
        <f t="shared" si="164"/>
        <v>1.7507194362683414</v>
      </c>
      <c r="BR244" s="36">
        <f t="shared" si="165"/>
        <v>69027.239999999991</v>
      </c>
      <c r="BS244" s="239">
        <f t="shared" si="166"/>
        <v>7.5529581687474687</v>
      </c>
      <c r="BT244" s="248">
        <f t="shared" si="175"/>
        <v>0.32277929965642138</v>
      </c>
      <c r="BU244" s="36">
        <v>224825.24</v>
      </c>
      <c r="BV244" s="47">
        <f t="shared" si="167"/>
        <v>24.600369839480908</v>
      </c>
      <c r="BW244" s="54">
        <f t="shared" si="168"/>
        <v>70165.989749000059</v>
      </c>
      <c r="BX244" s="237">
        <f t="shared" si="169"/>
        <v>7.6775601261612252</v>
      </c>
      <c r="BY244" s="53">
        <v>15372</v>
      </c>
      <c r="BZ244" s="53">
        <v>18820</v>
      </c>
      <c r="CA244" s="53">
        <v>24300</v>
      </c>
      <c r="CB244" s="53">
        <v>8395</v>
      </c>
      <c r="CC244" s="54">
        <v>68500</v>
      </c>
      <c r="CD244" s="54">
        <v>4411</v>
      </c>
      <c r="CE244" s="54">
        <v>16000</v>
      </c>
      <c r="CF244" s="42">
        <f t="shared" si="170"/>
        <v>1.9085220500595947E-2</v>
      </c>
      <c r="CG244" s="42">
        <f t="shared" si="171"/>
        <v>2.4091141833077315E-2</v>
      </c>
      <c r="CH244" s="42">
        <f t="shared" si="172"/>
        <v>3.0169845053635281E-2</v>
      </c>
      <c r="CI244" s="42">
        <f t="shared" si="173"/>
        <v>1.029044931080344E-2</v>
      </c>
      <c r="CJ244" s="42">
        <f t="shared" si="174"/>
        <v>7.4952675865238377E-2</v>
      </c>
      <c r="CK244" s="54">
        <f t="shared" si="132"/>
        <v>14033.197949800013</v>
      </c>
    </row>
    <row r="245" spans="1:89" ht="20" customHeight="1" x14ac:dyDescent="0.6">
      <c r="A245" s="47">
        <v>238</v>
      </c>
      <c r="B245" s="47">
        <v>4</v>
      </c>
      <c r="C245" s="48" t="s">
        <v>489</v>
      </c>
      <c r="D245" s="48" t="s">
        <v>222</v>
      </c>
      <c r="E245" s="48" t="s">
        <v>297</v>
      </c>
      <c r="F245" s="57"/>
      <c r="G245" s="19">
        <v>40</v>
      </c>
      <c r="H245" s="20">
        <f t="shared" si="133"/>
        <v>0</v>
      </c>
      <c r="I245" s="23">
        <v>15260</v>
      </c>
      <c r="J245" s="22">
        <v>50</v>
      </c>
      <c r="K245" s="20">
        <f t="shared" si="134"/>
        <v>763000</v>
      </c>
      <c r="L245" s="23"/>
      <c r="M245" s="24">
        <v>60</v>
      </c>
      <c r="N245" s="20">
        <f t="shared" si="135"/>
        <v>0</v>
      </c>
      <c r="O245" s="23">
        <v>6765</v>
      </c>
      <c r="P245" s="25">
        <v>12</v>
      </c>
      <c r="Q245" s="20">
        <f t="shared" si="136"/>
        <v>81180</v>
      </c>
      <c r="R245" s="23">
        <v>960</v>
      </c>
      <c r="S245" s="26">
        <v>12</v>
      </c>
      <c r="T245" s="20">
        <f t="shared" si="137"/>
        <v>11520</v>
      </c>
      <c r="U245" s="23">
        <v>730</v>
      </c>
      <c r="V245" s="25">
        <v>8</v>
      </c>
      <c r="W245" s="20">
        <f t="shared" si="138"/>
        <v>5840</v>
      </c>
      <c r="X245" s="23">
        <v>680</v>
      </c>
      <c r="Y245" s="25">
        <v>12</v>
      </c>
      <c r="Z245" s="20">
        <f t="shared" si="139"/>
        <v>8160</v>
      </c>
      <c r="AA245" s="23">
        <v>700</v>
      </c>
      <c r="AB245" s="25">
        <v>10</v>
      </c>
      <c r="AC245" s="20">
        <f t="shared" si="140"/>
        <v>7000</v>
      </c>
      <c r="AD245" s="23"/>
      <c r="AE245" s="25">
        <v>25</v>
      </c>
      <c r="AF245" s="20">
        <f t="shared" si="141"/>
        <v>0</v>
      </c>
      <c r="AG245" s="23"/>
      <c r="AH245" s="25">
        <v>7.5</v>
      </c>
      <c r="AI245" s="20">
        <f t="shared" si="142"/>
        <v>0</v>
      </c>
      <c r="AJ245" s="23">
        <v>62</v>
      </c>
      <c r="AK245" s="22">
        <v>15</v>
      </c>
      <c r="AL245" s="20">
        <f t="shared" si="143"/>
        <v>930</v>
      </c>
      <c r="AM245" s="23"/>
      <c r="AN245" s="25">
        <v>12</v>
      </c>
      <c r="AO245" s="20">
        <f t="shared" si="144"/>
        <v>0</v>
      </c>
      <c r="AP245" s="23">
        <f t="shared" si="145"/>
        <v>3132</v>
      </c>
      <c r="AQ245" s="23">
        <v>60</v>
      </c>
      <c r="AR245" s="27">
        <v>4</v>
      </c>
      <c r="AS245" s="23">
        <f t="shared" si="146"/>
        <v>240</v>
      </c>
      <c r="AT245" s="23"/>
      <c r="AU245" s="28">
        <v>6</v>
      </c>
      <c r="AV245" s="23">
        <f t="shared" si="147"/>
        <v>0</v>
      </c>
      <c r="AW245" s="23">
        <v>2158</v>
      </c>
      <c r="AX245" s="29">
        <f t="shared" si="148"/>
        <v>2398</v>
      </c>
      <c r="AY245" s="23">
        <v>35850</v>
      </c>
      <c r="AZ245" s="30">
        <f t="shared" si="149"/>
        <v>0.44331585845347315</v>
      </c>
      <c r="BA245" s="30">
        <f t="shared" si="150"/>
        <v>0.20524246395806028</v>
      </c>
      <c r="BB245" s="30">
        <f t="shared" si="151"/>
        <v>0.35447154471544717</v>
      </c>
      <c r="BC245" s="20">
        <f t="shared" si="152"/>
        <v>795520</v>
      </c>
      <c r="BD245" s="20">
        <f t="shared" si="153"/>
        <v>774520</v>
      </c>
      <c r="BE245" s="20">
        <f t="shared" si="154"/>
        <v>795520</v>
      </c>
      <c r="BF245" s="20">
        <f t="shared" si="155"/>
        <v>795520</v>
      </c>
      <c r="BG245" s="36">
        <v>913480</v>
      </c>
      <c r="BH245" s="36">
        <v>608488.08480581699</v>
      </c>
      <c r="BI245" s="237">
        <f t="shared" si="156"/>
        <v>66.612086176579353</v>
      </c>
      <c r="BJ245" s="238">
        <f t="shared" si="157"/>
        <v>73977</v>
      </c>
      <c r="BK245" s="239">
        <f t="shared" si="158"/>
        <v>8.0983710645005917</v>
      </c>
      <c r="BL245" s="27">
        <f t="shared" si="159"/>
        <v>60374</v>
      </c>
      <c r="BM245" s="239">
        <f t="shared" si="160"/>
        <v>6.6092306344966509</v>
      </c>
      <c r="BN245" s="240">
        <f t="shared" si="161"/>
        <v>0</v>
      </c>
      <c r="BO245" s="239">
        <f t="shared" si="162"/>
        <v>0</v>
      </c>
      <c r="BP245" s="27">
        <f t="shared" si="163"/>
        <v>12000</v>
      </c>
      <c r="BQ245" s="239">
        <f t="shared" si="164"/>
        <v>1.3136576608135921</v>
      </c>
      <c r="BR245" s="36">
        <f t="shared" si="165"/>
        <v>46145.070000000007</v>
      </c>
      <c r="BS245" s="239">
        <f t="shared" si="166"/>
        <v>5.0515687261899558</v>
      </c>
      <c r="BT245" s="248">
        <f t="shared" si="175"/>
        <v>0.33387913823420656</v>
      </c>
      <c r="BU245" s="36">
        <v>192496.07</v>
      </c>
      <c r="BV245" s="47">
        <f t="shared" si="167"/>
        <v>21.07282808600079</v>
      </c>
      <c r="BW245" s="54">
        <f t="shared" si="168"/>
        <v>112495.845194183</v>
      </c>
      <c r="BX245" s="237">
        <f t="shared" si="169"/>
        <v>12.315085737419867</v>
      </c>
      <c r="BY245" s="53">
        <v>24650</v>
      </c>
      <c r="BZ245" s="53">
        <v>15970</v>
      </c>
      <c r="CA245" s="53">
        <v>19865</v>
      </c>
      <c r="CB245" s="53">
        <v>13492</v>
      </c>
      <c r="CC245" s="54">
        <v>60374</v>
      </c>
      <c r="CD245" s="54"/>
      <c r="CE245" s="54">
        <v>12000</v>
      </c>
      <c r="CF245" s="42">
        <f t="shared" si="170"/>
        <v>3.098602172164119E-2</v>
      </c>
      <c r="CG245" s="42">
        <f t="shared" si="171"/>
        <v>2.0619222227960542E-2</v>
      </c>
      <c r="CH245" s="42">
        <f t="shared" si="172"/>
        <v>2.4971088093322606E-2</v>
      </c>
      <c r="CI245" s="42">
        <f t="shared" si="173"/>
        <v>1.6959975864843123E-2</v>
      </c>
      <c r="CJ245" s="42">
        <f t="shared" si="174"/>
        <v>6.6092306344966503E-2</v>
      </c>
      <c r="CK245" s="54">
        <f t="shared" si="132"/>
        <v>22499.169038836601</v>
      </c>
    </row>
    <row r="246" spans="1:89" ht="20" customHeight="1" x14ac:dyDescent="0.6">
      <c r="A246" s="47">
        <v>239</v>
      </c>
      <c r="B246" s="47">
        <v>5</v>
      </c>
      <c r="C246" s="48" t="s">
        <v>490</v>
      </c>
      <c r="D246" s="48" t="s">
        <v>491</v>
      </c>
      <c r="E246" s="48" t="s">
        <v>297</v>
      </c>
      <c r="F246" s="57"/>
      <c r="G246" s="19">
        <v>40</v>
      </c>
      <c r="H246" s="20">
        <f t="shared" si="133"/>
        <v>0</v>
      </c>
      <c r="I246" s="23">
        <v>15141</v>
      </c>
      <c r="J246" s="22">
        <v>50</v>
      </c>
      <c r="K246" s="20">
        <f t="shared" si="134"/>
        <v>757050</v>
      </c>
      <c r="L246" s="23"/>
      <c r="M246" s="24">
        <v>60</v>
      </c>
      <c r="N246" s="20">
        <f t="shared" si="135"/>
        <v>0</v>
      </c>
      <c r="O246" s="23">
        <v>6534</v>
      </c>
      <c r="P246" s="25">
        <v>12</v>
      </c>
      <c r="Q246" s="20">
        <f t="shared" si="136"/>
        <v>78408</v>
      </c>
      <c r="R246" s="23">
        <v>827</v>
      </c>
      <c r="S246" s="26">
        <v>12</v>
      </c>
      <c r="T246" s="20">
        <f t="shared" si="137"/>
        <v>9924</v>
      </c>
      <c r="U246" s="23">
        <v>431</v>
      </c>
      <c r="V246" s="25">
        <v>8</v>
      </c>
      <c r="W246" s="20">
        <f t="shared" si="138"/>
        <v>3448</v>
      </c>
      <c r="X246" s="23">
        <v>150</v>
      </c>
      <c r="Y246" s="25">
        <v>12</v>
      </c>
      <c r="Z246" s="20">
        <f t="shared" si="139"/>
        <v>1800</v>
      </c>
      <c r="AA246" s="23">
        <v>800</v>
      </c>
      <c r="AB246" s="25">
        <v>10</v>
      </c>
      <c r="AC246" s="20">
        <f t="shared" si="140"/>
        <v>8000</v>
      </c>
      <c r="AD246" s="23">
        <v>220</v>
      </c>
      <c r="AE246" s="25">
        <v>25</v>
      </c>
      <c r="AF246" s="20">
        <f t="shared" si="141"/>
        <v>5500</v>
      </c>
      <c r="AG246" s="23"/>
      <c r="AH246" s="25">
        <v>7.5</v>
      </c>
      <c r="AI246" s="20">
        <f t="shared" si="142"/>
        <v>0</v>
      </c>
      <c r="AJ246" s="23"/>
      <c r="AK246" s="22">
        <v>15</v>
      </c>
      <c r="AL246" s="20">
        <f t="shared" si="143"/>
        <v>0</v>
      </c>
      <c r="AM246" s="23"/>
      <c r="AN246" s="25">
        <v>12</v>
      </c>
      <c r="AO246" s="20">
        <f t="shared" si="144"/>
        <v>0</v>
      </c>
      <c r="AP246" s="23">
        <f t="shared" si="145"/>
        <v>2428</v>
      </c>
      <c r="AQ246" s="23">
        <v>219</v>
      </c>
      <c r="AR246" s="27">
        <v>4</v>
      </c>
      <c r="AS246" s="23">
        <f t="shared" si="146"/>
        <v>876</v>
      </c>
      <c r="AT246" s="23"/>
      <c r="AU246" s="28">
        <v>6</v>
      </c>
      <c r="AV246" s="23">
        <f t="shared" si="147"/>
        <v>0</v>
      </c>
      <c r="AW246" s="23">
        <v>2434</v>
      </c>
      <c r="AX246" s="29">
        <f t="shared" si="148"/>
        <v>3310</v>
      </c>
      <c r="AY246" s="23">
        <v>48555</v>
      </c>
      <c r="AZ246" s="30">
        <f t="shared" si="149"/>
        <v>0.43154349118288093</v>
      </c>
      <c r="BA246" s="30">
        <f t="shared" si="150"/>
        <v>0.16035928934680668</v>
      </c>
      <c r="BB246" s="30">
        <f t="shared" si="151"/>
        <v>0.50658096112641571</v>
      </c>
      <c r="BC246" s="20">
        <f t="shared" si="152"/>
        <v>785722</v>
      </c>
      <c r="BD246" s="20">
        <f t="shared" si="153"/>
        <v>772474</v>
      </c>
      <c r="BE246" s="20">
        <f t="shared" si="154"/>
        <v>785722</v>
      </c>
      <c r="BF246" s="20">
        <f t="shared" si="155"/>
        <v>785722</v>
      </c>
      <c r="BG246" s="36">
        <v>912685</v>
      </c>
      <c r="BH246" s="36">
        <v>603043.88511440903</v>
      </c>
      <c r="BI246" s="237">
        <f t="shared" si="156"/>
        <v>66.073605363779293</v>
      </c>
      <c r="BJ246" s="238">
        <f t="shared" si="157"/>
        <v>68219</v>
      </c>
      <c r="BK246" s="239">
        <f t="shared" si="158"/>
        <v>7.474539408448698</v>
      </c>
      <c r="BL246" s="27">
        <f t="shared" si="159"/>
        <v>68865</v>
      </c>
      <c r="BM246" s="239">
        <f t="shared" si="160"/>
        <v>7.5453195790442482</v>
      </c>
      <c r="BN246" s="240">
        <f t="shared" si="161"/>
        <v>6361</v>
      </c>
      <c r="BO246" s="239">
        <f t="shared" si="162"/>
        <v>0.69695459002832305</v>
      </c>
      <c r="BP246" s="27">
        <f t="shared" si="163"/>
        <v>30000</v>
      </c>
      <c r="BQ246" s="239">
        <f t="shared" si="164"/>
        <v>3.2870048264187535</v>
      </c>
      <c r="BR246" s="36">
        <f t="shared" si="165"/>
        <v>59252.75</v>
      </c>
      <c r="BS246" s="239">
        <f t="shared" si="166"/>
        <v>6.4921358409527929</v>
      </c>
      <c r="BT246" s="248">
        <f t="shared" si="175"/>
        <v>0.33926394636220708</v>
      </c>
      <c r="BU246" s="36">
        <v>232697.75</v>
      </c>
      <c r="BV246" s="47">
        <f t="shared" si="167"/>
        <v>25.495954244892815</v>
      </c>
      <c r="BW246" s="54">
        <f t="shared" si="168"/>
        <v>76943.364885590971</v>
      </c>
      <c r="BX246" s="237">
        <f t="shared" si="169"/>
        <v>8.4304403913278918</v>
      </c>
      <c r="BY246" s="53">
        <v>20614</v>
      </c>
      <c r="BZ246" s="53">
        <v>22025</v>
      </c>
      <c r="CA246" s="53">
        <v>17720</v>
      </c>
      <c r="CB246" s="53">
        <v>7860</v>
      </c>
      <c r="CC246" s="54">
        <v>68865</v>
      </c>
      <c r="CD246" s="54">
        <v>6361</v>
      </c>
      <c r="CE246" s="54">
        <v>30000</v>
      </c>
      <c r="CF246" s="42">
        <f t="shared" si="170"/>
        <v>2.6235742412710858E-2</v>
      </c>
      <c r="CG246" s="42">
        <f t="shared" si="171"/>
        <v>2.8512286497668529E-2</v>
      </c>
      <c r="CH246" s="42">
        <f t="shared" si="172"/>
        <v>2.2552505848124401E-2</v>
      </c>
      <c r="CI246" s="42">
        <f t="shared" si="173"/>
        <v>1.0003538147080011E-2</v>
      </c>
      <c r="CJ246" s="42">
        <f t="shared" si="174"/>
        <v>7.545319579044249E-2</v>
      </c>
      <c r="CK246" s="54">
        <f t="shared" si="132"/>
        <v>15388.672977118194</v>
      </c>
    </row>
    <row r="247" spans="1:89" ht="20" customHeight="1" x14ac:dyDescent="0.6">
      <c r="A247" s="47">
        <v>240</v>
      </c>
      <c r="B247" s="47">
        <v>4</v>
      </c>
      <c r="C247" s="48" t="s">
        <v>492</v>
      </c>
      <c r="D247" s="48" t="s">
        <v>116</v>
      </c>
      <c r="E247" s="48" t="s">
        <v>117</v>
      </c>
      <c r="F247" s="55"/>
      <c r="G247" s="19">
        <v>40</v>
      </c>
      <c r="H247" s="20">
        <f t="shared" si="133"/>
        <v>0</v>
      </c>
      <c r="I247" s="23">
        <v>15183</v>
      </c>
      <c r="J247" s="22">
        <v>50</v>
      </c>
      <c r="K247" s="20">
        <f t="shared" si="134"/>
        <v>759150</v>
      </c>
      <c r="L247" s="23"/>
      <c r="M247" s="24">
        <v>60</v>
      </c>
      <c r="N247" s="20">
        <f t="shared" si="135"/>
        <v>0</v>
      </c>
      <c r="O247" s="23">
        <v>6334</v>
      </c>
      <c r="P247" s="25">
        <v>12</v>
      </c>
      <c r="Q247" s="20">
        <f t="shared" si="136"/>
        <v>76008</v>
      </c>
      <c r="R247" s="23">
        <v>0</v>
      </c>
      <c r="S247" s="26">
        <v>12</v>
      </c>
      <c r="T247" s="20">
        <f t="shared" si="137"/>
        <v>0</v>
      </c>
      <c r="U247" s="23">
        <v>774</v>
      </c>
      <c r="V247" s="25">
        <v>8</v>
      </c>
      <c r="W247" s="20">
        <f t="shared" si="138"/>
        <v>6192</v>
      </c>
      <c r="X247" s="23">
        <v>342</v>
      </c>
      <c r="Y247" s="25">
        <v>12</v>
      </c>
      <c r="Z247" s="20">
        <f t="shared" si="139"/>
        <v>4104</v>
      </c>
      <c r="AA247" s="23">
        <v>1100</v>
      </c>
      <c r="AB247" s="25">
        <v>10</v>
      </c>
      <c r="AC247" s="20">
        <f t="shared" si="140"/>
        <v>11000</v>
      </c>
      <c r="AD247" s="23">
        <v>199</v>
      </c>
      <c r="AE247" s="25">
        <v>25</v>
      </c>
      <c r="AF247" s="20">
        <f t="shared" si="141"/>
        <v>4975</v>
      </c>
      <c r="AG247" s="23">
        <v>0</v>
      </c>
      <c r="AH247" s="25">
        <v>7.5</v>
      </c>
      <c r="AI247" s="20">
        <f t="shared" si="142"/>
        <v>0</v>
      </c>
      <c r="AJ247" s="23"/>
      <c r="AK247" s="22">
        <v>15</v>
      </c>
      <c r="AL247" s="20">
        <f t="shared" si="143"/>
        <v>0</v>
      </c>
      <c r="AM247" s="23">
        <v>155</v>
      </c>
      <c r="AN247" s="25">
        <v>12</v>
      </c>
      <c r="AO247" s="20">
        <f t="shared" si="144"/>
        <v>1860</v>
      </c>
      <c r="AP247" s="23">
        <f t="shared" si="145"/>
        <v>2570</v>
      </c>
      <c r="AQ247" s="23">
        <v>0</v>
      </c>
      <c r="AR247" s="27">
        <v>4</v>
      </c>
      <c r="AS247" s="23">
        <f t="shared" si="146"/>
        <v>0</v>
      </c>
      <c r="AT247" s="23"/>
      <c r="AU247" s="28">
        <v>6</v>
      </c>
      <c r="AV247" s="23">
        <f t="shared" si="147"/>
        <v>0</v>
      </c>
      <c r="AW247" s="23">
        <v>2356</v>
      </c>
      <c r="AX247" s="29">
        <f t="shared" si="148"/>
        <v>2356</v>
      </c>
      <c r="AY247" s="23">
        <v>46771</v>
      </c>
      <c r="AZ247" s="30">
        <f t="shared" si="149"/>
        <v>0.41717710597378649</v>
      </c>
      <c r="BA247" s="30">
        <f t="shared" si="150"/>
        <v>0.16926826055456762</v>
      </c>
      <c r="BB247" s="30">
        <f t="shared" si="151"/>
        <v>0.37196084622671299</v>
      </c>
      <c r="BC247" s="20">
        <f t="shared" si="152"/>
        <v>785421</v>
      </c>
      <c r="BD247" s="20">
        <f t="shared" si="153"/>
        <v>764125</v>
      </c>
      <c r="BE247" s="20">
        <f t="shared" si="154"/>
        <v>785421</v>
      </c>
      <c r="BF247" s="20">
        <f t="shared" si="155"/>
        <v>785421</v>
      </c>
      <c r="BG247" s="36">
        <v>909750</v>
      </c>
      <c r="BH247" s="36">
        <v>622527.41630599997</v>
      </c>
      <c r="BI247" s="237">
        <f t="shared" si="156"/>
        <v>68.428405199890079</v>
      </c>
      <c r="BJ247" s="238">
        <f t="shared" si="157"/>
        <v>56156.5</v>
      </c>
      <c r="BK247" s="239">
        <f t="shared" si="158"/>
        <v>6.1727397636713386</v>
      </c>
      <c r="BL247" s="27">
        <f t="shared" si="159"/>
        <v>50041.39</v>
      </c>
      <c r="BM247" s="239">
        <f t="shared" si="160"/>
        <v>5.5005649903819727</v>
      </c>
      <c r="BN247" s="240">
        <f t="shared" si="161"/>
        <v>0</v>
      </c>
      <c r="BO247" s="239">
        <f t="shared" si="162"/>
        <v>0</v>
      </c>
      <c r="BP247" s="27">
        <f t="shared" si="163"/>
        <v>16537.5</v>
      </c>
      <c r="BQ247" s="239">
        <f t="shared" si="164"/>
        <v>1.8178070898598515</v>
      </c>
      <c r="BR247" s="36">
        <f t="shared" si="165"/>
        <v>59685.229999999981</v>
      </c>
      <c r="BS247" s="239">
        <f t="shared" si="166"/>
        <v>6.5606188513327819</v>
      </c>
      <c r="BT247" s="248">
        <f t="shared" si="175"/>
        <v>0.31571594800109926</v>
      </c>
      <c r="BU247" s="36">
        <v>182420.62</v>
      </c>
      <c r="BV247" s="47">
        <f t="shared" si="167"/>
        <v>20.051730695245947</v>
      </c>
      <c r="BW247" s="54">
        <f t="shared" si="168"/>
        <v>104801.96369400003</v>
      </c>
      <c r="BX247" s="237">
        <f t="shared" si="169"/>
        <v>11.519864104863977</v>
      </c>
      <c r="BY247" s="53">
        <v>17887.5</v>
      </c>
      <c r="BZ247" s="53">
        <v>14481</v>
      </c>
      <c r="CA247" s="53">
        <v>19680</v>
      </c>
      <c r="CB247" s="53">
        <v>4108</v>
      </c>
      <c r="CC247" s="54">
        <v>50041.39</v>
      </c>
      <c r="CD247" s="54">
        <v>0</v>
      </c>
      <c r="CE247" s="54">
        <v>16537.5</v>
      </c>
      <c r="CF247" s="42">
        <f t="shared" si="170"/>
        <v>2.277441015710046E-2</v>
      </c>
      <c r="CG247" s="42">
        <f t="shared" si="171"/>
        <v>1.8951087845575004E-2</v>
      </c>
      <c r="CH247" s="42">
        <f t="shared" si="172"/>
        <v>2.5056625682277404E-2</v>
      </c>
      <c r="CI247" s="42">
        <f t="shared" si="173"/>
        <v>5.2303159706705068E-3</v>
      </c>
      <c r="CJ247" s="42">
        <f t="shared" si="174"/>
        <v>5.5005649903819731E-2</v>
      </c>
      <c r="CK247" s="54">
        <f t="shared" si="132"/>
        <v>20960.392738800008</v>
      </c>
    </row>
    <row r="248" spans="1:89" ht="20" customHeight="1" x14ac:dyDescent="0.6">
      <c r="A248" s="47">
        <v>241</v>
      </c>
      <c r="B248" s="62">
        <v>5</v>
      </c>
      <c r="C248" s="48" t="s">
        <v>493</v>
      </c>
      <c r="D248" s="48" t="s">
        <v>122</v>
      </c>
      <c r="E248" s="48" t="s">
        <v>67</v>
      </c>
      <c r="F248" s="55"/>
      <c r="G248" s="19">
        <v>40</v>
      </c>
      <c r="H248" s="20">
        <f t="shared" si="133"/>
        <v>0</v>
      </c>
      <c r="I248" s="23">
        <v>14876</v>
      </c>
      <c r="J248" s="22">
        <v>50</v>
      </c>
      <c r="K248" s="20">
        <f t="shared" si="134"/>
        <v>743800</v>
      </c>
      <c r="L248" s="23"/>
      <c r="M248" s="24">
        <v>60</v>
      </c>
      <c r="N248" s="20">
        <f t="shared" si="135"/>
        <v>0</v>
      </c>
      <c r="O248" s="23">
        <v>7865</v>
      </c>
      <c r="P248" s="25">
        <v>12</v>
      </c>
      <c r="Q248" s="20">
        <f t="shared" si="136"/>
        <v>94380</v>
      </c>
      <c r="R248" s="23"/>
      <c r="S248" s="26">
        <v>12</v>
      </c>
      <c r="T248" s="20">
        <f t="shared" si="137"/>
        <v>0</v>
      </c>
      <c r="U248" s="23">
        <v>805</v>
      </c>
      <c r="V248" s="25">
        <v>8</v>
      </c>
      <c r="W248" s="20">
        <f t="shared" si="138"/>
        <v>6440</v>
      </c>
      <c r="X248" s="23">
        <v>416</v>
      </c>
      <c r="Y248" s="25">
        <v>12</v>
      </c>
      <c r="Z248" s="20">
        <f t="shared" si="139"/>
        <v>4992</v>
      </c>
      <c r="AA248" s="23">
        <v>1033</v>
      </c>
      <c r="AB248" s="25">
        <v>10</v>
      </c>
      <c r="AC248" s="20">
        <f t="shared" si="140"/>
        <v>10330</v>
      </c>
      <c r="AD248" s="23">
        <v>530</v>
      </c>
      <c r="AE248" s="25">
        <v>25</v>
      </c>
      <c r="AF248" s="20">
        <f t="shared" si="141"/>
        <v>13250</v>
      </c>
      <c r="AG248" s="23">
        <v>73</v>
      </c>
      <c r="AH248" s="25">
        <v>7.5</v>
      </c>
      <c r="AI248" s="20">
        <f t="shared" si="142"/>
        <v>547.5</v>
      </c>
      <c r="AJ248" s="23"/>
      <c r="AK248" s="22">
        <v>15</v>
      </c>
      <c r="AL248" s="20">
        <f t="shared" si="143"/>
        <v>0</v>
      </c>
      <c r="AM248" s="23">
        <v>218</v>
      </c>
      <c r="AN248" s="25">
        <v>12</v>
      </c>
      <c r="AO248" s="20">
        <f t="shared" si="144"/>
        <v>2616</v>
      </c>
      <c r="AP248" s="23">
        <f t="shared" si="145"/>
        <v>3075</v>
      </c>
      <c r="AQ248" s="23"/>
      <c r="AR248" s="27">
        <v>4</v>
      </c>
      <c r="AS248" s="23">
        <f t="shared" si="146"/>
        <v>0</v>
      </c>
      <c r="AT248" s="23"/>
      <c r="AU248" s="28">
        <v>6</v>
      </c>
      <c r="AV248" s="23">
        <f t="shared" si="147"/>
        <v>0</v>
      </c>
      <c r="AW248" s="23">
        <v>1659</v>
      </c>
      <c r="AX248" s="29">
        <f t="shared" si="148"/>
        <v>1659</v>
      </c>
      <c r="AY248" s="23">
        <v>32795</v>
      </c>
      <c r="AZ248" s="30">
        <f t="shared" si="149"/>
        <v>0.52870395267545034</v>
      </c>
      <c r="BA248" s="30">
        <f t="shared" si="150"/>
        <v>0.20670879268620596</v>
      </c>
      <c r="BB248" s="30">
        <f t="shared" si="151"/>
        <v>0.21093452002542912</v>
      </c>
      <c r="BC248" s="20">
        <f t="shared" si="152"/>
        <v>778812</v>
      </c>
      <c r="BD248" s="20">
        <f t="shared" si="153"/>
        <v>757050</v>
      </c>
      <c r="BE248" s="20">
        <f t="shared" si="154"/>
        <v>778812</v>
      </c>
      <c r="BF248" s="20">
        <f t="shared" si="155"/>
        <v>779359.5</v>
      </c>
      <c r="BG248" s="36">
        <v>908714.5</v>
      </c>
      <c r="BH248" s="36">
        <v>622114.04159366596</v>
      </c>
      <c r="BI248" s="237">
        <f t="shared" si="156"/>
        <v>68.460890807141951</v>
      </c>
      <c r="BJ248" s="238">
        <f t="shared" si="157"/>
        <v>54763</v>
      </c>
      <c r="BK248" s="239">
        <f t="shared" si="158"/>
        <v>6.0264252413711894</v>
      </c>
      <c r="BL248" s="27">
        <f t="shared" si="159"/>
        <v>64750</v>
      </c>
      <c r="BM248" s="239">
        <f t="shared" si="160"/>
        <v>7.1254502926936896</v>
      </c>
      <c r="BN248" s="240">
        <f t="shared" si="161"/>
        <v>2093</v>
      </c>
      <c r="BO248" s="239">
        <f t="shared" si="162"/>
        <v>0.23032536621788249</v>
      </c>
      <c r="BP248" s="27">
        <f t="shared" si="163"/>
        <v>16000</v>
      </c>
      <c r="BQ248" s="239">
        <f t="shared" si="164"/>
        <v>1.7607290298548113</v>
      </c>
      <c r="BR248" s="36">
        <f t="shared" si="165"/>
        <v>49131.94</v>
      </c>
      <c r="BS248" s="239">
        <f t="shared" si="166"/>
        <v>5.4067520656928005</v>
      </c>
      <c r="BT248" s="248">
        <f t="shared" si="175"/>
        <v>0.3153910919285805</v>
      </c>
      <c r="BU248" s="36">
        <v>186737.94</v>
      </c>
      <c r="BV248" s="47">
        <f t="shared" si="167"/>
        <v>20.549681995830372</v>
      </c>
      <c r="BW248" s="54">
        <f t="shared" si="168"/>
        <v>99862.518406334042</v>
      </c>
      <c r="BX248" s="237">
        <f t="shared" si="169"/>
        <v>10.989427197027673</v>
      </c>
      <c r="BY248" s="53">
        <v>17988</v>
      </c>
      <c r="BZ248" s="53">
        <v>14319</v>
      </c>
      <c r="CA248" s="53">
        <v>17056</v>
      </c>
      <c r="CB248" s="53">
        <v>5400</v>
      </c>
      <c r="CC248" s="54">
        <v>64750</v>
      </c>
      <c r="CD248" s="54">
        <v>2093</v>
      </c>
      <c r="CE248" s="54">
        <v>16000</v>
      </c>
      <c r="CF248" s="42">
        <f t="shared" si="170"/>
        <v>2.3096716537495569E-2</v>
      </c>
      <c r="CG248" s="42">
        <f t="shared" si="171"/>
        <v>1.8914206459282743E-2</v>
      </c>
      <c r="CH248" s="42">
        <f t="shared" si="172"/>
        <v>2.190002208491908E-2</v>
      </c>
      <c r="CI248" s="42">
        <f t="shared" si="173"/>
        <v>6.9287665063427085E-3</v>
      </c>
      <c r="CJ248" s="42">
        <f t="shared" si="174"/>
        <v>7.12545029269369E-2</v>
      </c>
      <c r="CK248" s="54">
        <f t="shared" ref="CK248:CK302" si="176">+BW248*20%</f>
        <v>19972.503681266811</v>
      </c>
    </row>
    <row r="249" spans="1:89" ht="20" customHeight="1" x14ac:dyDescent="0.6">
      <c r="A249" s="47">
        <v>242</v>
      </c>
      <c r="B249" s="62">
        <v>5</v>
      </c>
      <c r="C249" s="48" t="s">
        <v>494</v>
      </c>
      <c r="D249" s="48" t="s">
        <v>81</v>
      </c>
      <c r="E249" s="48" t="s">
        <v>85</v>
      </c>
      <c r="F249" s="49">
        <v>0</v>
      </c>
      <c r="G249" s="19">
        <v>40</v>
      </c>
      <c r="H249" s="20">
        <f t="shared" si="133"/>
        <v>0</v>
      </c>
      <c r="I249" s="23">
        <v>14280</v>
      </c>
      <c r="J249" s="22">
        <v>50</v>
      </c>
      <c r="K249" s="20">
        <f t="shared" si="134"/>
        <v>714000</v>
      </c>
      <c r="L249" s="23"/>
      <c r="M249" s="24">
        <v>60</v>
      </c>
      <c r="N249" s="20">
        <f t="shared" si="135"/>
        <v>0</v>
      </c>
      <c r="O249" s="23">
        <v>8735</v>
      </c>
      <c r="P249" s="25">
        <v>12</v>
      </c>
      <c r="Q249" s="20">
        <f t="shared" si="136"/>
        <v>104820</v>
      </c>
      <c r="R249" s="23">
        <v>2320</v>
      </c>
      <c r="S249" s="26">
        <v>12</v>
      </c>
      <c r="T249" s="20">
        <f t="shared" si="137"/>
        <v>27840</v>
      </c>
      <c r="U249" s="23">
        <v>360</v>
      </c>
      <c r="V249" s="25">
        <v>8</v>
      </c>
      <c r="W249" s="20">
        <f t="shared" si="138"/>
        <v>2880</v>
      </c>
      <c r="X249" s="23">
        <v>350</v>
      </c>
      <c r="Y249" s="25">
        <v>12</v>
      </c>
      <c r="Z249" s="20">
        <f t="shared" si="139"/>
        <v>4200</v>
      </c>
      <c r="AA249" s="23">
        <v>740</v>
      </c>
      <c r="AB249" s="25">
        <v>10</v>
      </c>
      <c r="AC249" s="20">
        <f t="shared" si="140"/>
        <v>7400</v>
      </c>
      <c r="AD249" s="23">
        <v>250</v>
      </c>
      <c r="AE249" s="25">
        <v>25</v>
      </c>
      <c r="AF249" s="20">
        <f t="shared" si="141"/>
        <v>6250</v>
      </c>
      <c r="AG249" s="23">
        <v>0</v>
      </c>
      <c r="AH249" s="25">
        <v>7.5</v>
      </c>
      <c r="AI249" s="20">
        <f t="shared" si="142"/>
        <v>0</v>
      </c>
      <c r="AJ249" s="23"/>
      <c r="AK249" s="22">
        <v>15</v>
      </c>
      <c r="AL249" s="20">
        <f t="shared" si="143"/>
        <v>0</v>
      </c>
      <c r="AM249" s="23">
        <v>12</v>
      </c>
      <c r="AN249" s="25">
        <v>12</v>
      </c>
      <c r="AO249" s="20">
        <f t="shared" si="144"/>
        <v>144</v>
      </c>
      <c r="AP249" s="23">
        <f t="shared" si="145"/>
        <v>4032</v>
      </c>
      <c r="AQ249" s="23">
        <v>150</v>
      </c>
      <c r="AR249" s="27">
        <v>4</v>
      </c>
      <c r="AS249" s="23">
        <f t="shared" si="146"/>
        <v>600</v>
      </c>
      <c r="AT249" s="23">
        <v>0</v>
      </c>
      <c r="AU249" s="28">
        <v>6</v>
      </c>
      <c r="AV249" s="23">
        <f t="shared" si="147"/>
        <v>0</v>
      </c>
      <c r="AW249" s="23">
        <v>1312</v>
      </c>
      <c r="AX249" s="29">
        <f t="shared" si="148"/>
        <v>1912</v>
      </c>
      <c r="AY249" s="23">
        <v>35740</v>
      </c>
      <c r="AZ249" s="30">
        <f t="shared" si="149"/>
        <v>0.61169467787114851</v>
      </c>
      <c r="BA249" s="30">
        <f t="shared" si="150"/>
        <v>0.28235294117647058</v>
      </c>
      <c r="BB249" s="30">
        <f t="shared" si="151"/>
        <v>0.21888952489982827</v>
      </c>
      <c r="BC249" s="20">
        <f t="shared" si="152"/>
        <v>762570</v>
      </c>
      <c r="BD249" s="20">
        <f t="shared" si="153"/>
        <v>748090</v>
      </c>
      <c r="BE249" s="20">
        <f t="shared" si="154"/>
        <v>762570</v>
      </c>
      <c r="BF249" s="20">
        <f t="shared" si="155"/>
        <v>762570</v>
      </c>
      <c r="BG249" s="36">
        <v>903274</v>
      </c>
      <c r="BH249" s="36">
        <v>614336.64</v>
      </c>
      <c r="BI249" s="237">
        <f t="shared" si="156"/>
        <v>68.012213348330633</v>
      </c>
      <c r="BJ249" s="238">
        <f t="shared" si="157"/>
        <v>58320</v>
      </c>
      <c r="BK249" s="239">
        <f t="shared" si="158"/>
        <v>6.4565126417897565</v>
      </c>
      <c r="BL249" s="27">
        <f t="shared" si="159"/>
        <v>51330</v>
      </c>
      <c r="BM249" s="239">
        <f t="shared" si="160"/>
        <v>5.6826610751554902</v>
      </c>
      <c r="BN249" s="240">
        <f t="shared" si="161"/>
        <v>3262.51</v>
      </c>
      <c r="BO249" s="239">
        <f t="shared" si="162"/>
        <v>0.36118719236909291</v>
      </c>
      <c r="BP249" s="27">
        <f t="shared" si="163"/>
        <v>16050</v>
      </c>
      <c r="BQ249" s="239">
        <f t="shared" si="164"/>
        <v>1.7768694770357611</v>
      </c>
      <c r="BR249" s="36">
        <f t="shared" si="165"/>
        <v>48470.430000000008</v>
      </c>
      <c r="BS249" s="239">
        <f t="shared" si="166"/>
        <v>5.366082716872179</v>
      </c>
      <c r="BT249" s="248">
        <f t="shared" si="175"/>
        <v>0.3198778665166937</v>
      </c>
      <c r="BU249" s="36">
        <v>177432.94</v>
      </c>
      <c r="BV249" s="47">
        <f t="shared" si="167"/>
        <v>19.64331310322228</v>
      </c>
      <c r="BW249" s="54">
        <f t="shared" si="168"/>
        <v>111504.41999999998</v>
      </c>
      <c r="BX249" s="237">
        <f t="shared" si="169"/>
        <v>12.344473548447093</v>
      </c>
      <c r="BY249" s="53">
        <v>14360</v>
      </c>
      <c r="BZ249" s="53">
        <v>21600</v>
      </c>
      <c r="CA249" s="53">
        <v>14410</v>
      </c>
      <c r="CB249" s="53">
        <v>7950</v>
      </c>
      <c r="CC249" s="54">
        <v>51330</v>
      </c>
      <c r="CD249" s="54">
        <v>3262.51</v>
      </c>
      <c r="CE249" s="54">
        <v>16050</v>
      </c>
      <c r="CF249" s="42">
        <f t="shared" si="170"/>
        <v>1.8831058132368177E-2</v>
      </c>
      <c r="CG249" s="42">
        <f t="shared" si="171"/>
        <v>2.8873531259607801E-2</v>
      </c>
      <c r="CH249" s="42">
        <f t="shared" si="172"/>
        <v>1.8896625883525447E-2</v>
      </c>
      <c r="CI249" s="42">
        <f t="shared" si="173"/>
        <v>1.0425272434006058E-2</v>
      </c>
      <c r="CJ249" s="42">
        <f t="shared" si="174"/>
        <v>5.6826610751554901E-2</v>
      </c>
      <c r="CK249" s="54">
        <f t="shared" si="176"/>
        <v>22300.883999999998</v>
      </c>
    </row>
    <row r="250" spans="1:89" ht="20" customHeight="1" x14ac:dyDescent="0.6">
      <c r="A250" s="47">
        <v>243</v>
      </c>
      <c r="B250" s="47">
        <v>5</v>
      </c>
      <c r="C250" s="48" t="s">
        <v>495</v>
      </c>
      <c r="D250" s="47" t="s">
        <v>99</v>
      </c>
      <c r="E250" s="47" t="s">
        <v>97</v>
      </c>
      <c r="F250" s="57"/>
      <c r="G250" s="19">
        <v>40</v>
      </c>
      <c r="H250" s="20">
        <f t="shared" si="133"/>
        <v>0</v>
      </c>
      <c r="I250" s="57">
        <v>16680</v>
      </c>
      <c r="J250" s="22">
        <v>50</v>
      </c>
      <c r="K250" s="20">
        <f t="shared" si="134"/>
        <v>834000</v>
      </c>
      <c r="L250" s="23"/>
      <c r="M250" s="24">
        <v>60</v>
      </c>
      <c r="N250" s="20">
        <f t="shared" si="135"/>
        <v>0</v>
      </c>
      <c r="O250" s="57">
        <v>3541</v>
      </c>
      <c r="P250" s="25">
        <v>12</v>
      </c>
      <c r="Q250" s="20">
        <f t="shared" si="136"/>
        <v>42492</v>
      </c>
      <c r="R250" s="57"/>
      <c r="S250" s="26">
        <v>12</v>
      </c>
      <c r="T250" s="20">
        <f t="shared" si="137"/>
        <v>0</v>
      </c>
      <c r="U250" s="57">
        <v>330</v>
      </c>
      <c r="V250" s="25">
        <v>8</v>
      </c>
      <c r="W250" s="20">
        <f t="shared" si="138"/>
        <v>2640</v>
      </c>
      <c r="X250" s="57">
        <v>100</v>
      </c>
      <c r="Y250" s="25">
        <v>12</v>
      </c>
      <c r="Z250" s="20">
        <f t="shared" si="139"/>
        <v>1200</v>
      </c>
      <c r="AA250" s="57">
        <v>190</v>
      </c>
      <c r="AB250" s="25">
        <v>10</v>
      </c>
      <c r="AC250" s="20">
        <f t="shared" si="140"/>
        <v>1900</v>
      </c>
      <c r="AD250" s="57"/>
      <c r="AE250" s="25">
        <v>25</v>
      </c>
      <c r="AF250" s="20">
        <f t="shared" si="141"/>
        <v>0</v>
      </c>
      <c r="AG250" s="23"/>
      <c r="AH250" s="25">
        <v>7.5</v>
      </c>
      <c r="AI250" s="20">
        <f t="shared" si="142"/>
        <v>0</v>
      </c>
      <c r="AJ250" s="57"/>
      <c r="AK250" s="22">
        <v>15</v>
      </c>
      <c r="AL250" s="20">
        <f t="shared" si="143"/>
        <v>0</v>
      </c>
      <c r="AM250" s="57"/>
      <c r="AN250" s="25">
        <v>12</v>
      </c>
      <c r="AO250" s="20">
        <f t="shared" si="144"/>
        <v>0</v>
      </c>
      <c r="AP250" s="23">
        <f t="shared" si="145"/>
        <v>620</v>
      </c>
      <c r="AQ250" s="57"/>
      <c r="AR250" s="27">
        <v>4</v>
      </c>
      <c r="AS250" s="23">
        <f t="shared" si="146"/>
        <v>0</v>
      </c>
      <c r="AT250" s="57">
        <v>18</v>
      </c>
      <c r="AU250" s="28">
        <v>6</v>
      </c>
      <c r="AV250" s="23">
        <f t="shared" si="147"/>
        <v>108</v>
      </c>
      <c r="AW250" s="57">
        <v>908</v>
      </c>
      <c r="AX250" s="29">
        <f t="shared" si="148"/>
        <v>1016</v>
      </c>
      <c r="AY250" s="57">
        <v>19695</v>
      </c>
      <c r="AZ250" s="30">
        <f t="shared" si="149"/>
        <v>0.21229016786570742</v>
      </c>
      <c r="BA250" s="30">
        <f t="shared" si="150"/>
        <v>3.7170263788968823E-2</v>
      </c>
      <c r="BB250" s="30">
        <f t="shared" si="151"/>
        <v>0.28692459757130756</v>
      </c>
      <c r="BC250" s="20">
        <f t="shared" si="152"/>
        <v>839740</v>
      </c>
      <c r="BD250" s="20">
        <f t="shared" si="153"/>
        <v>834000</v>
      </c>
      <c r="BE250" s="20">
        <f t="shared" si="154"/>
        <v>839740</v>
      </c>
      <c r="BF250" s="20">
        <f t="shared" si="155"/>
        <v>839740</v>
      </c>
      <c r="BG250" s="241">
        <v>901927</v>
      </c>
      <c r="BH250" s="241">
        <v>611994.79711957905</v>
      </c>
      <c r="BI250" s="237">
        <f t="shared" si="156"/>
        <v>67.854138651972832</v>
      </c>
      <c r="BJ250" s="238">
        <f t="shared" si="157"/>
        <v>72419</v>
      </c>
      <c r="BK250" s="239">
        <f t="shared" si="158"/>
        <v>8.0293637955178188</v>
      </c>
      <c r="BL250" s="27">
        <f t="shared" si="159"/>
        <v>55245</v>
      </c>
      <c r="BM250" s="239">
        <f t="shared" si="160"/>
        <v>6.1252185598169246</v>
      </c>
      <c r="BN250" s="240">
        <f t="shared" si="161"/>
        <v>7828.25</v>
      </c>
      <c r="BO250" s="239">
        <f t="shared" si="162"/>
        <v>0.86794718419561667</v>
      </c>
      <c r="BP250" s="27">
        <f t="shared" si="163"/>
        <v>35500</v>
      </c>
      <c r="BQ250" s="239">
        <f t="shared" si="164"/>
        <v>3.9360169947235195</v>
      </c>
      <c r="BR250" s="36">
        <f t="shared" si="165"/>
        <v>46753.149999999994</v>
      </c>
      <c r="BS250" s="239">
        <f t="shared" si="166"/>
        <v>5.1836955762495185</v>
      </c>
      <c r="BT250" s="248">
        <f t="shared" si="175"/>
        <v>0.32145861348027166</v>
      </c>
      <c r="BU250" s="241">
        <v>217745.4</v>
      </c>
      <c r="BV250" s="47">
        <f t="shared" si="167"/>
        <v>24.1422421105034</v>
      </c>
      <c r="BW250" s="54">
        <f t="shared" si="168"/>
        <v>72186.802880420961</v>
      </c>
      <c r="BX250" s="237">
        <f t="shared" si="169"/>
        <v>8.0036192375237647</v>
      </c>
      <c r="BY250" s="58">
        <v>21901</v>
      </c>
      <c r="BZ250" s="58">
        <v>23170</v>
      </c>
      <c r="CA250" s="58">
        <v>21268</v>
      </c>
      <c r="CB250" s="58">
        <v>6080</v>
      </c>
      <c r="CC250" s="59">
        <v>55245</v>
      </c>
      <c r="CD250" s="59">
        <v>7828.25</v>
      </c>
      <c r="CE250" s="59">
        <v>35500</v>
      </c>
      <c r="CF250" s="42">
        <f t="shared" si="170"/>
        <v>2.6080691642651296E-2</v>
      </c>
      <c r="CG250" s="42">
        <f t="shared" si="171"/>
        <v>2.7781774580335733E-2</v>
      </c>
      <c r="CH250" s="42">
        <f t="shared" si="172"/>
        <v>2.5326886893562293E-2</v>
      </c>
      <c r="CI250" s="42">
        <f t="shared" si="173"/>
        <v>7.2403362945673662E-3</v>
      </c>
      <c r="CJ250" s="42">
        <f t="shared" si="174"/>
        <v>6.1252185598169251E-2</v>
      </c>
      <c r="CK250" s="54">
        <f t="shared" si="176"/>
        <v>14437.360576084193</v>
      </c>
    </row>
    <row r="251" spans="1:89" ht="20" customHeight="1" x14ac:dyDescent="0.6">
      <c r="A251" s="47">
        <v>244</v>
      </c>
      <c r="B251" s="47">
        <v>7</v>
      </c>
      <c r="C251" s="72" t="s">
        <v>496</v>
      </c>
      <c r="D251" s="47" t="s">
        <v>316</v>
      </c>
      <c r="E251" s="47" t="s">
        <v>255</v>
      </c>
      <c r="F251" s="57"/>
      <c r="G251" s="19">
        <v>40</v>
      </c>
      <c r="H251" s="20">
        <f t="shared" si="133"/>
        <v>0</v>
      </c>
      <c r="I251" s="57">
        <v>15676</v>
      </c>
      <c r="J251" s="22">
        <v>50</v>
      </c>
      <c r="K251" s="20">
        <f t="shared" si="134"/>
        <v>783800</v>
      </c>
      <c r="L251" s="23"/>
      <c r="M251" s="24">
        <v>60</v>
      </c>
      <c r="N251" s="20">
        <f t="shared" si="135"/>
        <v>0</v>
      </c>
      <c r="O251" s="23">
        <v>4070</v>
      </c>
      <c r="P251" s="25">
        <v>12</v>
      </c>
      <c r="Q251" s="20">
        <f t="shared" si="136"/>
        <v>48840</v>
      </c>
      <c r="R251" s="23">
        <v>1310</v>
      </c>
      <c r="S251" s="26">
        <v>12</v>
      </c>
      <c r="T251" s="20">
        <f t="shared" si="137"/>
        <v>15720</v>
      </c>
      <c r="U251" s="23">
        <v>900</v>
      </c>
      <c r="V251" s="25">
        <v>8</v>
      </c>
      <c r="W251" s="20">
        <f t="shared" si="138"/>
        <v>7200</v>
      </c>
      <c r="X251" s="23">
        <v>205</v>
      </c>
      <c r="Y251" s="25">
        <v>12</v>
      </c>
      <c r="Z251" s="20">
        <f t="shared" si="139"/>
        <v>2460</v>
      </c>
      <c r="AA251" s="23">
        <v>900</v>
      </c>
      <c r="AB251" s="25">
        <v>10</v>
      </c>
      <c r="AC251" s="20">
        <f t="shared" si="140"/>
        <v>9000</v>
      </c>
      <c r="AD251" s="23">
        <v>235</v>
      </c>
      <c r="AE251" s="25">
        <v>25</v>
      </c>
      <c r="AF251" s="20">
        <f t="shared" si="141"/>
        <v>5875</v>
      </c>
      <c r="AG251" s="23">
        <v>54</v>
      </c>
      <c r="AH251" s="25">
        <v>7.5</v>
      </c>
      <c r="AI251" s="20">
        <f t="shared" si="142"/>
        <v>405</v>
      </c>
      <c r="AJ251" s="23"/>
      <c r="AK251" s="22">
        <v>15</v>
      </c>
      <c r="AL251" s="20">
        <f t="shared" si="143"/>
        <v>0</v>
      </c>
      <c r="AM251" s="23"/>
      <c r="AN251" s="25">
        <v>12</v>
      </c>
      <c r="AO251" s="20">
        <f t="shared" si="144"/>
        <v>0</v>
      </c>
      <c r="AP251" s="23">
        <f t="shared" si="145"/>
        <v>3604</v>
      </c>
      <c r="AQ251" s="23"/>
      <c r="AR251" s="27">
        <v>4</v>
      </c>
      <c r="AS251" s="23">
        <f t="shared" si="146"/>
        <v>0</v>
      </c>
      <c r="AT251" s="23"/>
      <c r="AU251" s="28">
        <v>6</v>
      </c>
      <c r="AV251" s="23">
        <f t="shared" si="147"/>
        <v>0</v>
      </c>
      <c r="AW251" s="23">
        <v>852</v>
      </c>
      <c r="AX251" s="29">
        <f t="shared" si="148"/>
        <v>852</v>
      </c>
      <c r="AY251" s="23">
        <v>23813</v>
      </c>
      <c r="AZ251" s="30">
        <f t="shared" si="149"/>
        <v>0.25963255932635876</v>
      </c>
      <c r="BA251" s="30">
        <f t="shared" si="150"/>
        <v>0.22990558816024495</v>
      </c>
      <c r="BB251" s="30">
        <f t="shared" si="151"/>
        <v>0.20933660933660933</v>
      </c>
      <c r="BC251" s="20">
        <f t="shared" si="152"/>
        <v>824055</v>
      </c>
      <c r="BD251" s="20">
        <f t="shared" si="153"/>
        <v>805395</v>
      </c>
      <c r="BE251" s="20">
        <f t="shared" si="154"/>
        <v>824055</v>
      </c>
      <c r="BF251" s="20">
        <f t="shared" si="155"/>
        <v>824460</v>
      </c>
      <c r="BG251" s="36">
        <v>901563</v>
      </c>
      <c r="BH251" s="36">
        <v>609922.416463</v>
      </c>
      <c r="BI251" s="237">
        <f t="shared" si="156"/>
        <v>67.651668986304898</v>
      </c>
      <c r="BJ251" s="238">
        <f t="shared" si="157"/>
        <v>54581</v>
      </c>
      <c r="BK251" s="239">
        <f t="shared" si="158"/>
        <v>6.0540417031311184</v>
      </c>
      <c r="BL251" s="27">
        <f t="shared" si="159"/>
        <v>72462.5</v>
      </c>
      <c r="BM251" s="239">
        <f t="shared" si="160"/>
        <v>8.0374305511650324</v>
      </c>
      <c r="BN251" s="240">
        <f t="shared" si="161"/>
        <v>1687.5</v>
      </c>
      <c r="BO251" s="239">
        <f t="shared" si="162"/>
        <v>0.18717493952169734</v>
      </c>
      <c r="BP251" s="27">
        <f t="shared" si="163"/>
        <v>18000</v>
      </c>
      <c r="BQ251" s="239">
        <f t="shared" si="164"/>
        <v>1.9965326882314383</v>
      </c>
      <c r="BR251" s="36">
        <f t="shared" si="165"/>
        <v>69319.81</v>
      </c>
      <c r="BS251" s="239">
        <f t="shared" si="166"/>
        <v>7.6888481448329182</v>
      </c>
      <c r="BT251" s="248">
        <f t="shared" si="175"/>
        <v>0.32348331013695103</v>
      </c>
      <c r="BU251" s="36">
        <v>216050.81</v>
      </c>
      <c r="BV251" s="47">
        <f t="shared" si="167"/>
        <v>23.964028026882204</v>
      </c>
      <c r="BW251" s="54">
        <f t="shared" si="168"/>
        <v>75589.773537000001</v>
      </c>
      <c r="BX251" s="237">
        <f t="shared" si="169"/>
        <v>8.3843029868129033</v>
      </c>
      <c r="BY251" s="53">
        <v>17925</v>
      </c>
      <c r="BZ251" s="53">
        <v>16052</v>
      </c>
      <c r="CA251" s="53">
        <v>15744</v>
      </c>
      <c r="CB251" s="53">
        <v>4860</v>
      </c>
      <c r="CC251" s="54">
        <v>72462.5</v>
      </c>
      <c r="CD251" s="54">
        <v>1687.5</v>
      </c>
      <c r="CE251" s="54">
        <v>18000</v>
      </c>
      <c r="CF251" s="42">
        <f t="shared" si="170"/>
        <v>2.1752188870888471E-2</v>
      </c>
      <c r="CG251" s="42">
        <f t="shared" si="171"/>
        <v>1.9930593063031184E-2</v>
      </c>
      <c r="CH251" s="42">
        <f t="shared" si="172"/>
        <v>1.9105520869359446E-2</v>
      </c>
      <c r="CI251" s="42">
        <f t="shared" si="173"/>
        <v>5.8947674841714577E-3</v>
      </c>
      <c r="CJ251" s="42">
        <f t="shared" si="174"/>
        <v>8.0374305511650326E-2</v>
      </c>
      <c r="CK251" s="54">
        <f t="shared" si="176"/>
        <v>15117.9547074</v>
      </c>
    </row>
    <row r="252" spans="1:89" ht="20" customHeight="1" x14ac:dyDescent="0.6">
      <c r="A252" s="47">
        <v>245</v>
      </c>
      <c r="B252" s="47">
        <v>3</v>
      </c>
      <c r="C252" s="48" t="s">
        <v>497</v>
      </c>
      <c r="D252" s="48" t="s">
        <v>375</v>
      </c>
      <c r="E252" s="48" t="s">
        <v>376</v>
      </c>
      <c r="F252" s="23"/>
      <c r="G252" s="19">
        <v>40</v>
      </c>
      <c r="H252" s="20">
        <f t="shared" si="133"/>
        <v>0</v>
      </c>
      <c r="I252" s="23">
        <v>16555</v>
      </c>
      <c r="J252" s="22">
        <v>50</v>
      </c>
      <c r="K252" s="20">
        <f t="shared" si="134"/>
        <v>827750</v>
      </c>
      <c r="L252" s="23"/>
      <c r="M252" s="24">
        <v>60</v>
      </c>
      <c r="N252" s="20">
        <f t="shared" si="135"/>
        <v>0</v>
      </c>
      <c r="O252" s="23">
        <v>3314</v>
      </c>
      <c r="P252" s="25">
        <v>12</v>
      </c>
      <c r="Q252" s="20">
        <f t="shared" si="136"/>
        <v>39768</v>
      </c>
      <c r="R252" s="23">
        <v>783</v>
      </c>
      <c r="S252" s="26">
        <v>12</v>
      </c>
      <c r="T252" s="20">
        <f t="shared" si="137"/>
        <v>9396</v>
      </c>
      <c r="U252" s="23">
        <v>510</v>
      </c>
      <c r="V252" s="25">
        <v>8</v>
      </c>
      <c r="W252" s="20">
        <f t="shared" si="138"/>
        <v>4080</v>
      </c>
      <c r="X252" s="23">
        <v>78</v>
      </c>
      <c r="Y252" s="25">
        <v>12</v>
      </c>
      <c r="Z252" s="20">
        <f t="shared" si="139"/>
        <v>936</v>
      </c>
      <c r="AA252" s="23">
        <v>192</v>
      </c>
      <c r="AB252" s="25">
        <v>10</v>
      </c>
      <c r="AC252" s="20">
        <f t="shared" si="140"/>
        <v>1920</v>
      </c>
      <c r="AD252" s="23">
        <v>147</v>
      </c>
      <c r="AE252" s="25">
        <v>25</v>
      </c>
      <c r="AF252" s="20">
        <f t="shared" si="141"/>
        <v>3675</v>
      </c>
      <c r="AG252" s="23"/>
      <c r="AH252" s="25">
        <v>7.5</v>
      </c>
      <c r="AI252" s="20">
        <f t="shared" si="142"/>
        <v>0</v>
      </c>
      <c r="AJ252" s="23">
        <v>48</v>
      </c>
      <c r="AK252" s="22">
        <v>15</v>
      </c>
      <c r="AL252" s="20">
        <f t="shared" si="143"/>
        <v>720</v>
      </c>
      <c r="AM252" s="23"/>
      <c r="AN252" s="25">
        <v>12</v>
      </c>
      <c r="AO252" s="20">
        <f t="shared" si="144"/>
        <v>0</v>
      </c>
      <c r="AP252" s="23">
        <f t="shared" si="145"/>
        <v>1758</v>
      </c>
      <c r="AQ252" s="23"/>
      <c r="AR252" s="27">
        <v>4</v>
      </c>
      <c r="AS252" s="23">
        <f t="shared" si="146"/>
        <v>0</v>
      </c>
      <c r="AT252" s="23"/>
      <c r="AU252" s="28">
        <v>6</v>
      </c>
      <c r="AV252" s="23">
        <f t="shared" si="147"/>
        <v>0</v>
      </c>
      <c r="AW252" s="23">
        <v>759</v>
      </c>
      <c r="AX252" s="29">
        <f t="shared" si="148"/>
        <v>759</v>
      </c>
      <c r="AY252" s="23">
        <v>12902</v>
      </c>
      <c r="AZ252" s="30">
        <f t="shared" si="149"/>
        <v>0.2001812141347025</v>
      </c>
      <c r="BA252" s="30">
        <f t="shared" si="150"/>
        <v>0.10619148293566898</v>
      </c>
      <c r="BB252" s="30">
        <f t="shared" si="151"/>
        <v>0.22902836451418226</v>
      </c>
      <c r="BC252" s="20">
        <f t="shared" si="152"/>
        <v>847757</v>
      </c>
      <c r="BD252" s="20">
        <f t="shared" si="153"/>
        <v>840821</v>
      </c>
      <c r="BE252" s="20">
        <f t="shared" si="154"/>
        <v>847757</v>
      </c>
      <c r="BF252" s="20">
        <f t="shared" si="155"/>
        <v>847757</v>
      </c>
      <c r="BG252" s="36">
        <v>901147</v>
      </c>
      <c r="BH252" s="36">
        <v>612640.340891</v>
      </c>
      <c r="BI252" s="237">
        <f t="shared" si="156"/>
        <v>67.984506511257322</v>
      </c>
      <c r="BJ252" s="238">
        <f t="shared" si="157"/>
        <v>69357</v>
      </c>
      <c r="BK252" s="239">
        <f t="shared" si="158"/>
        <v>7.6965245403913016</v>
      </c>
      <c r="BL252" s="27">
        <f t="shared" si="159"/>
        <v>37275</v>
      </c>
      <c r="BM252" s="239">
        <f t="shared" si="160"/>
        <v>4.1363950609611972</v>
      </c>
      <c r="BN252" s="240">
        <f t="shared" si="161"/>
        <v>12265.63</v>
      </c>
      <c r="BO252" s="239">
        <f t="shared" si="162"/>
        <v>1.3611131147304492</v>
      </c>
      <c r="BP252" s="27">
        <f t="shared" si="163"/>
        <v>10208</v>
      </c>
      <c r="BQ252" s="239">
        <f t="shared" si="164"/>
        <v>1.1327785588810706</v>
      </c>
      <c r="BR252" s="36">
        <f t="shared" si="165"/>
        <v>68136.109999999986</v>
      </c>
      <c r="BS252" s="239">
        <f t="shared" si="166"/>
        <v>7.561042759949264</v>
      </c>
      <c r="BT252" s="248">
        <f t="shared" si="175"/>
        <v>0.3201549348874268</v>
      </c>
      <c r="BU252" s="36">
        <v>197241.74</v>
      </c>
      <c r="BV252" s="47">
        <f t="shared" si="167"/>
        <v>21.887854034913282</v>
      </c>
      <c r="BW252" s="54">
        <f t="shared" si="168"/>
        <v>91264.919109000009</v>
      </c>
      <c r="BX252" s="237">
        <f t="shared" si="169"/>
        <v>10.127639453829399</v>
      </c>
      <c r="BY252" s="53">
        <v>29784</v>
      </c>
      <c r="BZ252" s="53">
        <v>15093</v>
      </c>
      <c r="CA252" s="53">
        <v>16800</v>
      </c>
      <c r="CB252" s="53">
        <v>7680</v>
      </c>
      <c r="CC252" s="54">
        <v>37275</v>
      </c>
      <c r="CD252" s="54">
        <v>12265.63</v>
      </c>
      <c r="CE252" s="54">
        <v>10208</v>
      </c>
      <c r="CF252" s="42">
        <f t="shared" si="170"/>
        <v>3.5132709019211873E-2</v>
      </c>
      <c r="CG252" s="42">
        <f t="shared" si="171"/>
        <v>1.795031284898926E-2</v>
      </c>
      <c r="CH252" s="42">
        <f t="shared" si="172"/>
        <v>1.9816999446775431E-2</v>
      </c>
      <c r="CI252" s="42">
        <f t="shared" si="173"/>
        <v>9.059199747097341E-3</v>
      </c>
      <c r="CJ252" s="42">
        <f t="shared" si="174"/>
        <v>4.1363950609611976E-2</v>
      </c>
      <c r="CK252" s="54">
        <f t="shared" si="176"/>
        <v>18252.983821800004</v>
      </c>
    </row>
    <row r="253" spans="1:89" ht="20" customHeight="1" x14ac:dyDescent="0.6">
      <c r="A253" s="47">
        <v>246</v>
      </c>
      <c r="B253" s="62">
        <v>4</v>
      </c>
      <c r="C253" s="48" t="s">
        <v>498</v>
      </c>
      <c r="D253" s="48" t="s">
        <v>236</v>
      </c>
      <c r="E253" s="48" t="s">
        <v>237</v>
      </c>
      <c r="F253" s="23"/>
      <c r="G253" s="19">
        <v>40</v>
      </c>
      <c r="H253" s="20">
        <f t="shared" si="133"/>
        <v>0</v>
      </c>
      <c r="I253" s="23">
        <v>15137</v>
      </c>
      <c r="J253" s="22">
        <v>50</v>
      </c>
      <c r="K253" s="20">
        <f t="shared" si="134"/>
        <v>756850</v>
      </c>
      <c r="L253" s="23"/>
      <c r="M253" s="24">
        <v>60</v>
      </c>
      <c r="N253" s="20">
        <f t="shared" si="135"/>
        <v>0</v>
      </c>
      <c r="O253" s="23">
        <v>5368</v>
      </c>
      <c r="P253" s="25">
        <v>12</v>
      </c>
      <c r="Q253" s="20">
        <f t="shared" si="136"/>
        <v>64416</v>
      </c>
      <c r="R253" s="23">
        <v>480</v>
      </c>
      <c r="S253" s="26">
        <v>12</v>
      </c>
      <c r="T253" s="20">
        <f t="shared" si="137"/>
        <v>5760</v>
      </c>
      <c r="U253" s="23">
        <v>550</v>
      </c>
      <c r="V253" s="25">
        <v>8</v>
      </c>
      <c r="W253" s="20">
        <f t="shared" si="138"/>
        <v>4400</v>
      </c>
      <c r="X253" s="23">
        <v>240</v>
      </c>
      <c r="Y253" s="25">
        <v>12</v>
      </c>
      <c r="Z253" s="20">
        <f t="shared" si="139"/>
        <v>2880</v>
      </c>
      <c r="AA253" s="23">
        <v>510</v>
      </c>
      <c r="AB253" s="25">
        <v>10</v>
      </c>
      <c r="AC253" s="20">
        <f t="shared" si="140"/>
        <v>5100</v>
      </c>
      <c r="AD253" s="23">
        <v>360</v>
      </c>
      <c r="AE253" s="25">
        <v>25</v>
      </c>
      <c r="AF253" s="20">
        <f t="shared" si="141"/>
        <v>9000</v>
      </c>
      <c r="AG253" s="23"/>
      <c r="AH253" s="25">
        <v>7.5</v>
      </c>
      <c r="AI253" s="20">
        <f t="shared" si="142"/>
        <v>0</v>
      </c>
      <c r="AJ253" s="23">
        <v>81</v>
      </c>
      <c r="AK253" s="22">
        <v>15</v>
      </c>
      <c r="AL253" s="20">
        <f t="shared" si="143"/>
        <v>1215</v>
      </c>
      <c r="AM253" s="23"/>
      <c r="AN253" s="25">
        <v>12</v>
      </c>
      <c r="AO253" s="20">
        <f t="shared" si="144"/>
        <v>0</v>
      </c>
      <c r="AP253" s="23">
        <f t="shared" si="145"/>
        <v>2221</v>
      </c>
      <c r="AQ253" s="23">
        <v>134</v>
      </c>
      <c r="AR253" s="27">
        <v>4</v>
      </c>
      <c r="AS253" s="23">
        <f t="shared" si="146"/>
        <v>536</v>
      </c>
      <c r="AT253" s="23">
        <v>57</v>
      </c>
      <c r="AU253" s="28">
        <v>6</v>
      </c>
      <c r="AV253" s="23">
        <f t="shared" si="147"/>
        <v>342</v>
      </c>
      <c r="AW253" s="23">
        <v>2036</v>
      </c>
      <c r="AX253" s="29">
        <f t="shared" si="148"/>
        <v>2914</v>
      </c>
      <c r="AY253" s="23">
        <v>51475</v>
      </c>
      <c r="AZ253" s="30">
        <f t="shared" si="149"/>
        <v>0.35462773336856707</v>
      </c>
      <c r="BA253" s="30">
        <f t="shared" si="150"/>
        <v>0.14672656404835832</v>
      </c>
      <c r="BB253" s="30">
        <f t="shared" si="151"/>
        <v>0.54284649776453053</v>
      </c>
      <c r="BC253" s="20">
        <f t="shared" si="152"/>
        <v>783990</v>
      </c>
      <c r="BD253" s="20">
        <f t="shared" si="153"/>
        <v>771610</v>
      </c>
      <c r="BE253" s="20">
        <f t="shared" si="154"/>
        <v>783990</v>
      </c>
      <c r="BF253" s="20">
        <f t="shared" si="155"/>
        <v>783990</v>
      </c>
      <c r="BG253" s="36">
        <v>901096</v>
      </c>
      <c r="BH253" s="36">
        <v>603990.41481530003</v>
      </c>
      <c r="BI253" s="237">
        <f t="shared" si="156"/>
        <v>67.028420369783035</v>
      </c>
      <c r="BJ253" s="238">
        <f t="shared" si="157"/>
        <v>57558</v>
      </c>
      <c r="BK253" s="239">
        <f t="shared" si="158"/>
        <v>6.3875547111517532</v>
      </c>
      <c r="BL253" s="27">
        <f t="shared" si="159"/>
        <v>53764</v>
      </c>
      <c r="BM253" s="239">
        <f t="shared" si="160"/>
        <v>5.966511892184629</v>
      </c>
      <c r="BN253" s="240">
        <f t="shared" si="161"/>
        <v>0</v>
      </c>
      <c r="BO253" s="239">
        <f t="shared" si="162"/>
        <v>0</v>
      </c>
      <c r="BP253" s="27">
        <f t="shared" si="163"/>
        <v>12000</v>
      </c>
      <c r="BQ253" s="239">
        <f t="shared" si="164"/>
        <v>1.331711604534922</v>
      </c>
      <c r="BR253" s="36">
        <f t="shared" si="165"/>
        <v>51532.91</v>
      </c>
      <c r="BS253" s="239">
        <f t="shared" si="166"/>
        <v>5.7189145218711444</v>
      </c>
      <c r="BT253" s="248">
        <f t="shared" si="175"/>
        <v>0.32971579630216979</v>
      </c>
      <c r="BU253" s="36">
        <v>174854.91</v>
      </c>
      <c r="BV253" s="47">
        <f t="shared" si="167"/>
        <v>19.40469272974245</v>
      </c>
      <c r="BW253" s="54">
        <f t="shared" si="168"/>
        <v>122250.67518469997</v>
      </c>
      <c r="BX253" s="237">
        <f t="shared" si="169"/>
        <v>13.566886900474531</v>
      </c>
      <c r="BY253" s="53">
        <v>23068</v>
      </c>
      <c r="BZ253" s="53">
        <v>15320</v>
      </c>
      <c r="CA253" s="53">
        <v>15330</v>
      </c>
      <c r="CB253" s="53">
        <v>3840</v>
      </c>
      <c r="CC253" s="54">
        <v>53764</v>
      </c>
      <c r="CD253" s="54">
        <v>0</v>
      </c>
      <c r="CE253" s="54">
        <v>12000</v>
      </c>
      <c r="CF253" s="42">
        <f t="shared" si="170"/>
        <v>2.9423844691896579E-2</v>
      </c>
      <c r="CG253" s="42">
        <f t="shared" si="171"/>
        <v>1.9854589753891216E-2</v>
      </c>
      <c r="CH253" s="42">
        <f t="shared" si="172"/>
        <v>1.9553820839551525E-2</v>
      </c>
      <c r="CI253" s="42">
        <f t="shared" si="173"/>
        <v>4.8980216584395206E-3</v>
      </c>
      <c r="CJ253" s="42">
        <f t="shared" si="174"/>
        <v>5.9665118921846283E-2</v>
      </c>
      <c r="CK253" s="54">
        <f t="shared" si="176"/>
        <v>24450.135036939995</v>
      </c>
    </row>
    <row r="254" spans="1:89" ht="20" customHeight="1" x14ac:dyDescent="0.6">
      <c r="A254" s="47">
        <v>247</v>
      </c>
      <c r="B254" s="47">
        <v>5</v>
      </c>
      <c r="C254" s="48" t="s">
        <v>499</v>
      </c>
      <c r="D254" s="48" t="s">
        <v>500</v>
      </c>
      <c r="E254" s="48" t="s">
        <v>67</v>
      </c>
      <c r="F254" s="55"/>
      <c r="G254" s="19">
        <v>40</v>
      </c>
      <c r="H254" s="20">
        <f t="shared" si="133"/>
        <v>0</v>
      </c>
      <c r="I254" s="23">
        <v>13050</v>
      </c>
      <c r="J254" s="22">
        <v>50</v>
      </c>
      <c r="K254" s="20">
        <f t="shared" si="134"/>
        <v>652500</v>
      </c>
      <c r="L254" s="23"/>
      <c r="M254" s="24">
        <v>60</v>
      </c>
      <c r="N254" s="20">
        <f t="shared" si="135"/>
        <v>0</v>
      </c>
      <c r="O254" s="23">
        <v>10450</v>
      </c>
      <c r="P254" s="25">
        <v>12</v>
      </c>
      <c r="Q254" s="20">
        <f t="shared" si="136"/>
        <v>125400</v>
      </c>
      <c r="R254" s="23"/>
      <c r="S254" s="26">
        <v>12</v>
      </c>
      <c r="T254" s="20">
        <f t="shared" si="137"/>
        <v>0</v>
      </c>
      <c r="U254" s="23">
        <v>1460</v>
      </c>
      <c r="V254" s="25">
        <v>8</v>
      </c>
      <c r="W254" s="20">
        <f t="shared" si="138"/>
        <v>11680</v>
      </c>
      <c r="X254" s="23">
        <v>713</v>
      </c>
      <c r="Y254" s="25">
        <v>12</v>
      </c>
      <c r="Z254" s="20">
        <f t="shared" si="139"/>
        <v>8556</v>
      </c>
      <c r="AA254" s="23">
        <v>1321</v>
      </c>
      <c r="AB254" s="25">
        <v>10</v>
      </c>
      <c r="AC254" s="20">
        <f t="shared" si="140"/>
        <v>13210</v>
      </c>
      <c r="AD254" s="23">
        <v>289</v>
      </c>
      <c r="AE254" s="25">
        <v>25</v>
      </c>
      <c r="AF254" s="20">
        <f t="shared" si="141"/>
        <v>7225</v>
      </c>
      <c r="AG254" s="23">
        <v>270</v>
      </c>
      <c r="AH254" s="25">
        <v>7.5</v>
      </c>
      <c r="AI254" s="20">
        <f t="shared" si="142"/>
        <v>2025</v>
      </c>
      <c r="AJ254" s="23"/>
      <c r="AK254" s="22">
        <v>15</v>
      </c>
      <c r="AL254" s="20">
        <f t="shared" si="143"/>
        <v>0</v>
      </c>
      <c r="AM254" s="23">
        <v>424</v>
      </c>
      <c r="AN254" s="25">
        <v>12</v>
      </c>
      <c r="AO254" s="20">
        <f t="shared" si="144"/>
        <v>5088</v>
      </c>
      <c r="AP254" s="23">
        <f t="shared" si="145"/>
        <v>4477</v>
      </c>
      <c r="AQ254" s="23">
        <v>120</v>
      </c>
      <c r="AR254" s="27">
        <v>4</v>
      </c>
      <c r="AS254" s="23">
        <f t="shared" si="146"/>
        <v>480</v>
      </c>
      <c r="AT254" s="23"/>
      <c r="AU254" s="28">
        <v>6</v>
      </c>
      <c r="AV254" s="23">
        <f t="shared" si="147"/>
        <v>0</v>
      </c>
      <c r="AW254" s="23">
        <v>3338</v>
      </c>
      <c r="AX254" s="29">
        <f t="shared" si="148"/>
        <v>3818</v>
      </c>
      <c r="AY254" s="23">
        <v>75525</v>
      </c>
      <c r="AZ254" s="30">
        <f t="shared" si="149"/>
        <v>0.8007662835249042</v>
      </c>
      <c r="BA254" s="30">
        <f t="shared" si="150"/>
        <v>0.34306513409961686</v>
      </c>
      <c r="BB254" s="30">
        <f t="shared" si="151"/>
        <v>0.36535885167464116</v>
      </c>
      <c r="BC254" s="20">
        <f t="shared" si="152"/>
        <v>693171</v>
      </c>
      <c r="BD254" s="20">
        <f t="shared" si="153"/>
        <v>659725</v>
      </c>
      <c r="BE254" s="20">
        <f t="shared" si="154"/>
        <v>693171</v>
      </c>
      <c r="BF254" s="20">
        <f t="shared" si="155"/>
        <v>695196</v>
      </c>
      <c r="BG254" s="36">
        <v>900361</v>
      </c>
      <c r="BH254" s="36">
        <v>611415.53845999995</v>
      </c>
      <c r="BI254" s="237">
        <f t="shared" si="156"/>
        <v>67.907821247255256</v>
      </c>
      <c r="BJ254" s="238">
        <f t="shared" si="157"/>
        <v>45786.5</v>
      </c>
      <c r="BK254" s="239">
        <f t="shared" si="158"/>
        <v>5.0853490988614567</v>
      </c>
      <c r="BL254" s="27">
        <f t="shared" si="159"/>
        <v>55954.3</v>
      </c>
      <c r="BM254" s="239">
        <f t="shared" si="160"/>
        <v>6.2146516786044712</v>
      </c>
      <c r="BN254" s="240">
        <f t="shared" si="161"/>
        <v>0</v>
      </c>
      <c r="BO254" s="239">
        <f t="shared" si="162"/>
        <v>0</v>
      </c>
      <c r="BP254" s="27">
        <f t="shared" si="163"/>
        <v>25000</v>
      </c>
      <c r="BQ254" s="239">
        <f t="shared" si="164"/>
        <v>2.7766640269847316</v>
      </c>
      <c r="BR254" s="36">
        <f t="shared" si="165"/>
        <v>55954.960000000006</v>
      </c>
      <c r="BS254" s="239">
        <f t="shared" si="166"/>
        <v>6.2147249825347837</v>
      </c>
      <c r="BT254" s="248">
        <f t="shared" si="175"/>
        <v>0.32092178752744738</v>
      </c>
      <c r="BU254" s="36">
        <v>182695.76</v>
      </c>
      <c r="BV254" s="47">
        <f t="shared" si="167"/>
        <v>20.291389786985441</v>
      </c>
      <c r="BW254" s="54">
        <f t="shared" si="168"/>
        <v>106249.70154000004</v>
      </c>
      <c r="BX254" s="237">
        <f t="shared" si="169"/>
        <v>11.800788965759294</v>
      </c>
      <c r="BY254" s="53">
        <v>15110.5</v>
      </c>
      <c r="BZ254" s="53">
        <v>11137</v>
      </c>
      <c r="CA254" s="53">
        <v>15744</v>
      </c>
      <c r="CB254" s="53">
        <v>3795</v>
      </c>
      <c r="CC254" s="54">
        <v>55954.3</v>
      </c>
      <c r="CD254" s="54">
        <v>0</v>
      </c>
      <c r="CE254" s="54">
        <v>25000</v>
      </c>
      <c r="CF254" s="42">
        <f t="shared" si="170"/>
        <v>2.179909430717673E-2</v>
      </c>
      <c r="CG254" s="42">
        <f t="shared" si="171"/>
        <v>1.6881276289362993E-2</v>
      </c>
      <c r="CH254" s="42">
        <f t="shared" si="172"/>
        <v>2.271301020960196E-2</v>
      </c>
      <c r="CI254" s="42">
        <f t="shared" si="173"/>
        <v>5.4588921685395199E-3</v>
      </c>
      <c r="CJ254" s="42">
        <f t="shared" si="174"/>
        <v>6.2146516786044714E-2</v>
      </c>
      <c r="CK254" s="54">
        <f t="shared" si="176"/>
        <v>21249.940308000008</v>
      </c>
    </row>
    <row r="255" spans="1:89" ht="20" customHeight="1" x14ac:dyDescent="0.6">
      <c r="A255" s="47">
        <v>248</v>
      </c>
      <c r="B255" s="62">
        <v>5</v>
      </c>
      <c r="C255" s="48" t="s">
        <v>501</v>
      </c>
      <c r="D255" s="48" t="s">
        <v>84</v>
      </c>
      <c r="E255" s="48" t="s">
        <v>233</v>
      </c>
      <c r="F255" s="49">
        <v>0</v>
      </c>
      <c r="G255" s="19">
        <v>40</v>
      </c>
      <c r="H255" s="20">
        <f t="shared" si="133"/>
        <v>0</v>
      </c>
      <c r="I255" s="23">
        <v>15800</v>
      </c>
      <c r="J255" s="22">
        <v>50</v>
      </c>
      <c r="K255" s="20">
        <f t="shared" si="134"/>
        <v>790000</v>
      </c>
      <c r="L255" s="23"/>
      <c r="M255" s="24">
        <v>60</v>
      </c>
      <c r="N255" s="20">
        <f t="shared" si="135"/>
        <v>0</v>
      </c>
      <c r="O255" s="23">
        <v>5632</v>
      </c>
      <c r="P255" s="25">
        <v>12</v>
      </c>
      <c r="Q255" s="20">
        <f t="shared" si="136"/>
        <v>67584</v>
      </c>
      <c r="R255" s="23">
        <v>400</v>
      </c>
      <c r="S255" s="26">
        <v>12</v>
      </c>
      <c r="T255" s="20">
        <f t="shared" si="137"/>
        <v>4800</v>
      </c>
      <c r="U255" s="23">
        <v>190</v>
      </c>
      <c r="V255" s="25">
        <v>8</v>
      </c>
      <c r="W255" s="20">
        <f t="shared" si="138"/>
        <v>1520</v>
      </c>
      <c r="X255" s="23">
        <v>197</v>
      </c>
      <c r="Y255" s="25">
        <v>12</v>
      </c>
      <c r="Z255" s="20">
        <f t="shared" si="139"/>
        <v>2364</v>
      </c>
      <c r="AA255" s="23">
        <v>420</v>
      </c>
      <c r="AB255" s="25">
        <v>10</v>
      </c>
      <c r="AC255" s="20">
        <f t="shared" si="140"/>
        <v>4200</v>
      </c>
      <c r="AD255" s="23">
        <v>40</v>
      </c>
      <c r="AE255" s="25">
        <v>25</v>
      </c>
      <c r="AF255" s="20">
        <f t="shared" si="141"/>
        <v>1000</v>
      </c>
      <c r="AG255" s="23">
        <v>208</v>
      </c>
      <c r="AH255" s="25">
        <v>7.5</v>
      </c>
      <c r="AI255" s="20">
        <f t="shared" si="142"/>
        <v>1560</v>
      </c>
      <c r="AJ255" s="23"/>
      <c r="AK255" s="22">
        <v>15</v>
      </c>
      <c r="AL255" s="20">
        <f t="shared" si="143"/>
        <v>0</v>
      </c>
      <c r="AM255" s="23">
        <v>0</v>
      </c>
      <c r="AN255" s="25">
        <v>12</v>
      </c>
      <c r="AO255" s="20">
        <f t="shared" si="144"/>
        <v>0</v>
      </c>
      <c r="AP255" s="23">
        <f t="shared" si="145"/>
        <v>1455</v>
      </c>
      <c r="AQ255" s="23">
        <v>96</v>
      </c>
      <c r="AR255" s="27">
        <v>4</v>
      </c>
      <c r="AS255" s="23">
        <f t="shared" si="146"/>
        <v>384</v>
      </c>
      <c r="AT255" s="23">
        <v>0</v>
      </c>
      <c r="AU255" s="28">
        <v>6</v>
      </c>
      <c r="AV255" s="23">
        <f t="shared" si="147"/>
        <v>0</v>
      </c>
      <c r="AW255" s="23">
        <v>1133</v>
      </c>
      <c r="AX255" s="29">
        <f t="shared" si="148"/>
        <v>1517</v>
      </c>
      <c r="AY255" s="23">
        <v>25640</v>
      </c>
      <c r="AZ255" s="30">
        <f t="shared" si="149"/>
        <v>0.35645569620253165</v>
      </c>
      <c r="BA255" s="30">
        <f t="shared" si="150"/>
        <v>9.2088607594936714E-2</v>
      </c>
      <c r="BB255" s="30">
        <f t="shared" si="151"/>
        <v>0.26935369318181818</v>
      </c>
      <c r="BC255" s="20">
        <f t="shared" si="152"/>
        <v>803884</v>
      </c>
      <c r="BD255" s="20">
        <f t="shared" si="153"/>
        <v>795800</v>
      </c>
      <c r="BE255" s="20">
        <f t="shared" si="154"/>
        <v>803884</v>
      </c>
      <c r="BF255" s="20">
        <f t="shared" si="155"/>
        <v>805444</v>
      </c>
      <c r="BG255" s="36">
        <v>899448</v>
      </c>
      <c r="BH255" s="36">
        <v>605846.36666666705</v>
      </c>
      <c r="BI255" s="237">
        <f t="shared" si="156"/>
        <v>67.357575609336735</v>
      </c>
      <c r="BJ255" s="238">
        <f t="shared" si="157"/>
        <v>61442</v>
      </c>
      <c r="BK255" s="239">
        <f t="shared" si="158"/>
        <v>6.8310786171073818</v>
      </c>
      <c r="BL255" s="27">
        <f t="shared" si="159"/>
        <v>49905</v>
      </c>
      <c r="BM255" s="239">
        <f t="shared" si="160"/>
        <v>5.5484030205192525</v>
      </c>
      <c r="BN255" s="240">
        <f t="shared" si="161"/>
        <v>3206.75</v>
      </c>
      <c r="BO255" s="239">
        <f t="shared" si="162"/>
        <v>0.35652422374611986</v>
      </c>
      <c r="BP255" s="27">
        <f t="shared" si="163"/>
        <v>15000</v>
      </c>
      <c r="BQ255" s="239">
        <f t="shared" si="164"/>
        <v>1.6676895162366252</v>
      </c>
      <c r="BR255" s="36">
        <f t="shared" si="165"/>
        <v>108684.58848484899</v>
      </c>
      <c r="BS255" s="239">
        <f t="shared" si="166"/>
        <v>12.0834765861783</v>
      </c>
      <c r="BT255" s="248">
        <f t="shared" si="175"/>
        <v>0.32642424390663266</v>
      </c>
      <c r="BU255" s="36">
        <v>238238.33848484899</v>
      </c>
      <c r="BV255" s="47">
        <f t="shared" si="167"/>
        <v>26.487171963787681</v>
      </c>
      <c r="BW255" s="54">
        <f t="shared" si="168"/>
        <v>55363.294848483958</v>
      </c>
      <c r="BX255" s="237">
        <f t="shared" si="169"/>
        <v>6.1552524268755908</v>
      </c>
      <c r="BY255" s="53">
        <v>20255</v>
      </c>
      <c r="BZ255" s="53">
        <v>20341</v>
      </c>
      <c r="CA255" s="53">
        <v>14986</v>
      </c>
      <c r="CB255" s="53">
        <v>5860</v>
      </c>
      <c r="CC255" s="54">
        <v>49905</v>
      </c>
      <c r="CD255" s="54">
        <v>3206.75</v>
      </c>
      <c r="CE255" s="54">
        <v>15000</v>
      </c>
      <c r="CF255" s="42">
        <f t="shared" si="170"/>
        <v>2.5196421374228121E-2</v>
      </c>
      <c r="CG255" s="42">
        <f t="shared" si="171"/>
        <v>2.5560442322191505E-2</v>
      </c>
      <c r="CH255" s="42">
        <f t="shared" si="172"/>
        <v>1.864199312338596E-2</v>
      </c>
      <c r="CI255" s="42">
        <f t="shared" si="173"/>
        <v>7.2754902885861714E-3</v>
      </c>
      <c r="CJ255" s="42">
        <f t="shared" si="174"/>
        <v>5.5484030205192519E-2</v>
      </c>
      <c r="CK255" s="54">
        <f t="shared" si="176"/>
        <v>11072.658969696793</v>
      </c>
    </row>
    <row r="256" spans="1:89" ht="20" customHeight="1" x14ac:dyDescent="0.6">
      <c r="A256" s="47">
        <v>249</v>
      </c>
      <c r="B256" s="62">
        <v>5</v>
      </c>
      <c r="C256" s="48" t="s">
        <v>502</v>
      </c>
      <c r="D256" s="48" t="s">
        <v>503</v>
      </c>
      <c r="E256" s="48" t="s">
        <v>252</v>
      </c>
      <c r="F256" s="23"/>
      <c r="G256" s="19">
        <v>40</v>
      </c>
      <c r="H256" s="20">
        <f t="shared" si="133"/>
        <v>0</v>
      </c>
      <c r="I256" s="23">
        <v>15780</v>
      </c>
      <c r="J256" s="22">
        <v>50</v>
      </c>
      <c r="K256" s="20">
        <f t="shared" si="134"/>
        <v>789000</v>
      </c>
      <c r="L256" s="23"/>
      <c r="M256" s="24">
        <v>60</v>
      </c>
      <c r="N256" s="20">
        <f t="shared" si="135"/>
        <v>0</v>
      </c>
      <c r="O256" s="23">
        <v>5238</v>
      </c>
      <c r="P256" s="25">
        <v>12</v>
      </c>
      <c r="Q256" s="20">
        <f t="shared" si="136"/>
        <v>62856</v>
      </c>
      <c r="R256" s="23">
        <v>815</v>
      </c>
      <c r="S256" s="26">
        <v>12</v>
      </c>
      <c r="T256" s="20">
        <f t="shared" si="137"/>
        <v>9780</v>
      </c>
      <c r="U256" s="23">
        <v>780</v>
      </c>
      <c r="V256" s="25">
        <v>8</v>
      </c>
      <c r="W256" s="20">
        <f t="shared" si="138"/>
        <v>6240</v>
      </c>
      <c r="X256" s="23">
        <v>14</v>
      </c>
      <c r="Y256" s="25">
        <v>12</v>
      </c>
      <c r="Z256" s="20">
        <f t="shared" si="139"/>
        <v>168</v>
      </c>
      <c r="AA256" s="23">
        <v>444</v>
      </c>
      <c r="AB256" s="25">
        <v>10</v>
      </c>
      <c r="AC256" s="20">
        <f t="shared" si="140"/>
        <v>4440</v>
      </c>
      <c r="AD256" s="23">
        <v>396</v>
      </c>
      <c r="AE256" s="25">
        <v>25</v>
      </c>
      <c r="AF256" s="20">
        <f t="shared" si="141"/>
        <v>9900</v>
      </c>
      <c r="AG256" s="23"/>
      <c r="AH256" s="25">
        <v>7.5</v>
      </c>
      <c r="AI256" s="20">
        <f t="shared" si="142"/>
        <v>0</v>
      </c>
      <c r="AJ256" s="23"/>
      <c r="AK256" s="22">
        <v>15</v>
      </c>
      <c r="AL256" s="20">
        <f t="shared" si="143"/>
        <v>0</v>
      </c>
      <c r="AM256" s="23"/>
      <c r="AN256" s="25">
        <v>12</v>
      </c>
      <c r="AO256" s="20">
        <f t="shared" si="144"/>
        <v>0</v>
      </c>
      <c r="AP256" s="23">
        <f t="shared" si="145"/>
        <v>2449</v>
      </c>
      <c r="AQ256" s="23"/>
      <c r="AR256" s="27">
        <v>4</v>
      </c>
      <c r="AS256" s="23">
        <f t="shared" si="146"/>
        <v>0</v>
      </c>
      <c r="AT256" s="23"/>
      <c r="AU256" s="28">
        <v>6</v>
      </c>
      <c r="AV256" s="23">
        <f t="shared" si="147"/>
        <v>0</v>
      </c>
      <c r="AW256" s="23">
        <v>957</v>
      </c>
      <c r="AX256" s="29">
        <f t="shared" si="148"/>
        <v>957</v>
      </c>
      <c r="AY256" s="23">
        <v>16660</v>
      </c>
      <c r="AZ256" s="30">
        <f t="shared" si="149"/>
        <v>0.33193916349809888</v>
      </c>
      <c r="BA256" s="30">
        <f t="shared" si="150"/>
        <v>0.15519645120405576</v>
      </c>
      <c r="BB256" s="30">
        <f t="shared" si="151"/>
        <v>0.1827033218785796</v>
      </c>
      <c r="BC256" s="20">
        <f t="shared" si="152"/>
        <v>819528</v>
      </c>
      <c r="BD256" s="20">
        <f t="shared" si="153"/>
        <v>808680</v>
      </c>
      <c r="BE256" s="20">
        <f t="shared" si="154"/>
        <v>819528</v>
      </c>
      <c r="BF256" s="20">
        <f t="shared" si="155"/>
        <v>819528</v>
      </c>
      <c r="BG256" s="36">
        <v>899044</v>
      </c>
      <c r="BH256" s="36">
        <v>618786.49983260001</v>
      </c>
      <c r="BI256" s="237">
        <f t="shared" si="156"/>
        <v>68.827165281410032</v>
      </c>
      <c r="BJ256" s="238">
        <f t="shared" si="157"/>
        <v>86471</v>
      </c>
      <c r="BK256" s="239">
        <f t="shared" si="158"/>
        <v>9.6181054542380569</v>
      </c>
      <c r="BL256" s="27">
        <f t="shared" si="159"/>
        <v>52635</v>
      </c>
      <c r="BM256" s="239">
        <f t="shared" si="160"/>
        <v>5.8545521687481363</v>
      </c>
      <c r="BN256" s="240">
        <f t="shared" si="161"/>
        <v>978.75</v>
      </c>
      <c r="BO256" s="239">
        <f t="shared" si="162"/>
        <v>0.10886563950151494</v>
      </c>
      <c r="BP256" s="27">
        <f t="shared" si="163"/>
        <v>38220</v>
      </c>
      <c r="BQ256" s="239">
        <f t="shared" si="164"/>
        <v>4.2511823670476634</v>
      </c>
      <c r="BR256" s="36">
        <f t="shared" si="165"/>
        <v>85871.38</v>
      </c>
      <c r="BS256" s="239">
        <f t="shared" si="166"/>
        <v>9.5514101645748148</v>
      </c>
      <c r="BT256" s="248">
        <f t="shared" si="175"/>
        <v>0.3117283471858997</v>
      </c>
      <c r="BU256" s="36">
        <v>264176.13</v>
      </c>
      <c r="BV256" s="47">
        <f t="shared" si="167"/>
        <v>29.384115794110187</v>
      </c>
      <c r="BW256" s="54">
        <f t="shared" si="168"/>
        <v>16081.370167399989</v>
      </c>
      <c r="BX256" s="237">
        <f t="shared" si="169"/>
        <v>1.7887189244797794</v>
      </c>
      <c r="BY256" s="53">
        <v>25354</v>
      </c>
      <c r="BZ256" s="53">
        <v>18447</v>
      </c>
      <c r="CA256" s="53">
        <v>29730</v>
      </c>
      <c r="CB256" s="53">
        <v>12940</v>
      </c>
      <c r="CC256" s="54">
        <v>52635</v>
      </c>
      <c r="CD256" s="54">
        <v>978.75</v>
      </c>
      <c r="CE256" s="54">
        <v>38220</v>
      </c>
      <c r="CF256" s="42">
        <f t="shared" si="170"/>
        <v>3.0937320018352026E-2</v>
      </c>
      <c r="CG256" s="42">
        <f t="shared" si="171"/>
        <v>2.2811247959637928E-2</v>
      </c>
      <c r="CH256" s="42">
        <f t="shared" si="172"/>
        <v>3.6276978943977509E-2</v>
      </c>
      <c r="CI256" s="42">
        <f t="shared" si="173"/>
        <v>1.5789576439121055E-2</v>
      </c>
      <c r="CJ256" s="42">
        <f t="shared" si="174"/>
        <v>5.8545521687481367E-2</v>
      </c>
      <c r="CK256" s="54">
        <f t="shared" si="176"/>
        <v>3216.2740334799983</v>
      </c>
    </row>
    <row r="257" spans="1:89" ht="20" customHeight="1" x14ac:dyDescent="0.6">
      <c r="A257" s="47">
        <v>250</v>
      </c>
      <c r="B257" s="47">
        <v>4</v>
      </c>
      <c r="C257" s="67" t="s">
        <v>504</v>
      </c>
      <c r="D257" s="67" t="s">
        <v>505</v>
      </c>
      <c r="E257" s="48" t="s">
        <v>154</v>
      </c>
      <c r="F257" s="57"/>
      <c r="G257" s="19">
        <v>40</v>
      </c>
      <c r="H257" s="20">
        <f t="shared" si="133"/>
        <v>0</v>
      </c>
      <c r="I257" s="57">
        <v>16018</v>
      </c>
      <c r="J257" s="22">
        <v>50</v>
      </c>
      <c r="K257" s="20">
        <f t="shared" si="134"/>
        <v>800900</v>
      </c>
      <c r="L257" s="23"/>
      <c r="M257" s="24">
        <v>60</v>
      </c>
      <c r="N257" s="20">
        <f t="shared" si="135"/>
        <v>0</v>
      </c>
      <c r="O257" s="57">
        <v>3752</v>
      </c>
      <c r="P257" s="25">
        <v>12</v>
      </c>
      <c r="Q257" s="20">
        <f t="shared" si="136"/>
        <v>45024</v>
      </c>
      <c r="R257" s="57">
        <v>640</v>
      </c>
      <c r="S257" s="26">
        <v>12</v>
      </c>
      <c r="T257" s="20">
        <f t="shared" si="137"/>
        <v>7680</v>
      </c>
      <c r="U257" s="23">
        <v>950</v>
      </c>
      <c r="V257" s="25">
        <v>8</v>
      </c>
      <c r="W257" s="20">
        <f t="shared" si="138"/>
        <v>7600</v>
      </c>
      <c r="X257" s="57">
        <v>335</v>
      </c>
      <c r="Y257" s="25">
        <v>12</v>
      </c>
      <c r="Z257" s="20">
        <f t="shared" si="139"/>
        <v>4020</v>
      </c>
      <c r="AA257" s="57">
        <v>848</v>
      </c>
      <c r="AB257" s="25">
        <v>10</v>
      </c>
      <c r="AC257" s="20">
        <f t="shared" si="140"/>
        <v>8480</v>
      </c>
      <c r="AD257" s="57">
        <v>140</v>
      </c>
      <c r="AE257" s="25">
        <v>25</v>
      </c>
      <c r="AF257" s="20">
        <f t="shared" si="141"/>
        <v>3500</v>
      </c>
      <c r="AG257" s="57">
        <v>0</v>
      </c>
      <c r="AH257" s="25">
        <v>7.5</v>
      </c>
      <c r="AI257" s="20">
        <f t="shared" si="142"/>
        <v>0</v>
      </c>
      <c r="AJ257" s="57">
        <v>0</v>
      </c>
      <c r="AK257" s="22">
        <v>15</v>
      </c>
      <c r="AL257" s="20">
        <f t="shared" si="143"/>
        <v>0</v>
      </c>
      <c r="AM257" s="57">
        <v>0</v>
      </c>
      <c r="AN257" s="25">
        <v>12</v>
      </c>
      <c r="AO257" s="20">
        <f t="shared" si="144"/>
        <v>0</v>
      </c>
      <c r="AP257" s="23">
        <f t="shared" si="145"/>
        <v>2913</v>
      </c>
      <c r="AQ257" s="57">
        <v>33</v>
      </c>
      <c r="AR257" s="27">
        <v>4</v>
      </c>
      <c r="AS257" s="23">
        <f t="shared" si="146"/>
        <v>132</v>
      </c>
      <c r="AT257" s="57">
        <v>0</v>
      </c>
      <c r="AU257" s="28">
        <v>6</v>
      </c>
      <c r="AV257" s="23">
        <f t="shared" si="147"/>
        <v>0</v>
      </c>
      <c r="AW257" s="57">
        <v>1036</v>
      </c>
      <c r="AX257" s="29">
        <f t="shared" si="148"/>
        <v>1168</v>
      </c>
      <c r="AY257" s="57">
        <v>21817</v>
      </c>
      <c r="AZ257" s="30">
        <f t="shared" si="149"/>
        <v>0.23423648395555</v>
      </c>
      <c r="BA257" s="30">
        <f t="shared" si="150"/>
        <v>0.18185790985141714</v>
      </c>
      <c r="BB257" s="30">
        <f t="shared" si="151"/>
        <v>0.31130063965884863</v>
      </c>
      <c r="BC257" s="20">
        <f t="shared" si="152"/>
        <v>832180</v>
      </c>
      <c r="BD257" s="20">
        <f t="shared" si="153"/>
        <v>812080</v>
      </c>
      <c r="BE257" s="20">
        <f t="shared" si="154"/>
        <v>832180</v>
      </c>
      <c r="BF257" s="20">
        <f t="shared" si="155"/>
        <v>832180</v>
      </c>
      <c r="BG257" s="241">
        <v>899021</v>
      </c>
      <c r="BH257" s="241">
        <v>609744.23086100002</v>
      </c>
      <c r="BI257" s="237">
        <f t="shared" si="156"/>
        <v>67.823135484154434</v>
      </c>
      <c r="BJ257" s="238">
        <f t="shared" si="157"/>
        <v>60499.225560999999</v>
      </c>
      <c r="BK257" s="239">
        <f t="shared" si="158"/>
        <v>6.7294563264929304</v>
      </c>
      <c r="BL257" s="27">
        <f t="shared" si="159"/>
        <v>39966</v>
      </c>
      <c r="BM257" s="239">
        <f t="shared" si="160"/>
        <v>4.4455023853725333</v>
      </c>
      <c r="BN257" s="240">
        <f t="shared" si="161"/>
        <v>0</v>
      </c>
      <c r="BO257" s="239">
        <f t="shared" si="162"/>
        <v>0</v>
      </c>
      <c r="BP257" s="27">
        <f t="shared" si="163"/>
        <v>18000</v>
      </c>
      <c r="BQ257" s="239">
        <f t="shared" si="164"/>
        <v>2.0021779246535956</v>
      </c>
      <c r="BR257" s="36">
        <f t="shared" si="165"/>
        <v>30164.764438999991</v>
      </c>
      <c r="BS257" s="239">
        <f t="shared" si="166"/>
        <v>3.3552903034523101</v>
      </c>
      <c r="BT257" s="248">
        <f t="shared" si="175"/>
        <v>0.32176864515845566</v>
      </c>
      <c r="BU257" s="241">
        <v>148629.99</v>
      </c>
      <c r="BV257" s="47">
        <f t="shared" si="167"/>
        <v>16.532426939971369</v>
      </c>
      <c r="BW257" s="54">
        <f t="shared" si="168"/>
        <v>140646.77913899999</v>
      </c>
      <c r="BX257" s="237">
        <f t="shared" si="169"/>
        <v>15.644437575874202</v>
      </c>
      <c r="BY257" s="58">
        <v>21950.67</v>
      </c>
      <c r="BZ257" s="58">
        <v>15996.33</v>
      </c>
      <c r="CA257" s="58">
        <v>19085.555561000001</v>
      </c>
      <c r="CB257" s="58">
        <v>3466.67</v>
      </c>
      <c r="CC257" s="59">
        <v>39966</v>
      </c>
      <c r="CD257" s="59">
        <v>0</v>
      </c>
      <c r="CE257" s="59">
        <v>18000</v>
      </c>
      <c r="CF257" s="42">
        <f t="shared" si="170"/>
        <v>2.637731019731308E-2</v>
      </c>
      <c r="CG257" s="42">
        <f t="shared" si="171"/>
        <v>1.9697973106097923E-2</v>
      </c>
      <c r="CH257" s="42">
        <f t="shared" si="172"/>
        <v>2.2934407893724917E-2</v>
      </c>
      <c r="CI257" s="42">
        <f t="shared" si="173"/>
        <v>4.16576942488404E-3</v>
      </c>
      <c r="CJ257" s="42">
        <f t="shared" si="174"/>
        <v>4.445502385372533E-2</v>
      </c>
      <c r="CK257" s="54">
        <f t="shared" si="176"/>
        <v>28129.355827799998</v>
      </c>
    </row>
    <row r="258" spans="1:89" ht="20" customHeight="1" x14ac:dyDescent="0.6">
      <c r="A258" s="47">
        <v>251</v>
      </c>
      <c r="B258" s="47">
        <v>5</v>
      </c>
      <c r="C258" s="48" t="s">
        <v>506</v>
      </c>
      <c r="D258" s="60" t="s">
        <v>219</v>
      </c>
      <c r="E258" s="48" t="s">
        <v>144</v>
      </c>
      <c r="F258" s="57"/>
      <c r="G258" s="19">
        <v>40</v>
      </c>
      <c r="H258" s="20">
        <f t="shared" si="133"/>
        <v>0</v>
      </c>
      <c r="I258" s="57">
        <v>15716</v>
      </c>
      <c r="J258" s="22">
        <v>50</v>
      </c>
      <c r="K258" s="20">
        <f t="shared" si="134"/>
        <v>785800</v>
      </c>
      <c r="L258" s="23"/>
      <c r="M258" s="24">
        <v>60</v>
      </c>
      <c r="N258" s="20">
        <f t="shared" si="135"/>
        <v>0</v>
      </c>
      <c r="O258" s="57">
        <v>5522</v>
      </c>
      <c r="P258" s="25">
        <v>12</v>
      </c>
      <c r="Q258" s="20">
        <f t="shared" si="136"/>
        <v>66264</v>
      </c>
      <c r="R258" s="57">
        <v>440</v>
      </c>
      <c r="S258" s="26">
        <v>12</v>
      </c>
      <c r="T258" s="20">
        <f t="shared" si="137"/>
        <v>5280</v>
      </c>
      <c r="U258" s="23">
        <v>830</v>
      </c>
      <c r="V258" s="25">
        <v>8</v>
      </c>
      <c r="W258" s="20">
        <f t="shared" si="138"/>
        <v>6640</v>
      </c>
      <c r="X258" s="57">
        <v>540</v>
      </c>
      <c r="Y258" s="25">
        <v>12</v>
      </c>
      <c r="Z258" s="20">
        <f t="shared" si="139"/>
        <v>6480</v>
      </c>
      <c r="AA258" s="57">
        <v>600</v>
      </c>
      <c r="AB258" s="25">
        <v>10</v>
      </c>
      <c r="AC258" s="20">
        <f t="shared" si="140"/>
        <v>6000</v>
      </c>
      <c r="AD258" s="57"/>
      <c r="AE258" s="25">
        <v>25</v>
      </c>
      <c r="AF258" s="20">
        <f t="shared" si="141"/>
        <v>0</v>
      </c>
      <c r="AG258" s="57"/>
      <c r="AH258" s="25">
        <v>7.5</v>
      </c>
      <c r="AI258" s="20">
        <f t="shared" si="142"/>
        <v>0</v>
      </c>
      <c r="AJ258" s="57"/>
      <c r="AK258" s="22">
        <v>15</v>
      </c>
      <c r="AL258" s="20">
        <f t="shared" si="143"/>
        <v>0</v>
      </c>
      <c r="AM258" s="57"/>
      <c r="AN258" s="25">
        <v>12</v>
      </c>
      <c r="AO258" s="20">
        <f t="shared" si="144"/>
        <v>0</v>
      </c>
      <c r="AP258" s="23">
        <f t="shared" si="145"/>
        <v>2410</v>
      </c>
      <c r="AQ258" s="57">
        <v>115</v>
      </c>
      <c r="AR258" s="27">
        <v>4</v>
      </c>
      <c r="AS258" s="23">
        <f t="shared" si="146"/>
        <v>460</v>
      </c>
      <c r="AT258" s="57"/>
      <c r="AU258" s="28">
        <v>6</v>
      </c>
      <c r="AV258" s="23">
        <f t="shared" si="147"/>
        <v>0</v>
      </c>
      <c r="AW258" s="57">
        <f>148+720+133+224+601+158</f>
        <v>1984</v>
      </c>
      <c r="AX258" s="29">
        <f t="shared" si="148"/>
        <v>2444</v>
      </c>
      <c r="AY258" s="57">
        <f>4194+14400+1729+4032+15025+3950+5175</f>
        <v>48505</v>
      </c>
      <c r="AZ258" s="30">
        <f t="shared" si="149"/>
        <v>0.35136166963603971</v>
      </c>
      <c r="BA258" s="30">
        <f t="shared" si="150"/>
        <v>0.15334690761007891</v>
      </c>
      <c r="BB258" s="30">
        <f t="shared" si="151"/>
        <v>0.44259326331039478</v>
      </c>
      <c r="BC258" s="20">
        <f t="shared" si="152"/>
        <v>810200</v>
      </c>
      <c r="BD258" s="20">
        <f t="shared" si="153"/>
        <v>791080</v>
      </c>
      <c r="BE258" s="20">
        <f t="shared" si="154"/>
        <v>810200</v>
      </c>
      <c r="BF258" s="20">
        <f t="shared" si="155"/>
        <v>810200</v>
      </c>
      <c r="BG258" s="241">
        <v>897969</v>
      </c>
      <c r="BH258" s="241">
        <v>599495.11</v>
      </c>
      <c r="BI258" s="237">
        <f t="shared" si="156"/>
        <v>66.761225610238213</v>
      </c>
      <c r="BJ258" s="238">
        <f t="shared" si="157"/>
        <v>63870</v>
      </c>
      <c r="BK258" s="239">
        <f t="shared" si="158"/>
        <v>7.1127176996087833</v>
      </c>
      <c r="BL258" s="27">
        <f t="shared" si="159"/>
        <v>45585</v>
      </c>
      <c r="BM258" s="239">
        <f t="shared" si="160"/>
        <v>5.076455868743798</v>
      </c>
      <c r="BN258" s="240">
        <f t="shared" si="161"/>
        <v>10200.01</v>
      </c>
      <c r="BO258" s="239">
        <f t="shared" si="162"/>
        <v>1.1358977871173725</v>
      </c>
      <c r="BP258" s="27">
        <f t="shared" si="163"/>
        <v>8000</v>
      </c>
      <c r="BQ258" s="239">
        <f t="shared" si="164"/>
        <v>0.89089935175935908</v>
      </c>
      <c r="BR258" s="36">
        <f t="shared" si="165"/>
        <v>53683.58</v>
      </c>
      <c r="BS258" s="239">
        <f t="shared" si="166"/>
        <v>5.9783333277652124</v>
      </c>
      <c r="BT258" s="248">
        <f t="shared" si="175"/>
        <v>0.33238774389761788</v>
      </c>
      <c r="BU258" s="241">
        <v>181338.59</v>
      </c>
      <c r="BV258" s="47">
        <f t="shared" si="167"/>
        <v>20.194304034994524</v>
      </c>
      <c r="BW258" s="54">
        <f t="shared" si="168"/>
        <v>117135.30000000002</v>
      </c>
      <c r="BX258" s="237">
        <f t="shared" si="169"/>
        <v>13.04447035476726</v>
      </c>
      <c r="BY258" s="58">
        <v>18860</v>
      </c>
      <c r="BZ258" s="58">
        <v>17190</v>
      </c>
      <c r="CA258" s="58">
        <v>20720</v>
      </c>
      <c r="CB258" s="58">
        <v>7100</v>
      </c>
      <c r="CC258" s="59">
        <v>45585</v>
      </c>
      <c r="CD258" s="59">
        <v>10200.01</v>
      </c>
      <c r="CE258" s="59">
        <v>8000</v>
      </c>
      <c r="CF258" s="42">
        <f t="shared" si="170"/>
        <v>2.3278202912861021E-2</v>
      </c>
      <c r="CG258" s="42">
        <f t="shared" si="171"/>
        <v>2.172978712646003E-2</v>
      </c>
      <c r="CH258" s="42">
        <f t="shared" si="172"/>
        <v>2.5573932362379658E-2</v>
      </c>
      <c r="CI258" s="42">
        <f t="shared" si="173"/>
        <v>8.763268328807701E-3</v>
      </c>
      <c r="CJ258" s="42">
        <f t="shared" si="174"/>
        <v>5.0764558687437983E-2</v>
      </c>
      <c r="CK258" s="54">
        <f t="shared" si="176"/>
        <v>23427.060000000005</v>
      </c>
    </row>
    <row r="259" spans="1:89" ht="20" customHeight="1" x14ac:dyDescent="0.6">
      <c r="A259" s="47">
        <v>252</v>
      </c>
      <c r="B259" s="47">
        <v>5</v>
      </c>
      <c r="C259" s="48" t="s">
        <v>507</v>
      </c>
      <c r="D259" s="48" t="s">
        <v>508</v>
      </c>
      <c r="E259" s="48" t="s">
        <v>126</v>
      </c>
      <c r="F259" s="49">
        <v>0</v>
      </c>
      <c r="G259" s="19">
        <v>40</v>
      </c>
      <c r="H259" s="20">
        <f t="shared" si="133"/>
        <v>0</v>
      </c>
      <c r="I259" s="23">
        <v>13879</v>
      </c>
      <c r="J259" s="22">
        <v>50</v>
      </c>
      <c r="K259" s="20">
        <f t="shared" si="134"/>
        <v>693950</v>
      </c>
      <c r="L259" s="23"/>
      <c r="M259" s="24">
        <v>60</v>
      </c>
      <c r="N259" s="20">
        <f t="shared" si="135"/>
        <v>0</v>
      </c>
      <c r="O259" s="23">
        <v>9951</v>
      </c>
      <c r="P259" s="25">
        <v>12</v>
      </c>
      <c r="Q259" s="20">
        <f t="shared" si="136"/>
        <v>119412</v>
      </c>
      <c r="R259" s="23">
        <v>2100</v>
      </c>
      <c r="S259" s="26">
        <v>12</v>
      </c>
      <c r="T259" s="20">
        <f t="shared" si="137"/>
        <v>25200</v>
      </c>
      <c r="U259" s="23">
        <v>320</v>
      </c>
      <c r="V259" s="25">
        <v>8</v>
      </c>
      <c r="W259" s="20">
        <f t="shared" si="138"/>
        <v>2560</v>
      </c>
      <c r="X259" s="23">
        <v>275</v>
      </c>
      <c r="Y259" s="25">
        <v>12</v>
      </c>
      <c r="Z259" s="20">
        <f t="shared" si="139"/>
        <v>3300</v>
      </c>
      <c r="AA259" s="23">
        <v>547</v>
      </c>
      <c r="AB259" s="25">
        <v>10</v>
      </c>
      <c r="AC259" s="20">
        <f t="shared" si="140"/>
        <v>5470</v>
      </c>
      <c r="AD259" s="23">
        <v>220</v>
      </c>
      <c r="AE259" s="25">
        <v>25</v>
      </c>
      <c r="AF259" s="20">
        <f t="shared" si="141"/>
        <v>5500</v>
      </c>
      <c r="AG259" s="23">
        <v>0</v>
      </c>
      <c r="AH259" s="25">
        <v>7.5</v>
      </c>
      <c r="AI259" s="20">
        <f t="shared" si="142"/>
        <v>0</v>
      </c>
      <c r="AJ259" s="23"/>
      <c r="AK259" s="22">
        <v>15</v>
      </c>
      <c r="AL259" s="20">
        <f t="shared" si="143"/>
        <v>0</v>
      </c>
      <c r="AM259" s="23">
        <v>60</v>
      </c>
      <c r="AN259" s="25">
        <v>12</v>
      </c>
      <c r="AO259" s="20">
        <f t="shared" si="144"/>
        <v>720</v>
      </c>
      <c r="AP259" s="23">
        <f t="shared" si="145"/>
        <v>3522</v>
      </c>
      <c r="AQ259" s="23">
        <v>152</v>
      </c>
      <c r="AR259" s="27">
        <v>4</v>
      </c>
      <c r="AS259" s="23">
        <f t="shared" si="146"/>
        <v>608</v>
      </c>
      <c r="AT259" s="23">
        <v>0</v>
      </c>
      <c r="AU259" s="28">
        <v>6</v>
      </c>
      <c r="AV259" s="23">
        <f t="shared" si="147"/>
        <v>0</v>
      </c>
      <c r="AW259" s="23">
        <v>1819</v>
      </c>
      <c r="AX259" s="29">
        <f t="shared" si="148"/>
        <v>2427</v>
      </c>
      <c r="AY259" s="23">
        <v>40715</v>
      </c>
      <c r="AZ259" s="30">
        <f t="shared" si="149"/>
        <v>0.7169824915339722</v>
      </c>
      <c r="BA259" s="30">
        <f t="shared" si="150"/>
        <v>0.25376468045248218</v>
      </c>
      <c r="BB259" s="30">
        <f t="shared" si="151"/>
        <v>0.24389508592101297</v>
      </c>
      <c r="BC259" s="20">
        <f t="shared" si="152"/>
        <v>735980</v>
      </c>
      <c r="BD259" s="20">
        <f t="shared" si="153"/>
        <v>724650</v>
      </c>
      <c r="BE259" s="20">
        <f t="shared" si="154"/>
        <v>735980</v>
      </c>
      <c r="BF259" s="20">
        <f t="shared" si="155"/>
        <v>735980</v>
      </c>
      <c r="BG259" s="36">
        <v>896827</v>
      </c>
      <c r="BH259" s="36">
        <v>606767.24997043295</v>
      </c>
      <c r="BI259" s="237">
        <f t="shared" si="156"/>
        <v>67.657112237971532</v>
      </c>
      <c r="BJ259" s="238">
        <f t="shared" si="157"/>
        <v>47917</v>
      </c>
      <c r="BK259" s="239">
        <f t="shared" si="158"/>
        <v>5.3429479710133609</v>
      </c>
      <c r="BL259" s="27">
        <f t="shared" si="159"/>
        <v>49970.63</v>
      </c>
      <c r="BM259" s="239">
        <f t="shared" si="160"/>
        <v>5.571936393529632</v>
      </c>
      <c r="BN259" s="240">
        <f t="shared" si="161"/>
        <v>3915</v>
      </c>
      <c r="BO259" s="239">
        <f t="shared" si="162"/>
        <v>0.43653904264702109</v>
      </c>
      <c r="BP259" s="27">
        <f t="shared" si="163"/>
        <v>20000</v>
      </c>
      <c r="BQ259" s="239">
        <f t="shared" si="164"/>
        <v>2.2300845090524706</v>
      </c>
      <c r="BR259" s="36">
        <f t="shared" si="165"/>
        <v>42905.31</v>
      </c>
      <c r="BS259" s="239">
        <f t="shared" si="166"/>
        <v>4.7841233593547026</v>
      </c>
      <c r="BT259" s="248">
        <f t="shared" si="175"/>
        <v>0.32342887762028466</v>
      </c>
      <c r="BU259" s="36">
        <v>164707.94</v>
      </c>
      <c r="BV259" s="47">
        <f t="shared" si="167"/>
        <v>18.365631275597188</v>
      </c>
      <c r="BW259" s="54">
        <f t="shared" si="168"/>
        <v>125351.81002956704</v>
      </c>
      <c r="BX259" s="237">
        <f t="shared" si="169"/>
        <v>13.977256486431278</v>
      </c>
      <c r="BY259" s="53">
        <v>10779</v>
      </c>
      <c r="BZ259" s="53">
        <v>16344.1</v>
      </c>
      <c r="CA259" s="53">
        <v>15263.9</v>
      </c>
      <c r="CB259" s="53">
        <v>5530</v>
      </c>
      <c r="CC259" s="54">
        <v>49970.63</v>
      </c>
      <c r="CD259" s="54">
        <v>3915</v>
      </c>
      <c r="CE259" s="54">
        <v>20000</v>
      </c>
      <c r="CF259" s="42">
        <f t="shared" si="170"/>
        <v>1.4645778417891791E-2</v>
      </c>
      <c r="CG259" s="42">
        <f t="shared" si="171"/>
        <v>2.2554474573932243E-2</v>
      </c>
      <c r="CH259" s="42">
        <f t="shared" si="172"/>
        <v>2.0739558140166852E-2</v>
      </c>
      <c r="CI259" s="42">
        <f t="shared" si="173"/>
        <v>7.5137911356286859E-3</v>
      </c>
      <c r="CJ259" s="42">
        <f t="shared" si="174"/>
        <v>5.5719363935296327E-2</v>
      </c>
      <c r="CK259" s="54">
        <f t="shared" si="176"/>
        <v>25070.362005913412</v>
      </c>
    </row>
    <row r="260" spans="1:89" ht="20" customHeight="1" x14ac:dyDescent="0.6">
      <c r="A260" s="47">
        <v>253</v>
      </c>
      <c r="B260" s="47">
        <v>5</v>
      </c>
      <c r="C260" s="48" t="s">
        <v>509</v>
      </c>
      <c r="D260" s="48" t="s">
        <v>122</v>
      </c>
      <c r="E260" s="48" t="s">
        <v>510</v>
      </c>
      <c r="F260" s="55"/>
      <c r="G260" s="19">
        <v>40</v>
      </c>
      <c r="H260" s="20">
        <f t="shared" si="133"/>
        <v>0</v>
      </c>
      <c r="I260" s="23">
        <v>14548</v>
      </c>
      <c r="J260" s="22">
        <v>50</v>
      </c>
      <c r="K260" s="20">
        <f t="shared" si="134"/>
        <v>727400</v>
      </c>
      <c r="L260" s="23"/>
      <c r="M260" s="24">
        <v>60</v>
      </c>
      <c r="N260" s="20">
        <f t="shared" si="135"/>
        <v>0</v>
      </c>
      <c r="O260" s="23">
        <v>7271</v>
      </c>
      <c r="P260" s="25">
        <v>12</v>
      </c>
      <c r="Q260" s="20">
        <f t="shared" si="136"/>
        <v>87252</v>
      </c>
      <c r="R260" s="23"/>
      <c r="S260" s="26">
        <v>12</v>
      </c>
      <c r="T260" s="20">
        <f t="shared" si="137"/>
        <v>0</v>
      </c>
      <c r="U260" s="23">
        <v>806</v>
      </c>
      <c r="V260" s="25">
        <v>8</v>
      </c>
      <c r="W260" s="20">
        <f t="shared" si="138"/>
        <v>6448</v>
      </c>
      <c r="X260" s="23">
        <v>366</v>
      </c>
      <c r="Y260" s="25">
        <v>12</v>
      </c>
      <c r="Z260" s="20">
        <f t="shared" si="139"/>
        <v>4392</v>
      </c>
      <c r="AA260" s="23">
        <v>916</v>
      </c>
      <c r="AB260" s="25">
        <v>10</v>
      </c>
      <c r="AC260" s="20">
        <f t="shared" si="140"/>
        <v>9160</v>
      </c>
      <c r="AD260" s="23">
        <v>365</v>
      </c>
      <c r="AE260" s="25">
        <v>25</v>
      </c>
      <c r="AF260" s="20">
        <f t="shared" si="141"/>
        <v>9125</v>
      </c>
      <c r="AG260" s="23"/>
      <c r="AH260" s="25">
        <v>7.5</v>
      </c>
      <c r="AI260" s="20">
        <f t="shared" si="142"/>
        <v>0</v>
      </c>
      <c r="AJ260" s="23"/>
      <c r="AK260" s="22">
        <v>15</v>
      </c>
      <c r="AL260" s="20">
        <f t="shared" si="143"/>
        <v>0</v>
      </c>
      <c r="AM260" s="23">
        <v>69</v>
      </c>
      <c r="AN260" s="25">
        <v>12</v>
      </c>
      <c r="AO260" s="20">
        <f t="shared" si="144"/>
        <v>828</v>
      </c>
      <c r="AP260" s="23">
        <f t="shared" si="145"/>
        <v>2522</v>
      </c>
      <c r="AQ260" s="23"/>
      <c r="AR260" s="27">
        <v>4</v>
      </c>
      <c r="AS260" s="23">
        <f t="shared" si="146"/>
        <v>0</v>
      </c>
      <c r="AT260" s="23"/>
      <c r="AU260" s="28">
        <v>6</v>
      </c>
      <c r="AV260" s="23">
        <f t="shared" si="147"/>
        <v>0</v>
      </c>
      <c r="AW260" s="23">
        <v>2643</v>
      </c>
      <c r="AX260" s="29">
        <f t="shared" si="148"/>
        <v>2643</v>
      </c>
      <c r="AY260" s="23">
        <v>52149</v>
      </c>
      <c r="AZ260" s="30">
        <f t="shared" si="149"/>
        <v>0.49979378608743469</v>
      </c>
      <c r="BA260" s="30">
        <f t="shared" si="150"/>
        <v>0.17335716249656311</v>
      </c>
      <c r="BB260" s="30">
        <f t="shared" si="151"/>
        <v>0.36349883097235591</v>
      </c>
      <c r="BC260" s="20">
        <f t="shared" si="152"/>
        <v>756525</v>
      </c>
      <c r="BD260" s="20">
        <f t="shared" si="153"/>
        <v>736525</v>
      </c>
      <c r="BE260" s="20">
        <f t="shared" si="154"/>
        <v>756525</v>
      </c>
      <c r="BF260" s="20">
        <f t="shared" si="155"/>
        <v>756525</v>
      </c>
      <c r="BG260" s="36">
        <v>896616</v>
      </c>
      <c r="BH260" s="36">
        <v>587828.04166666698</v>
      </c>
      <c r="BI260" s="237">
        <f t="shared" si="156"/>
        <v>65.560735216265044</v>
      </c>
      <c r="BJ260" s="238">
        <f t="shared" si="157"/>
        <v>51408</v>
      </c>
      <c r="BK260" s="239">
        <f t="shared" si="158"/>
        <v>5.7335581787521077</v>
      </c>
      <c r="BL260" s="27">
        <f t="shared" si="159"/>
        <v>69308.33</v>
      </c>
      <c r="BM260" s="239">
        <f t="shared" si="160"/>
        <v>7.729990319155581</v>
      </c>
      <c r="BN260" s="240">
        <f t="shared" si="161"/>
        <v>1562.5</v>
      </c>
      <c r="BO260" s="239">
        <f t="shared" si="162"/>
        <v>0.17426635259687537</v>
      </c>
      <c r="BP260" s="27">
        <f t="shared" si="163"/>
        <v>25000</v>
      </c>
      <c r="BQ260" s="239">
        <f t="shared" si="164"/>
        <v>2.7882616415500059</v>
      </c>
      <c r="BR260" s="36">
        <f t="shared" si="165"/>
        <v>54505.239999999991</v>
      </c>
      <c r="BS260" s="239">
        <f t="shared" si="166"/>
        <v>6.0789947982190808</v>
      </c>
      <c r="BT260" s="248">
        <f t="shared" si="175"/>
        <v>0.34439264783734957</v>
      </c>
      <c r="BU260" s="36">
        <v>201784.07</v>
      </c>
      <c r="BV260" s="47">
        <f t="shared" si="167"/>
        <v>22.505071290273651</v>
      </c>
      <c r="BW260" s="54">
        <f t="shared" si="168"/>
        <v>107003.88833333302</v>
      </c>
      <c r="BX260" s="237">
        <f t="shared" si="169"/>
        <v>11.934193493461306</v>
      </c>
      <c r="BY260" s="53">
        <v>17583</v>
      </c>
      <c r="BZ260" s="53">
        <v>11137</v>
      </c>
      <c r="CA260" s="53">
        <v>18368</v>
      </c>
      <c r="CB260" s="53">
        <v>4320</v>
      </c>
      <c r="CC260" s="54">
        <v>69308.33</v>
      </c>
      <c r="CD260" s="54">
        <v>1562.5</v>
      </c>
      <c r="CE260" s="54">
        <v>25000</v>
      </c>
      <c r="CF260" s="42">
        <f t="shared" si="170"/>
        <v>2.3241796371567362E-2</v>
      </c>
      <c r="CG260" s="42">
        <f t="shared" si="171"/>
        <v>1.5121007433556226E-2</v>
      </c>
      <c r="CH260" s="42">
        <f t="shared" si="172"/>
        <v>2.42794355771455E-2</v>
      </c>
      <c r="CI260" s="42">
        <f t="shared" si="173"/>
        <v>5.7103202141370081E-3</v>
      </c>
      <c r="CJ260" s="42">
        <f t="shared" si="174"/>
        <v>7.7299903191555802E-2</v>
      </c>
      <c r="CK260" s="54">
        <f t="shared" si="176"/>
        <v>21400.777666666603</v>
      </c>
    </row>
    <row r="261" spans="1:89" ht="20" customHeight="1" x14ac:dyDescent="0.6">
      <c r="A261" s="47">
        <v>254</v>
      </c>
      <c r="B261" s="47">
        <v>6</v>
      </c>
      <c r="C261" s="48" t="s">
        <v>511</v>
      </c>
      <c r="D261" s="47" t="s">
        <v>512</v>
      </c>
      <c r="E261" s="48" t="s">
        <v>513</v>
      </c>
      <c r="F261" s="57"/>
      <c r="G261" s="19">
        <v>40</v>
      </c>
      <c r="H261" s="20">
        <f t="shared" si="133"/>
        <v>0</v>
      </c>
      <c r="I261" s="57">
        <v>14014</v>
      </c>
      <c r="J261" s="22">
        <v>50</v>
      </c>
      <c r="K261" s="20">
        <f t="shared" si="134"/>
        <v>700700</v>
      </c>
      <c r="L261" s="23"/>
      <c r="M261" s="24">
        <v>60</v>
      </c>
      <c r="N261" s="20">
        <f t="shared" si="135"/>
        <v>0</v>
      </c>
      <c r="O261" s="57">
        <v>8664</v>
      </c>
      <c r="P261" s="25">
        <v>12</v>
      </c>
      <c r="Q261" s="20">
        <f t="shared" si="136"/>
        <v>103968</v>
      </c>
      <c r="R261" s="57">
        <v>640</v>
      </c>
      <c r="S261" s="26">
        <v>12</v>
      </c>
      <c r="T261" s="20">
        <f t="shared" si="137"/>
        <v>7680</v>
      </c>
      <c r="U261" s="23">
        <v>855</v>
      </c>
      <c r="V261" s="25">
        <v>8</v>
      </c>
      <c r="W261" s="20">
        <f t="shared" si="138"/>
        <v>6840</v>
      </c>
      <c r="X261" s="57">
        <v>585</v>
      </c>
      <c r="Y261" s="25">
        <v>12</v>
      </c>
      <c r="Z261" s="20">
        <f t="shared" si="139"/>
        <v>7020</v>
      </c>
      <c r="AA261" s="57">
        <v>505</v>
      </c>
      <c r="AB261" s="25">
        <v>10</v>
      </c>
      <c r="AC261" s="20">
        <f t="shared" si="140"/>
        <v>5050</v>
      </c>
      <c r="AD261" s="57">
        <v>334</v>
      </c>
      <c r="AE261" s="25">
        <v>25</v>
      </c>
      <c r="AF261" s="20">
        <f t="shared" si="141"/>
        <v>8350</v>
      </c>
      <c r="AG261" s="57">
        <v>345</v>
      </c>
      <c r="AH261" s="25">
        <v>7.5</v>
      </c>
      <c r="AI261" s="20">
        <f t="shared" si="142"/>
        <v>2587.5</v>
      </c>
      <c r="AJ261" s="57">
        <v>364</v>
      </c>
      <c r="AK261" s="22">
        <v>15</v>
      </c>
      <c r="AL261" s="20">
        <f t="shared" si="143"/>
        <v>5460</v>
      </c>
      <c r="AM261" s="57"/>
      <c r="AN261" s="25">
        <v>12</v>
      </c>
      <c r="AO261" s="20">
        <f t="shared" si="144"/>
        <v>0</v>
      </c>
      <c r="AP261" s="23">
        <f t="shared" si="145"/>
        <v>3628</v>
      </c>
      <c r="AQ261" s="57">
        <v>42</v>
      </c>
      <c r="AR261" s="27">
        <v>4</v>
      </c>
      <c r="AS261" s="23">
        <f t="shared" si="146"/>
        <v>168</v>
      </c>
      <c r="AT261" s="57">
        <v>25</v>
      </c>
      <c r="AU261" s="28">
        <v>6</v>
      </c>
      <c r="AV261" s="23">
        <f t="shared" si="147"/>
        <v>150</v>
      </c>
      <c r="AW261" s="57">
        <v>2157</v>
      </c>
      <c r="AX261" s="29">
        <f t="shared" si="148"/>
        <v>2475</v>
      </c>
      <c r="AY261" s="57">
        <v>47503</v>
      </c>
      <c r="AZ261" s="30">
        <f t="shared" si="149"/>
        <v>0.6182389039531897</v>
      </c>
      <c r="BA261" s="30">
        <f t="shared" si="150"/>
        <v>0.25888397316968748</v>
      </c>
      <c r="BB261" s="30">
        <f t="shared" si="151"/>
        <v>0.28566481994459836</v>
      </c>
      <c r="BC261" s="20">
        <f t="shared" si="152"/>
        <v>735640</v>
      </c>
      <c r="BD261" s="20">
        <f t="shared" si="153"/>
        <v>716730</v>
      </c>
      <c r="BE261" s="20">
        <f t="shared" si="154"/>
        <v>735640</v>
      </c>
      <c r="BF261" s="20">
        <f t="shared" si="155"/>
        <v>738227.5</v>
      </c>
      <c r="BG261" s="241">
        <v>895158.5</v>
      </c>
      <c r="BH261" s="241">
        <v>611276.25</v>
      </c>
      <c r="BI261" s="237">
        <f t="shared" si="156"/>
        <v>68.286929074571717</v>
      </c>
      <c r="BJ261" s="238">
        <f t="shared" si="157"/>
        <v>63360</v>
      </c>
      <c r="BK261" s="239">
        <f t="shared" si="158"/>
        <v>7.0780761172462761</v>
      </c>
      <c r="BL261" s="27">
        <f t="shared" si="159"/>
        <v>66555</v>
      </c>
      <c r="BM261" s="239">
        <f t="shared" si="160"/>
        <v>7.4349961487267349</v>
      </c>
      <c r="BN261" s="240">
        <f t="shared" si="161"/>
        <v>4839.38</v>
      </c>
      <c r="BO261" s="239">
        <f t="shared" si="162"/>
        <v>0.54061710859026646</v>
      </c>
      <c r="BP261" s="27">
        <f t="shared" si="163"/>
        <v>27000</v>
      </c>
      <c r="BQ261" s="239">
        <f t="shared" si="164"/>
        <v>3.0162256181447198</v>
      </c>
      <c r="BR261" s="36">
        <f t="shared" si="165"/>
        <v>59749.619999999995</v>
      </c>
      <c r="BS261" s="239">
        <f t="shared" si="166"/>
        <v>6.6747531303115597</v>
      </c>
      <c r="BT261" s="248">
        <f t="shared" si="175"/>
        <v>0.31713070925428288</v>
      </c>
      <c r="BU261" s="241">
        <v>221504</v>
      </c>
      <c r="BV261" s="47">
        <f t="shared" si="167"/>
        <v>24.744668123019558</v>
      </c>
      <c r="BW261" s="54">
        <f t="shared" si="168"/>
        <v>62378.25</v>
      </c>
      <c r="BX261" s="237">
        <f t="shared" si="169"/>
        <v>6.9684028024087361</v>
      </c>
      <c r="BY261" s="58">
        <v>15320</v>
      </c>
      <c r="BZ261" s="58">
        <v>18750</v>
      </c>
      <c r="CA261" s="58">
        <v>19910</v>
      </c>
      <c r="CB261" s="58">
        <v>9380</v>
      </c>
      <c r="CC261" s="59">
        <v>66555</v>
      </c>
      <c r="CD261" s="59">
        <v>4839.38</v>
      </c>
      <c r="CE261" s="59">
        <v>27000</v>
      </c>
      <c r="CF261" s="42">
        <f t="shared" si="170"/>
        <v>2.0825403730085366E-2</v>
      </c>
      <c r="CG261" s="42">
        <f t="shared" si="171"/>
        <v>2.6160478841404714E-2</v>
      </c>
      <c r="CH261" s="42">
        <f t="shared" si="172"/>
        <v>2.7064868685770214E-2</v>
      </c>
      <c r="CI261" s="42">
        <f t="shared" si="173"/>
        <v>1.270611024379341E-2</v>
      </c>
      <c r="CJ261" s="42">
        <f t="shared" si="174"/>
        <v>7.4349961487267344E-2</v>
      </c>
      <c r="CK261" s="54">
        <f t="shared" si="176"/>
        <v>12475.650000000001</v>
      </c>
    </row>
    <row r="262" spans="1:89" ht="20" customHeight="1" x14ac:dyDescent="0.6">
      <c r="A262" s="47">
        <v>255</v>
      </c>
      <c r="B262" s="47">
        <v>4</v>
      </c>
      <c r="C262" s="48" t="s">
        <v>514</v>
      </c>
      <c r="D262" s="60" t="s">
        <v>219</v>
      </c>
      <c r="E262" s="48" t="s">
        <v>144</v>
      </c>
      <c r="F262" s="57"/>
      <c r="G262" s="19">
        <v>40</v>
      </c>
      <c r="H262" s="20">
        <f t="shared" si="133"/>
        <v>0</v>
      </c>
      <c r="I262" s="57">
        <v>15542</v>
      </c>
      <c r="J262" s="22">
        <v>50</v>
      </c>
      <c r="K262" s="20">
        <f t="shared" si="134"/>
        <v>777100</v>
      </c>
      <c r="L262" s="23"/>
      <c r="M262" s="24">
        <v>60</v>
      </c>
      <c r="N262" s="20">
        <f t="shared" si="135"/>
        <v>0</v>
      </c>
      <c r="O262" s="57">
        <v>5136</v>
      </c>
      <c r="P262" s="25">
        <v>12</v>
      </c>
      <c r="Q262" s="20">
        <f t="shared" si="136"/>
        <v>61632</v>
      </c>
      <c r="R262" s="57">
        <v>460</v>
      </c>
      <c r="S262" s="26">
        <v>12</v>
      </c>
      <c r="T262" s="20">
        <f t="shared" si="137"/>
        <v>5520</v>
      </c>
      <c r="U262" s="23">
        <v>830</v>
      </c>
      <c r="V262" s="25">
        <v>8</v>
      </c>
      <c r="W262" s="20">
        <f t="shared" si="138"/>
        <v>6640</v>
      </c>
      <c r="X262" s="57">
        <v>440</v>
      </c>
      <c r="Y262" s="25">
        <v>12</v>
      </c>
      <c r="Z262" s="20">
        <f t="shared" si="139"/>
        <v>5280</v>
      </c>
      <c r="AA262" s="57">
        <v>500</v>
      </c>
      <c r="AB262" s="25">
        <v>10</v>
      </c>
      <c r="AC262" s="20">
        <f t="shared" si="140"/>
        <v>5000</v>
      </c>
      <c r="AD262" s="57"/>
      <c r="AE262" s="25">
        <v>25</v>
      </c>
      <c r="AF262" s="20">
        <f t="shared" si="141"/>
        <v>0</v>
      </c>
      <c r="AG262" s="57"/>
      <c r="AH262" s="25">
        <v>7.5</v>
      </c>
      <c r="AI262" s="20">
        <f t="shared" si="142"/>
        <v>0</v>
      </c>
      <c r="AJ262" s="57"/>
      <c r="AK262" s="22">
        <v>15</v>
      </c>
      <c r="AL262" s="20">
        <f t="shared" si="143"/>
        <v>0</v>
      </c>
      <c r="AM262" s="57"/>
      <c r="AN262" s="25">
        <v>12</v>
      </c>
      <c r="AO262" s="20">
        <f t="shared" si="144"/>
        <v>0</v>
      </c>
      <c r="AP262" s="23">
        <f t="shared" si="145"/>
        <v>2230</v>
      </c>
      <c r="AQ262" s="57">
        <v>88</v>
      </c>
      <c r="AR262" s="27">
        <v>4</v>
      </c>
      <c r="AS262" s="23">
        <f t="shared" si="146"/>
        <v>352</v>
      </c>
      <c r="AT262" s="57"/>
      <c r="AU262" s="28">
        <v>6</v>
      </c>
      <c r="AV262" s="23">
        <f t="shared" si="147"/>
        <v>0</v>
      </c>
      <c r="AW262" s="57">
        <f>566+498+214+140</f>
        <v>1418</v>
      </c>
      <c r="AX262" s="29">
        <f t="shared" si="148"/>
        <v>1770</v>
      </c>
      <c r="AY262" s="57">
        <f>11320+8964+5350+3500+3960</f>
        <v>33094</v>
      </c>
      <c r="AZ262" s="30">
        <f t="shared" si="149"/>
        <v>0.33045940033457727</v>
      </c>
      <c r="BA262" s="30">
        <f t="shared" si="150"/>
        <v>0.14348217732595547</v>
      </c>
      <c r="BB262" s="30">
        <f t="shared" si="151"/>
        <v>0.34462616822429909</v>
      </c>
      <c r="BC262" s="20">
        <f t="shared" si="152"/>
        <v>799540</v>
      </c>
      <c r="BD262" s="20">
        <f t="shared" si="153"/>
        <v>782620</v>
      </c>
      <c r="BE262" s="20">
        <f t="shared" si="154"/>
        <v>799540</v>
      </c>
      <c r="BF262" s="20">
        <f t="shared" si="155"/>
        <v>799540</v>
      </c>
      <c r="BG262" s="241">
        <v>894266</v>
      </c>
      <c r="BH262" s="241">
        <v>601571.4</v>
      </c>
      <c r="BI262" s="237">
        <f t="shared" si="156"/>
        <v>67.269850357723541</v>
      </c>
      <c r="BJ262" s="238">
        <f t="shared" si="157"/>
        <v>63330</v>
      </c>
      <c r="BK262" s="239">
        <f t="shared" si="158"/>
        <v>7.0817855090096238</v>
      </c>
      <c r="BL262" s="27">
        <f t="shared" si="159"/>
        <v>35130</v>
      </c>
      <c r="BM262" s="239">
        <f t="shared" si="160"/>
        <v>3.9283613600427616</v>
      </c>
      <c r="BN262" s="240">
        <f t="shared" si="161"/>
        <v>15643.13</v>
      </c>
      <c r="BO262" s="239">
        <f t="shared" si="162"/>
        <v>1.7492703513272336</v>
      </c>
      <c r="BP262" s="27">
        <f t="shared" si="163"/>
        <v>12000</v>
      </c>
      <c r="BQ262" s="239">
        <f t="shared" si="164"/>
        <v>1.3418826165816435</v>
      </c>
      <c r="BR262" s="36">
        <f t="shared" si="165"/>
        <v>45334.03</v>
      </c>
      <c r="BS262" s="239">
        <f t="shared" si="166"/>
        <v>5.0694122330492268</v>
      </c>
      <c r="BT262" s="248">
        <f t="shared" si="175"/>
        <v>0.32730149642276457</v>
      </c>
      <c r="BU262" s="241">
        <v>171437.16</v>
      </c>
      <c r="BV262" s="47">
        <f t="shared" si="167"/>
        <v>19.170712070010488</v>
      </c>
      <c r="BW262" s="54">
        <f t="shared" si="168"/>
        <v>121257.43999999997</v>
      </c>
      <c r="BX262" s="237">
        <f t="shared" si="169"/>
        <v>13.559437572265967</v>
      </c>
      <c r="BY262" s="58">
        <v>18940</v>
      </c>
      <c r="BZ262" s="58">
        <v>19100</v>
      </c>
      <c r="CA262" s="58">
        <v>19240</v>
      </c>
      <c r="CB262" s="58">
        <v>6050</v>
      </c>
      <c r="CC262" s="59">
        <v>35130</v>
      </c>
      <c r="CD262" s="59">
        <v>15643.13</v>
      </c>
      <c r="CE262" s="59">
        <v>12000</v>
      </c>
      <c r="CF262" s="42">
        <f t="shared" si="170"/>
        <v>2.3688620957050304E-2</v>
      </c>
      <c r="CG262" s="42">
        <f t="shared" si="171"/>
        <v>2.4405203035956148E-2</v>
      </c>
      <c r="CH262" s="42">
        <f t="shared" si="172"/>
        <v>2.4063836706106012E-2</v>
      </c>
      <c r="CI262" s="42">
        <f t="shared" si="173"/>
        <v>7.5668509392900919E-3</v>
      </c>
      <c r="CJ262" s="42">
        <f t="shared" si="174"/>
        <v>3.9283613600427612E-2</v>
      </c>
      <c r="CK262" s="54">
        <f t="shared" si="176"/>
        <v>24251.487999999998</v>
      </c>
    </row>
    <row r="263" spans="1:89" ht="20" customHeight="1" x14ac:dyDescent="0.6">
      <c r="A263" s="47">
        <v>256</v>
      </c>
      <c r="B263" s="47">
        <v>4</v>
      </c>
      <c r="C263" s="48" t="s">
        <v>515</v>
      </c>
      <c r="D263" s="48" t="s">
        <v>516</v>
      </c>
      <c r="E263" s="48"/>
      <c r="F263" s="55"/>
      <c r="G263" s="19">
        <v>40</v>
      </c>
      <c r="H263" s="20">
        <f t="shared" si="133"/>
        <v>0</v>
      </c>
      <c r="I263" s="23">
        <v>14320</v>
      </c>
      <c r="J263" s="22">
        <v>50</v>
      </c>
      <c r="K263" s="20">
        <f t="shared" si="134"/>
        <v>716000</v>
      </c>
      <c r="L263" s="23"/>
      <c r="M263" s="24">
        <v>60</v>
      </c>
      <c r="N263" s="20">
        <f t="shared" si="135"/>
        <v>0</v>
      </c>
      <c r="O263" s="23">
        <v>7044</v>
      </c>
      <c r="P263" s="25">
        <v>12</v>
      </c>
      <c r="Q263" s="20">
        <f t="shared" si="136"/>
        <v>84528</v>
      </c>
      <c r="R263" s="23">
        <v>40</v>
      </c>
      <c r="S263" s="26">
        <v>12</v>
      </c>
      <c r="T263" s="20">
        <f t="shared" si="137"/>
        <v>480</v>
      </c>
      <c r="U263" s="23">
        <v>180</v>
      </c>
      <c r="V263" s="25">
        <v>8</v>
      </c>
      <c r="W263" s="20">
        <f t="shared" si="138"/>
        <v>1440</v>
      </c>
      <c r="X263" s="23"/>
      <c r="Y263" s="25">
        <v>12</v>
      </c>
      <c r="Z263" s="20">
        <f t="shared" si="139"/>
        <v>0</v>
      </c>
      <c r="AA263" s="23">
        <v>544</v>
      </c>
      <c r="AB263" s="25">
        <v>10</v>
      </c>
      <c r="AC263" s="20">
        <f t="shared" si="140"/>
        <v>5440</v>
      </c>
      <c r="AD263" s="23"/>
      <c r="AE263" s="25">
        <v>25</v>
      </c>
      <c r="AF263" s="20">
        <f t="shared" si="141"/>
        <v>0</v>
      </c>
      <c r="AG263" s="23"/>
      <c r="AH263" s="25">
        <v>7.5</v>
      </c>
      <c r="AI263" s="20">
        <f t="shared" si="142"/>
        <v>0</v>
      </c>
      <c r="AJ263" s="23"/>
      <c r="AK263" s="22">
        <v>15</v>
      </c>
      <c r="AL263" s="20">
        <f t="shared" si="143"/>
        <v>0</v>
      </c>
      <c r="AM263" s="23"/>
      <c r="AN263" s="25">
        <v>12</v>
      </c>
      <c r="AO263" s="20">
        <f t="shared" si="144"/>
        <v>0</v>
      </c>
      <c r="AP263" s="23">
        <f t="shared" si="145"/>
        <v>764</v>
      </c>
      <c r="AQ263" s="23"/>
      <c r="AR263" s="27">
        <v>4</v>
      </c>
      <c r="AS263" s="23">
        <f t="shared" si="146"/>
        <v>0</v>
      </c>
      <c r="AT263" s="23"/>
      <c r="AU263" s="28">
        <v>6</v>
      </c>
      <c r="AV263" s="23">
        <f t="shared" si="147"/>
        <v>0</v>
      </c>
      <c r="AW263" s="23">
        <v>5339</v>
      </c>
      <c r="AX263" s="29">
        <f t="shared" si="148"/>
        <v>5339</v>
      </c>
      <c r="AY263" s="23">
        <v>82710</v>
      </c>
      <c r="AZ263" s="30">
        <f t="shared" si="149"/>
        <v>0.49189944134078212</v>
      </c>
      <c r="BA263" s="30">
        <f t="shared" si="150"/>
        <v>5.3351955307262569E-2</v>
      </c>
      <c r="BB263" s="30">
        <f t="shared" si="151"/>
        <v>0.75795002839295855</v>
      </c>
      <c r="BC263" s="20">
        <f t="shared" si="152"/>
        <v>723360</v>
      </c>
      <c r="BD263" s="20">
        <f t="shared" si="153"/>
        <v>716480</v>
      </c>
      <c r="BE263" s="20">
        <f t="shared" si="154"/>
        <v>723360</v>
      </c>
      <c r="BF263" s="20">
        <f t="shared" si="155"/>
        <v>723360</v>
      </c>
      <c r="BG263" s="36">
        <v>890598</v>
      </c>
      <c r="BH263" s="36">
        <v>585663.42479187495</v>
      </c>
      <c r="BI263" s="237">
        <f t="shared" si="156"/>
        <v>65.760693914861136</v>
      </c>
      <c r="BJ263" s="238">
        <f t="shared" si="157"/>
        <v>69383</v>
      </c>
      <c r="BK263" s="239">
        <f t="shared" si="158"/>
        <v>7.7906081082598435</v>
      </c>
      <c r="BL263" s="27">
        <f t="shared" si="159"/>
        <v>23970</v>
      </c>
      <c r="BM263" s="239">
        <f t="shared" si="160"/>
        <v>2.6914500144846496</v>
      </c>
      <c r="BN263" s="240">
        <f t="shared" si="161"/>
        <v>0</v>
      </c>
      <c r="BO263" s="239">
        <f t="shared" si="162"/>
        <v>0</v>
      </c>
      <c r="BP263" s="27">
        <f t="shared" si="163"/>
        <v>25000</v>
      </c>
      <c r="BQ263" s="239">
        <f t="shared" si="164"/>
        <v>2.8071026433924176</v>
      </c>
      <c r="BR263" s="36">
        <f t="shared" si="165"/>
        <v>111751.75</v>
      </c>
      <c r="BS263" s="239">
        <f t="shared" si="166"/>
        <v>12.547945313149143</v>
      </c>
      <c r="BT263" s="248">
        <f t="shared" si="175"/>
        <v>0.34239306085138865</v>
      </c>
      <c r="BU263" s="36">
        <v>230104.75</v>
      </c>
      <c r="BV263" s="47">
        <f t="shared" si="167"/>
        <v>25.837106079286055</v>
      </c>
      <c r="BW263" s="54">
        <f t="shared" si="168"/>
        <v>74829.825208125054</v>
      </c>
      <c r="BX263" s="237">
        <f t="shared" si="169"/>
        <v>8.4022000058528157</v>
      </c>
      <c r="BY263" s="53">
        <v>22158</v>
      </c>
      <c r="BZ263" s="53">
        <v>16200</v>
      </c>
      <c r="CA263" s="53">
        <v>28050</v>
      </c>
      <c r="CB263" s="53">
        <v>2975</v>
      </c>
      <c r="CC263" s="54">
        <v>23970</v>
      </c>
      <c r="CD263" s="54">
        <v>0</v>
      </c>
      <c r="CE263" s="54">
        <v>25000</v>
      </c>
      <c r="CF263" s="42">
        <f t="shared" si="170"/>
        <v>3.0632050431320505E-2</v>
      </c>
      <c r="CG263" s="42">
        <f t="shared" si="171"/>
        <v>2.261054041983028E-2</v>
      </c>
      <c r="CH263" s="42">
        <f t="shared" si="172"/>
        <v>3.8777372262773724E-2</v>
      </c>
      <c r="CI263" s="42">
        <f t="shared" si="173"/>
        <v>4.1127516036275165E-3</v>
      </c>
      <c r="CJ263" s="42">
        <f t="shared" si="174"/>
        <v>2.6914500144846497E-2</v>
      </c>
      <c r="CK263" s="54">
        <f t="shared" si="176"/>
        <v>14965.965041625012</v>
      </c>
    </row>
    <row r="264" spans="1:89" ht="20" customHeight="1" x14ac:dyDescent="0.6">
      <c r="A264" s="47">
        <v>257</v>
      </c>
      <c r="B264" s="62">
        <v>5</v>
      </c>
      <c r="C264" s="48" t="s">
        <v>517</v>
      </c>
      <c r="D264" s="48" t="s">
        <v>328</v>
      </c>
      <c r="E264" s="48" t="s">
        <v>141</v>
      </c>
      <c r="F264" s="23"/>
      <c r="G264" s="19">
        <v>40</v>
      </c>
      <c r="H264" s="20">
        <f t="shared" ref="H264:H327" si="177">SUM(F264*G264)</f>
        <v>0</v>
      </c>
      <c r="I264" s="23">
        <v>13942</v>
      </c>
      <c r="J264" s="22">
        <v>50</v>
      </c>
      <c r="K264" s="20">
        <f t="shared" ref="K264:K327" si="178">J264*I264</f>
        <v>697100</v>
      </c>
      <c r="L264" s="23"/>
      <c r="M264" s="24">
        <v>60</v>
      </c>
      <c r="N264" s="20">
        <f t="shared" ref="N264:N327" si="179">M264*L264</f>
        <v>0</v>
      </c>
      <c r="O264" s="23">
        <v>9643</v>
      </c>
      <c r="P264" s="25">
        <v>12</v>
      </c>
      <c r="Q264" s="20">
        <f t="shared" ref="Q264:Q327" si="180">O264*P264</f>
        <v>115716</v>
      </c>
      <c r="R264" s="23">
        <v>400</v>
      </c>
      <c r="S264" s="26">
        <v>12</v>
      </c>
      <c r="T264" s="20">
        <f t="shared" ref="T264:T327" si="181">R264*S264</f>
        <v>4800</v>
      </c>
      <c r="U264" s="23">
        <v>270</v>
      </c>
      <c r="V264" s="25">
        <v>8</v>
      </c>
      <c r="W264" s="20">
        <f t="shared" ref="W264:W327" si="182">U264*V264</f>
        <v>2160</v>
      </c>
      <c r="X264" s="23">
        <v>240</v>
      </c>
      <c r="Y264" s="25">
        <v>12</v>
      </c>
      <c r="Z264" s="20">
        <f t="shared" ref="Z264:Z327" si="183">X264*Y264</f>
        <v>2880</v>
      </c>
      <c r="AA264" s="23">
        <v>270</v>
      </c>
      <c r="AB264" s="25">
        <v>10</v>
      </c>
      <c r="AC264" s="20">
        <f t="shared" ref="AC264:AC327" si="184">AA264*AB264</f>
        <v>2700</v>
      </c>
      <c r="AD264" s="23">
        <v>230</v>
      </c>
      <c r="AE264" s="25">
        <v>25</v>
      </c>
      <c r="AF264" s="20">
        <f t="shared" ref="AF264:AF327" si="185">AD264*AE264</f>
        <v>5750</v>
      </c>
      <c r="AG264" s="23"/>
      <c r="AH264" s="25">
        <v>7.5</v>
      </c>
      <c r="AI264" s="20">
        <f t="shared" ref="AI264:AI327" si="186">AG264*AH264</f>
        <v>0</v>
      </c>
      <c r="AJ264" s="23">
        <v>20</v>
      </c>
      <c r="AK264" s="22">
        <v>15</v>
      </c>
      <c r="AL264" s="20">
        <f t="shared" ref="AL264:AL327" si="187">AJ264*AK264</f>
        <v>300</v>
      </c>
      <c r="AM264" s="23"/>
      <c r="AN264" s="25">
        <v>12</v>
      </c>
      <c r="AO264" s="20">
        <f t="shared" ref="AO264:AO327" si="188">AM264*AN264</f>
        <v>0</v>
      </c>
      <c r="AP264" s="23">
        <f t="shared" ref="AP264:AP327" si="189">SUM(R264+U264+X264+AA264+AD264+AG264+AM264+AJ264)</f>
        <v>1430</v>
      </c>
      <c r="AQ264" s="23">
        <v>31</v>
      </c>
      <c r="AR264" s="27">
        <v>4</v>
      </c>
      <c r="AS264" s="23">
        <f t="shared" ref="AS264:AS327" si="190">SUM(AQ264*AR264)</f>
        <v>124</v>
      </c>
      <c r="AT264" s="23">
        <v>31</v>
      </c>
      <c r="AU264" s="28">
        <v>6</v>
      </c>
      <c r="AV264" s="23">
        <f t="shared" ref="AV264:AV327" si="191">SUM(AT264*AU264)</f>
        <v>186</v>
      </c>
      <c r="AW264" s="23">
        <v>2297</v>
      </c>
      <c r="AX264" s="29">
        <f t="shared" ref="AX264:AX327" si="192">SUM(AW264+AV264+AS264)</f>
        <v>2607</v>
      </c>
      <c r="AY264" s="23">
        <v>58400</v>
      </c>
      <c r="AZ264" s="30">
        <f t="shared" ref="AZ264:AZ327" si="193">O264/(I264+F264+L264)</f>
        <v>0.69165112609381729</v>
      </c>
      <c r="BA264" s="30">
        <f t="shared" ref="BA264:BA327" si="194">AP264/(I264+F264+L264)</f>
        <v>0.10256778080619711</v>
      </c>
      <c r="BB264" s="30">
        <f t="shared" ref="BB264:BB327" si="195">AX264/O264</f>
        <v>0.27035155034740227</v>
      </c>
      <c r="BC264" s="20">
        <f t="shared" ref="BC264:BC327" si="196">H264+W264+Z264+AC264+AF264+T264+K264+N264</f>
        <v>715390</v>
      </c>
      <c r="BD264" s="20">
        <f t="shared" ref="BD264:BD327" si="197">H264+AF264+T264+K264+N264</f>
        <v>707650</v>
      </c>
      <c r="BE264" s="20">
        <f t="shared" ref="BE264:BE327" si="198">H264+W264+Z264+AC264+AF264+T264+K264+N264</f>
        <v>715390</v>
      </c>
      <c r="BF264" s="20">
        <f t="shared" ref="BF264:BF327" si="199">H264+W264+Z264+AC264+AF264+AI264+T264+K264+N264</f>
        <v>715390</v>
      </c>
      <c r="BG264" s="36">
        <v>890376</v>
      </c>
      <c r="BH264" s="36">
        <v>599475.8020881</v>
      </c>
      <c r="BI264" s="237">
        <f t="shared" ref="BI264:BI327" si="200">+BH264/BG264%</f>
        <v>67.3283873428866</v>
      </c>
      <c r="BJ264" s="238">
        <f t="shared" ref="BJ264:BJ327" si="201">SUM(BY264+BZ264+CA264+CB264)</f>
        <v>59082</v>
      </c>
      <c r="BK264" s="239">
        <f t="shared" ref="BK264:BK327" si="202">+BJ264/BG264%</f>
        <v>6.6356236017143315</v>
      </c>
      <c r="BL264" s="27">
        <f t="shared" ref="BL264:BL327" si="203">CC264</f>
        <v>55242.74</v>
      </c>
      <c r="BM264" s="239">
        <f t="shared" ref="BM264:BM327" si="204">+BL264/BG264%</f>
        <v>6.2044282415518834</v>
      </c>
      <c r="BN264" s="240">
        <f t="shared" ref="BN264:BN327" si="205">CD264</f>
        <v>8497.39</v>
      </c>
      <c r="BO264" s="239">
        <f t="shared" ref="BO264:BO327" si="206">+BN264/BG264%</f>
        <v>0.95435973116975292</v>
      </c>
      <c r="BP264" s="27">
        <f t="shared" ref="BP264:BP327" si="207">CE264</f>
        <v>53000</v>
      </c>
      <c r="BQ264" s="239">
        <f t="shared" ref="BQ264:BQ327" si="208">+BP264/BG264%</f>
        <v>5.9525413982407427</v>
      </c>
      <c r="BR264" s="36">
        <f t="shared" ref="BR264:BR327" si="209">BU264-BL264-BN264-BP264-BY264-BZ264-CA264-CB264</f>
        <v>33098.25</v>
      </c>
      <c r="BS264" s="239">
        <f t="shared" ref="BS264:BS327" si="210">+BR264/BG264%</f>
        <v>3.7173340251758806</v>
      </c>
      <c r="BT264" s="248">
        <f t="shared" si="175"/>
        <v>0.32671612657113397</v>
      </c>
      <c r="BU264" s="36">
        <v>208920.38</v>
      </c>
      <c r="BV264" s="47">
        <f t="shared" ref="BV264:BV327" si="211">+BU264/BG264%</f>
        <v>23.464286997852593</v>
      </c>
      <c r="BW264" s="54">
        <f t="shared" ref="BW264:BW327" si="212">SUM(BG264-BH264-BU264)</f>
        <v>81979.817911899998</v>
      </c>
      <c r="BX264" s="237">
        <f t="shared" ref="BX264:BX327" si="213">+BW264/BG264%</f>
        <v>9.2073256592608068</v>
      </c>
      <c r="BY264" s="53">
        <v>17600</v>
      </c>
      <c r="BZ264" s="53">
        <v>19150</v>
      </c>
      <c r="CA264" s="53">
        <v>16920</v>
      </c>
      <c r="CB264" s="53">
        <v>5412</v>
      </c>
      <c r="CC264" s="54">
        <v>55242.74</v>
      </c>
      <c r="CD264" s="54">
        <v>8497.39</v>
      </c>
      <c r="CE264" s="54">
        <v>53000</v>
      </c>
      <c r="CF264" s="42">
        <f t="shared" ref="CF264:CF327" si="214">BY264/BC264</f>
        <v>2.4601965361551043E-2</v>
      </c>
      <c r="CG264" s="42">
        <f t="shared" ref="CG264:CG327" si="215">BZ264/BD264</f>
        <v>2.7061400409807108E-2</v>
      </c>
      <c r="CH264" s="42">
        <f t="shared" ref="CH264:CH327" si="216">CA264/BE264</f>
        <v>2.3651434881672935E-2</v>
      </c>
      <c r="CI264" s="42">
        <f t="shared" ref="CI264:CI327" si="217">CB264/BF264</f>
        <v>7.5651043486769454E-3</v>
      </c>
      <c r="CJ264" s="42">
        <f t="shared" ref="CJ264:CJ327" si="218">CC264/BG264</f>
        <v>6.2044282415518834E-2</v>
      </c>
      <c r="CK264" s="54">
        <f t="shared" si="176"/>
        <v>16395.963582380002</v>
      </c>
    </row>
    <row r="265" spans="1:89" ht="20" customHeight="1" x14ac:dyDescent="0.6">
      <c r="A265" s="47">
        <v>258</v>
      </c>
      <c r="B265" s="47">
        <v>5</v>
      </c>
      <c r="C265" s="48" t="s">
        <v>518</v>
      </c>
      <c r="D265" s="48" t="s">
        <v>384</v>
      </c>
      <c r="E265" s="48" t="s">
        <v>129</v>
      </c>
      <c r="F265" s="55"/>
      <c r="G265" s="19">
        <v>40</v>
      </c>
      <c r="H265" s="20">
        <f t="shared" si="177"/>
        <v>0</v>
      </c>
      <c r="I265" s="23">
        <v>14590</v>
      </c>
      <c r="J265" s="22">
        <v>50</v>
      </c>
      <c r="K265" s="20">
        <f t="shared" si="178"/>
        <v>729500</v>
      </c>
      <c r="L265" s="23"/>
      <c r="M265" s="24">
        <v>60</v>
      </c>
      <c r="N265" s="20">
        <f t="shared" si="179"/>
        <v>0</v>
      </c>
      <c r="O265" s="23">
        <v>6721</v>
      </c>
      <c r="P265" s="25">
        <v>12</v>
      </c>
      <c r="Q265" s="20">
        <f t="shared" si="180"/>
        <v>80652</v>
      </c>
      <c r="R265" s="23"/>
      <c r="S265" s="26">
        <v>12</v>
      </c>
      <c r="T265" s="20">
        <f t="shared" si="181"/>
        <v>0</v>
      </c>
      <c r="U265" s="23">
        <v>890</v>
      </c>
      <c r="V265" s="25">
        <v>8</v>
      </c>
      <c r="W265" s="20">
        <f t="shared" si="182"/>
        <v>7120</v>
      </c>
      <c r="X265" s="23">
        <v>110</v>
      </c>
      <c r="Y265" s="25">
        <v>12</v>
      </c>
      <c r="Z265" s="20">
        <f t="shared" si="183"/>
        <v>1320</v>
      </c>
      <c r="AA265" s="23">
        <v>1210</v>
      </c>
      <c r="AB265" s="25">
        <v>10</v>
      </c>
      <c r="AC265" s="20">
        <f t="shared" si="184"/>
        <v>12100</v>
      </c>
      <c r="AD265" s="23">
        <v>280</v>
      </c>
      <c r="AE265" s="25">
        <v>25</v>
      </c>
      <c r="AF265" s="20">
        <f t="shared" si="185"/>
        <v>7000</v>
      </c>
      <c r="AG265" s="23">
        <v>1352</v>
      </c>
      <c r="AH265" s="25">
        <v>7.5</v>
      </c>
      <c r="AI265" s="20">
        <f t="shared" si="186"/>
        <v>10140</v>
      </c>
      <c r="AJ265" s="23"/>
      <c r="AK265" s="22">
        <v>15</v>
      </c>
      <c r="AL265" s="20">
        <f t="shared" si="187"/>
        <v>0</v>
      </c>
      <c r="AM265" s="23"/>
      <c r="AN265" s="25">
        <v>12</v>
      </c>
      <c r="AO265" s="20">
        <f t="shared" si="188"/>
        <v>0</v>
      </c>
      <c r="AP265" s="23">
        <f t="shared" si="189"/>
        <v>3842</v>
      </c>
      <c r="AQ265" s="23">
        <v>35</v>
      </c>
      <c r="AR265" s="27">
        <v>4</v>
      </c>
      <c r="AS265" s="23">
        <f t="shared" si="190"/>
        <v>140</v>
      </c>
      <c r="AT265" s="23"/>
      <c r="AU265" s="28">
        <v>6</v>
      </c>
      <c r="AV265" s="23">
        <f t="shared" si="191"/>
        <v>0</v>
      </c>
      <c r="AW265" s="23">
        <v>2404</v>
      </c>
      <c r="AX265" s="29">
        <f t="shared" si="192"/>
        <v>2544</v>
      </c>
      <c r="AY265" s="23">
        <v>41720</v>
      </c>
      <c r="AZ265" s="30">
        <f t="shared" si="193"/>
        <v>0.46065798492117888</v>
      </c>
      <c r="BA265" s="30">
        <f t="shared" si="194"/>
        <v>0.26333104866346813</v>
      </c>
      <c r="BB265" s="30">
        <f t="shared" si="195"/>
        <v>0.37851510191935722</v>
      </c>
      <c r="BC265" s="20">
        <f t="shared" si="196"/>
        <v>757040</v>
      </c>
      <c r="BD265" s="20">
        <f t="shared" si="197"/>
        <v>736500</v>
      </c>
      <c r="BE265" s="20">
        <f t="shared" si="198"/>
        <v>757040</v>
      </c>
      <c r="BF265" s="20">
        <f t="shared" si="199"/>
        <v>767180</v>
      </c>
      <c r="BG265" s="36">
        <v>889552</v>
      </c>
      <c r="BH265" s="36">
        <v>594602.59448294702</v>
      </c>
      <c r="BI265" s="237">
        <f t="shared" si="200"/>
        <v>66.84292705574795</v>
      </c>
      <c r="BJ265" s="238">
        <f t="shared" si="201"/>
        <v>62373</v>
      </c>
      <c r="BK265" s="239">
        <f t="shared" si="202"/>
        <v>7.0117317481159054</v>
      </c>
      <c r="BL265" s="27">
        <f t="shared" si="203"/>
        <v>59950</v>
      </c>
      <c r="BM265" s="239">
        <f t="shared" si="204"/>
        <v>6.7393474468046835</v>
      </c>
      <c r="BN265" s="240">
        <f t="shared" si="205"/>
        <v>8937.5</v>
      </c>
      <c r="BO265" s="239">
        <f t="shared" si="206"/>
        <v>1.0047192294548266</v>
      </c>
      <c r="BP265" s="27">
        <f t="shared" si="207"/>
        <v>15000</v>
      </c>
      <c r="BQ265" s="239">
        <f t="shared" si="208"/>
        <v>1.6862420634206881</v>
      </c>
      <c r="BR265" s="36">
        <f t="shared" si="209"/>
        <v>47948.160000000003</v>
      </c>
      <c r="BS265" s="239">
        <f t="shared" si="210"/>
        <v>5.3901469503750201</v>
      </c>
      <c r="BT265" s="248">
        <f t="shared" ref="BT265:BT328" si="219">(BG265-BH265)/BG265</f>
        <v>0.33157072944252047</v>
      </c>
      <c r="BU265" s="36">
        <v>194208.66</v>
      </c>
      <c r="BV265" s="47">
        <f t="shared" si="211"/>
        <v>21.832187438171125</v>
      </c>
      <c r="BW265" s="54">
        <f t="shared" si="212"/>
        <v>100740.74551705297</v>
      </c>
      <c r="BX265" s="237">
        <f t="shared" si="213"/>
        <v>11.324885506080923</v>
      </c>
      <c r="BY265" s="53">
        <v>15268</v>
      </c>
      <c r="BZ265" s="53">
        <v>19610</v>
      </c>
      <c r="CA265" s="53">
        <v>21095</v>
      </c>
      <c r="CB265" s="53">
        <v>6400</v>
      </c>
      <c r="CC265" s="54">
        <v>59950</v>
      </c>
      <c r="CD265" s="54">
        <v>8937.5</v>
      </c>
      <c r="CE265" s="54">
        <v>15000</v>
      </c>
      <c r="CF265" s="42">
        <f t="shared" si="214"/>
        <v>2.0168022825742364E-2</v>
      </c>
      <c r="CG265" s="42">
        <f t="shared" si="215"/>
        <v>2.6625933469110658E-2</v>
      </c>
      <c r="CH265" s="42">
        <f t="shared" si="216"/>
        <v>2.7865106203106838E-2</v>
      </c>
      <c r="CI265" s="42">
        <f t="shared" si="217"/>
        <v>8.342240412940901E-3</v>
      </c>
      <c r="CJ265" s="42">
        <f t="shared" si="218"/>
        <v>6.7393474468046832E-2</v>
      </c>
      <c r="CK265" s="54">
        <f t="shared" si="176"/>
        <v>20148.149103410597</v>
      </c>
    </row>
    <row r="266" spans="1:89" ht="20" customHeight="1" x14ac:dyDescent="0.6">
      <c r="A266" s="47">
        <v>259</v>
      </c>
      <c r="B266" s="62">
        <v>6</v>
      </c>
      <c r="C266" s="65" t="s">
        <v>519</v>
      </c>
      <c r="D266" s="47" t="s">
        <v>146</v>
      </c>
      <c r="E266" s="47" t="s">
        <v>147</v>
      </c>
      <c r="F266" s="57"/>
      <c r="G266" s="19">
        <v>40</v>
      </c>
      <c r="H266" s="20">
        <f t="shared" si="177"/>
        <v>0</v>
      </c>
      <c r="I266" s="57">
        <v>11700</v>
      </c>
      <c r="J266" s="22">
        <v>50</v>
      </c>
      <c r="K266" s="20">
        <f t="shared" si="178"/>
        <v>585000</v>
      </c>
      <c r="L266" s="23"/>
      <c r="M266" s="24">
        <v>60</v>
      </c>
      <c r="N266" s="20">
        <f t="shared" si="179"/>
        <v>0</v>
      </c>
      <c r="O266" s="23">
        <v>3934</v>
      </c>
      <c r="P266" s="25">
        <v>12</v>
      </c>
      <c r="Q266" s="20">
        <f t="shared" si="180"/>
        <v>47208</v>
      </c>
      <c r="R266" s="23"/>
      <c r="S266" s="26">
        <v>12</v>
      </c>
      <c r="T266" s="20">
        <f t="shared" si="181"/>
        <v>0</v>
      </c>
      <c r="U266" s="23">
        <v>1385</v>
      </c>
      <c r="V266" s="25">
        <v>8</v>
      </c>
      <c r="W266" s="20">
        <f t="shared" si="182"/>
        <v>11080</v>
      </c>
      <c r="X266" s="23"/>
      <c r="Y266" s="25">
        <v>12</v>
      </c>
      <c r="Z266" s="20">
        <f t="shared" si="183"/>
        <v>0</v>
      </c>
      <c r="AA266" s="23">
        <v>1425</v>
      </c>
      <c r="AB266" s="25">
        <v>10</v>
      </c>
      <c r="AC266" s="20">
        <f t="shared" si="184"/>
        <v>14250</v>
      </c>
      <c r="AD266" s="23">
        <v>180</v>
      </c>
      <c r="AE266" s="25">
        <v>25</v>
      </c>
      <c r="AF266" s="20">
        <f t="shared" si="185"/>
        <v>4500</v>
      </c>
      <c r="AG266" s="23">
        <v>252</v>
      </c>
      <c r="AH266" s="25">
        <v>7.5</v>
      </c>
      <c r="AI266" s="20">
        <f t="shared" si="186"/>
        <v>1890</v>
      </c>
      <c r="AJ266" s="23"/>
      <c r="AK266" s="22">
        <v>15</v>
      </c>
      <c r="AL266" s="20">
        <f t="shared" si="187"/>
        <v>0</v>
      </c>
      <c r="AM266" s="23"/>
      <c r="AN266" s="25">
        <v>12</v>
      </c>
      <c r="AO266" s="20">
        <f t="shared" si="188"/>
        <v>0</v>
      </c>
      <c r="AP266" s="23">
        <f t="shared" si="189"/>
        <v>3242</v>
      </c>
      <c r="AQ266" s="23"/>
      <c r="AR266" s="27">
        <v>4</v>
      </c>
      <c r="AS266" s="23">
        <f t="shared" si="190"/>
        <v>0</v>
      </c>
      <c r="AT266" s="23"/>
      <c r="AU266" s="28">
        <v>6</v>
      </c>
      <c r="AV266" s="23">
        <f t="shared" si="191"/>
        <v>0</v>
      </c>
      <c r="AW266" s="23">
        <v>1777</v>
      </c>
      <c r="AX266" s="29">
        <f t="shared" si="192"/>
        <v>1777</v>
      </c>
      <c r="AY266" s="23">
        <v>35828</v>
      </c>
      <c r="AZ266" s="30">
        <f t="shared" si="193"/>
        <v>0.33623931623931624</v>
      </c>
      <c r="BA266" s="30">
        <f t="shared" si="194"/>
        <v>0.2770940170940171</v>
      </c>
      <c r="BB266" s="30">
        <f t="shared" si="195"/>
        <v>0.45170310116929335</v>
      </c>
      <c r="BC266" s="20">
        <f t="shared" si="196"/>
        <v>614830</v>
      </c>
      <c r="BD266" s="20">
        <f t="shared" si="197"/>
        <v>589500</v>
      </c>
      <c r="BE266" s="20">
        <f t="shared" si="198"/>
        <v>614830</v>
      </c>
      <c r="BF266" s="20">
        <f t="shared" si="199"/>
        <v>616720</v>
      </c>
      <c r="BG266" s="36">
        <v>887076</v>
      </c>
      <c r="BH266" s="36">
        <v>594734.52272727306</v>
      </c>
      <c r="BI266" s="237">
        <f t="shared" si="200"/>
        <v>67.044370801066989</v>
      </c>
      <c r="BJ266" s="238">
        <f t="shared" si="201"/>
        <v>70057.25</v>
      </c>
      <c r="BK266" s="239">
        <f t="shared" si="202"/>
        <v>7.8975476734800623</v>
      </c>
      <c r="BL266" s="27">
        <f t="shared" si="203"/>
        <v>65590</v>
      </c>
      <c r="BM266" s="239">
        <f t="shared" si="204"/>
        <v>7.3939549711636881</v>
      </c>
      <c r="BN266" s="240">
        <f t="shared" si="205"/>
        <v>5991</v>
      </c>
      <c r="BO266" s="239">
        <f t="shared" si="206"/>
        <v>0.67536490672727023</v>
      </c>
      <c r="BP266" s="27">
        <f t="shared" si="207"/>
        <v>40000</v>
      </c>
      <c r="BQ266" s="239">
        <f t="shared" si="208"/>
        <v>4.5091965062745469</v>
      </c>
      <c r="BR266" s="36">
        <f t="shared" si="209"/>
        <v>52502</v>
      </c>
      <c r="BS266" s="239">
        <f t="shared" si="210"/>
        <v>5.9185458743106567</v>
      </c>
      <c r="BT266" s="248">
        <f t="shared" si="219"/>
        <v>0.32955629198933006</v>
      </c>
      <c r="BU266" s="36">
        <v>234140.25</v>
      </c>
      <c r="BV266" s="47">
        <f t="shared" si="211"/>
        <v>26.394609931956225</v>
      </c>
      <c r="BW266" s="54">
        <f t="shared" si="212"/>
        <v>58201.227272726945</v>
      </c>
      <c r="BX266" s="237">
        <f t="shared" si="213"/>
        <v>6.5610192669767802</v>
      </c>
      <c r="BY266" s="53">
        <v>18685</v>
      </c>
      <c r="BZ266" s="53">
        <v>17600</v>
      </c>
      <c r="CA266" s="53">
        <v>24200</v>
      </c>
      <c r="CB266" s="53">
        <v>9572.25</v>
      </c>
      <c r="CC266" s="54">
        <v>65590</v>
      </c>
      <c r="CD266" s="54">
        <v>5991</v>
      </c>
      <c r="CE266" s="54">
        <v>40000</v>
      </c>
      <c r="CF266" s="42">
        <f t="shared" si="214"/>
        <v>3.0390514451149098E-2</v>
      </c>
      <c r="CG266" s="42">
        <f t="shared" si="215"/>
        <v>2.9855810008481764E-2</v>
      </c>
      <c r="CH266" s="42">
        <f t="shared" si="216"/>
        <v>3.9360473626856206E-2</v>
      </c>
      <c r="CI266" s="42">
        <f t="shared" si="217"/>
        <v>1.5521225191334804E-2</v>
      </c>
      <c r="CJ266" s="42">
        <f t="shared" si="218"/>
        <v>7.3939549711636882E-2</v>
      </c>
      <c r="CK266" s="54">
        <f t="shared" si="176"/>
        <v>11640.245454545389</v>
      </c>
    </row>
    <row r="267" spans="1:89" ht="20" customHeight="1" x14ac:dyDescent="0.6">
      <c r="A267" s="47">
        <v>260</v>
      </c>
      <c r="B267" s="47">
        <v>5</v>
      </c>
      <c r="C267" s="48" t="s">
        <v>520</v>
      </c>
      <c r="D267" s="48" t="s">
        <v>125</v>
      </c>
      <c r="E267" s="48" t="s">
        <v>126</v>
      </c>
      <c r="F267" s="49">
        <v>0</v>
      </c>
      <c r="G267" s="19">
        <v>40</v>
      </c>
      <c r="H267" s="20">
        <f t="shared" si="177"/>
        <v>0</v>
      </c>
      <c r="I267" s="23">
        <v>14346</v>
      </c>
      <c r="J267" s="22">
        <v>50</v>
      </c>
      <c r="K267" s="20">
        <f t="shared" si="178"/>
        <v>717300</v>
      </c>
      <c r="L267" s="23"/>
      <c r="M267" s="24">
        <v>60</v>
      </c>
      <c r="N267" s="20">
        <f t="shared" si="179"/>
        <v>0</v>
      </c>
      <c r="O267" s="23">
        <v>6785</v>
      </c>
      <c r="P267" s="25">
        <v>12</v>
      </c>
      <c r="Q267" s="20">
        <f t="shared" si="180"/>
        <v>81420</v>
      </c>
      <c r="R267" s="23">
        <v>1763</v>
      </c>
      <c r="S267" s="26">
        <v>12</v>
      </c>
      <c r="T267" s="20">
        <f t="shared" si="181"/>
        <v>21156</v>
      </c>
      <c r="U267" s="23">
        <v>455</v>
      </c>
      <c r="V267" s="25">
        <v>8</v>
      </c>
      <c r="W267" s="20">
        <f t="shared" si="182"/>
        <v>3640</v>
      </c>
      <c r="X267" s="23">
        <v>250</v>
      </c>
      <c r="Y267" s="25">
        <v>12</v>
      </c>
      <c r="Z267" s="20">
        <f t="shared" si="183"/>
        <v>3000</v>
      </c>
      <c r="AA267" s="23">
        <v>1121</v>
      </c>
      <c r="AB267" s="25">
        <v>10</v>
      </c>
      <c r="AC267" s="20">
        <f t="shared" si="184"/>
        <v>11210</v>
      </c>
      <c r="AD267" s="23">
        <v>130</v>
      </c>
      <c r="AE267" s="25">
        <v>25</v>
      </c>
      <c r="AF267" s="20">
        <f t="shared" si="185"/>
        <v>3250</v>
      </c>
      <c r="AG267" s="23">
        <v>0</v>
      </c>
      <c r="AH267" s="25">
        <v>7.5</v>
      </c>
      <c r="AI267" s="20">
        <f t="shared" si="186"/>
        <v>0</v>
      </c>
      <c r="AJ267" s="23"/>
      <c r="AK267" s="22">
        <v>15</v>
      </c>
      <c r="AL267" s="20">
        <f t="shared" si="187"/>
        <v>0</v>
      </c>
      <c r="AM267" s="23">
        <v>234</v>
      </c>
      <c r="AN267" s="25">
        <v>12</v>
      </c>
      <c r="AO267" s="20">
        <f t="shared" si="188"/>
        <v>2808</v>
      </c>
      <c r="AP267" s="23">
        <f t="shared" si="189"/>
        <v>3953</v>
      </c>
      <c r="AQ267" s="23">
        <v>201</v>
      </c>
      <c r="AR267" s="27">
        <v>4</v>
      </c>
      <c r="AS267" s="23">
        <f t="shared" si="190"/>
        <v>804</v>
      </c>
      <c r="AT267" s="23">
        <v>0</v>
      </c>
      <c r="AU267" s="28">
        <v>6</v>
      </c>
      <c r="AV267" s="23">
        <f t="shared" si="191"/>
        <v>0</v>
      </c>
      <c r="AW267" s="23">
        <v>1259</v>
      </c>
      <c r="AX267" s="29">
        <f t="shared" si="192"/>
        <v>2063</v>
      </c>
      <c r="AY267" s="23">
        <v>42415</v>
      </c>
      <c r="AZ267" s="30">
        <f t="shared" si="193"/>
        <v>0.47295413355639204</v>
      </c>
      <c r="BA267" s="30">
        <f t="shared" si="194"/>
        <v>0.27554719085459362</v>
      </c>
      <c r="BB267" s="30">
        <f t="shared" si="195"/>
        <v>0.3040530582166544</v>
      </c>
      <c r="BC267" s="20">
        <f t="shared" si="196"/>
        <v>759556</v>
      </c>
      <c r="BD267" s="20">
        <f t="shared" si="197"/>
        <v>741706</v>
      </c>
      <c r="BE267" s="20">
        <f t="shared" si="198"/>
        <v>759556</v>
      </c>
      <c r="BF267" s="20">
        <f t="shared" si="199"/>
        <v>759556</v>
      </c>
      <c r="BG267" s="36">
        <v>886199</v>
      </c>
      <c r="BH267" s="36">
        <v>594693.85984848498</v>
      </c>
      <c r="BI267" s="237">
        <f t="shared" si="200"/>
        <v>67.106130772939821</v>
      </c>
      <c r="BJ267" s="238">
        <f t="shared" si="201"/>
        <v>62004</v>
      </c>
      <c r="BK267" s="239">
        <f t="shared" si="202"/>
        <v>6.9966226547310484</v>
      </c>
      <c r="BL267" s="27">
        <f t="shared" si="203"/>
        <v>40535</v>
      </c>
      <c r="BM267" s="239">
        <f t="shared" si="204"/>
        <v>4.5740290837610971</v>
      </c>
      <c r="BN267" s="240">
        <f t="shared" si="205"/>
        <v>3159.39</v>
      </c>
      <c r="BO267" s="239">
        <f t="shared" si="206"/>
        <v>0.35651021948794798</v>
      </c>
      <c r="BP267" s="27">
        <f t="shared" si="207"/>
        <v>18000</v>
      </c>
      <c r="BQ267" s="239">
        <f t="shared" si="208"/>
        <v>2.0311465032120326</v>
      </c>
      <c r="BR267" s="36">
        <f t="shared" si="209"/>
        <v>101219.41999999998</v>
      </c>
      <c r="BS267" s="239">
        <f t="shared" si="210"/>
        <v>11.421748388341669</v>
      </c>
      <c r="BT267" s="248">
        <f t="shared" si="219"/>
        <v>0.3289386922706018</v>
      </c>
      <c r="BU267" s="36">
        <v>224917.81</v>
      </c>
      <c r="BV267" s="47">
        <f t="shared" si="211"/>
        <v>25.380056849533794</v>
      </c>
      <c r="BW267" s="54">
        <f t="shared" si="212"/>
        <v>66587.330151515023</v>
      </c>
      <c r="BX267" s="237">
        <f t="shared" si="213"/>
        <v>7.5138123775263823</v>
      </c>
      <c r="BY267" s="53">
        <v>14364</v>
      </c>
      <c r="BZ267" s="53">
        <v>20040</v>
      </c>
      <c r="CA267" s="53">
        <v>20150</v>
      </c>
      <c r="CB267" s="53">
        <v>7450</v>
      </c>
      <c r="CC267" s="54">
        <v>40535</v>
      </c>
      <c r="CD267" s="54">
        <v>3159.39</v>
      </c>
      <c r="CE267" s="54">
        <v>18000</v>
      </c>
      <c r="CF267" s="42">
        <f t="shared" si="214"/>
        <v>1.8911048033324732E-2</v>
      </c>
      <c r="CG267" s="42">
        <f t="shared" si="215"/>
        <v>2.7018791812389274E-2</v>
      </c>
      <c r="CH267" s="42">
        <f t="shared" si="216"/>
        <v>2.6528656214946628E-2</v>
      </c>
      <c r="CI267" s="42">
        <f t="shared" si="217"/>
        <v>9.808361727114261E-3</v>
      </c>
      <c r="CJ267" s="42">
        <f t="shared" si="218"/>
        <v>4.5740290837610963E-2</v>
      </c>
      <c r="CK267" s="54">
        <f t="shared" si="176"/>
        <v>13317.466030303005</v>
      </c>
    </row>
    <row r="268" spans="1:89" ht="20" customHeight="1" x14ac:dyDescent="0.6">
      <c r="A268" s="47">
        <v>261</v>
      </c>
      <c r="B268" s="47">
        <v>5</v>
      </c>
      <c r="C268" s="48" t="s">
        <v>521</v>
      </c>
      <c r="D268" s="48" t="s">
        <v>119</v>
      </c>
      <c r="E268" s="48" t="s">
        <v>522</v>
      </c>
      <c r="F268" s="55"/>
      <c r="G268" s="19">
        <v>40</v>
      </c>
      <c r="H268" s="20">
        <f t="shared" si="177"/>
        <v>0</v>
      </c>
      <c r="I268" s="23">
        <v>13784</v>
      </c>
      <c r="J268" s="22">
        <v>50</v>
      </c>
      <c r="K268" s="20">
        <f t="shared" si="178"/>
        <v>689200</v>
      </c>
      <c r="L268" s="23"/>
      <c r="M268" s="24">
        <v>60</v>
      </c>
      <c r="N268" s="20">
        <f t="shared" si="179"/>
        <v>0</v>
      </c>
      <c r="O268" s="23">
        <v>6829</v>
      </c>
      <c r="P268" s="25">
        <v>12</v>
      </c>
      <c r="Q268" s="20">
        <f t="shared" si="180"/>
        <v>81948</v>
      </c>
      <c r="R268" s="23">
        <v>3010</v>
      </c>
      <c r="S268" s="26">
        <v>12</v>
      </c>
      <c r="T268" s="20">
        <f t="shared" si="181"/>
        <v>36120</v>
      </c>
      <c r="U268" s="23">
        <v>418</v>
      </c>
      <c r="V268" s="25">
        <v>8</v>
      </c>
      <c r="W268" s="20">
        <f t="shared" si="182"/>
        <v>3344</v>
      </c>
      <c r="X268" s="23">
        <v>275</v>
      </c>
      <c r="Y268" s="25">
        <v>12</v>
      </c>
      <c r="Z268" s="20">
        <f t="shared" si="183"/>
        <v>3300</v>
      </c>
      <c r="AA268" s="23">
        <v>602</v>
      </c>
      <c r="AB268" s="25">
        <v>10</v>
      </c>
      <c r="AC268" s="20">
        <f t="shared" si="184"/>
        <v>6020</v>
      </c>
      <c r="AD268" s="23">
        <v>130</v>
      </c>
      <c r="AE268" s="25">
        <v>25</v>
      </c>
      <c r="AF268" s="20">
        <f t="shared" si="185"/>
        <v>3250</v>
      </c>
      <c r="AG268" s="23"/>
      <c r="AH268" s="25">
        <v>7.5</v>
      </c>
      <c r="AI268" s="20">
        <f t="shared" si="186"/>
        <v>0</v>
      </c>
      <c r="AJ268" s="23"/>
      <c r="AK268" s="22">
        <v>15</v>
      </c>
      <c r="AL268" s="20">
        <f t="shared" si="187"/>
        <v>0</v>
      </c>
      <c r="AM268" s="23">
        <v>294</v>
      </c>
      <c r="AN268" s="25">
        <v>12</v>
      </c>
      <c r="AO268" s="20">
        <f t="shared" si="188"/>
        <v>3528</v>
      </c>
      <c r="AP268" s="23">
        <f t="shared" si="189"/>
        <v>4729</v>
      </c>
      <c r="AQ268" s="23">
        <v>58</v>
      </c>
      <c r="AR268" s="27">
        <v>4</v>
      </c>
      <c r="AS268" s="23">
        <f t="shared" si="190"/>
        <v>232</v>
      </c>
      <c r="AT268" s="23"/>
      <c r="AU268" s="28">
        <v>6</v>
      </c>
      <c r="AV268" s="23">
        <f t="shared" si="191"/>
        <v>0</v>
      </c>
      <c r="AW268" s="23">
        <v>2634</v>
      </c>
      <c r="AX268" s="29">
        <f t="shared" si="192"/>
        <v>2866</v>
      </c>
      <c r="AY268" s="23">
        <v>58493</v>
      </c>
      <c r="AZ268" s="30">
        <f t="shared" si="193"/>
        <v>0.495429483459083</v>
      </c>
      <c r="BA268" s="30">
        <f t="shared" si="194"/>
        <v>0.34307893209518281</v>
      </c>
      <c r="BB268" s="30">
        <f t="shared" si="195"/>
        <v>0.41968077317323182</v>
      </c>
      <c r="BC268" s="20">
        <f t="shared" si="196"/>
        <v>741234</v>
      </c>
      <c r="BD268" s="20">
        <f t="shared" si="197"/>
        <v>728570</v>
      </c>
      <c r="BE268" s="20">
        <f t="shared" si="198"/>
        <v>741234</v>
      </c>
      <c r="BF268" s="20">
        <f t="shared" si="199"/>
        <v>741234</v>
      </c>
      <c r="BG268" s="36">
        <v>884615</v>
      </c>
      <c r="BH268" s="36">
        <v>586501.17177489202</v>
      </c>
      <c r="BI268" s="237">
        <f t="shared" si="200"/>
        <v>66.300161287666612</v>
      </c>
      <c r="BJ268" s="238">
        <f t="shared" si="201"/>
        <v>62019</v>
      </c>
      <c r="BK268" s="239">
        <f t="shared" si="202"/>
        <v>7.0108465264550119</v>
      </c>
      <c r="BL268" s="27">
        <f t="shared" si="203"/>
        <v>62637.4</v>
      </c>
      <c r="BM268" s="239">
        <f t="shared" si="204"/>
        <v>7.0807526438054982</v>
      </c>
      <c r="BN268" s="240">
        <f t="shared" si="205"/>
        <v>0</v>
      </c>
      <c r="BO268" s="239">
        <f t="shared" si="206"/>
        <v>0</v>
      </c>
      <c r="BP268" s="27">
        <f t="shared" si="207"/>
        <v>20000</v>
      </c>
      <c r="BQ268" s="239">
        <f t="shared" si="208"/>
        <v>2.2608705482045863</v>
      </c>
      <c r="BR268" s="36">
        <f t="shared" si="209"/>
        <v>38300.929999999993</v>
      </c>
      <c r="BS268" s="239">
        <f t="shared" si="210"/>
        <v>4.3296722302922737</v>
      </c>
      <c r="BT268" s="248">
        <f t="shared" si="219"/>
        <v>0.33699838712333385</v>
      </c>
      <c r="BU268" s="36">
        <v>182957.33</v>
      </c>
      <c r="BV268" s="47">
        <f t="shared" si="211"/>
        <v>20.682141948757369</v>
      </c>
      <c r="BW268" s="54">
        <f t="shared" si="212"/>
        <v>115156.49822510799</v>
      </c>
      <c r="BX268" s="237">
        <f t="shared" si="213"/>
        <v>13.017696763576019</v>
      </c>
      <c r="BY268" s="53">
        <v>17987</v>
      </c>
      <c r="BZ268" s="53">
        <v>12728</v>
      </c>
      <c r="CA268" s="53">
        <v>15652</v>
      </c>
      <c r="CB268" s="53">
        <v>15652</v>
      </c>
      <c r="CC268" s="54">
        <v>62637.4</v>
      </c>
      <c r="CD268" s="54">
        <v>0</v>
      </c>
      <c r="CE268" s="54">
        <v>20000</v>
      </c>
      <c r="CF268" s="42">
        <f t="shared" si="214"/>
        <v>2.4266291076771977E-2</v>
      </c>
      <c r="CG268" s="42">
        <f t="shared" si="215"/>
        <v>1.7469838176153288E-2</v>
      </c>
      <c r="CH268" s="42">
        <f t="shared" si="216"/>
        <v>2.1116138763197588E-2</v>
      </c>
      <c r="CI268" s="42">
        <f t="shared" si="217"/>
        <v>2.1116138763197588E-2</v>
      </c>
      <c r="CJ268" s="42">
        <f t="shared" si="218"/>
        <v>7.0807526438054977E-2</v>
      </c>
      <c r="CK268" s="54">
        <f t="shared" si="176"/>
        <v>23031.299645021601</v>
      </c>
    </row>
    <row r="269" spans="1:89" ht="20" customHeight="1" x14ac:dyDescent="0.6">
      <c r="A269" s="47">
        <v>262</v>
      </c>
      <c r="B269" s="47">
        <v>5</v>
      </c>
      <c r="C269" s="48" t="s">
        <v>523</v>
      </c>
      <c r="D269" s="48" t="s">
        <v>524</v>
      </c>
      <c r="E269" s="48" t="s">
        <v>525</v>
      </c>
      <c r="F269" s="55"/>
      <c r="G269" s="19">
        <v>40</v>
      </c>
      <c r="H269" s="20">
        <f t="shared" si="177"/>
        <v>0</v>
      </c>
      <c r="I269" s="23">
        <v>15003</v>
      </c>
      <c r="J269" s="22">
        <v>50</v>
      </c>
      <c r="K269" s="20">
        <f t="shared" si="178"/>
        <v>750150</v>
      </c>
      <c r="L269" s="23"/>
      <c r="M269" s="24">
        <v>60</v>
      </c>
      <c r="N269" s="20">
        <f t="shared" si="179"/>
        <v>0</v>
      </c>
      <c r="O269" s="23">
        <v>2660</v>
      </c>
      <c r="P269" s="25">
        <v>12</v>
      </c>
      <c r="Q269" s="20">
        <f t="shared" si="180"/>
        <v>31920</v>
      </c>
      <c r="R269" s="23">
        <v>700</v>
      </c>
      <c r="S269" s="26">
        <v>12</v>
      </c>
      <c r="T269" s="20">
        <f t="shared" si="181"/>
        <v>8400</v>
      </c>
      <c r="U269" s="23">
        <v>1116</v>
      </c>
      <c r="V269" s="25">
        <v>8</v>
      </c>
      <c r="W269" s="20">
        <f t="shared" si="182"/>
        <v>8928</v>
      </c>
      <c r="X269" s="23">
        <v>142</v>
      </c>
      <c r="Y269" s="25">
        <v>12</v>
      </c>
      <c r="Z269" s="20">
        <f t="shared" si="183"/>
        <v>1704</v>
      </c>
      <c r="AA269" s="23">
        <v>1355</v>
      </c>
      <c r="AB269" s="25">
        <v>10</v>
      </c>
      <c r="AC269" s="20">
        <f t="shared" si="184"/>
        <v>13550</v>
      </c>
      <c r="AD269" s="23">
        <v>380</v>
      </c>
      <c r="AE269" s="25">
        <v>25</v>
      </c>
      <c r="AF269" s="20">
        <f t="shared" si="185"/>
        <v>9500</v>
      </c>
      <c r="AG269" s="23">
        <v>1208</v>
      </c>
      <c r="AH269" s="25">
        <v>7.5</v>
      </c>
      <c r="AI269" s="20">
        <f t="shared" si="186"/>
        <v>9060</v>
      </c>
      <c r="AJ269" s="23"/>
      <c r="AK269" s="22">
        <v>15</v>
      </c>
      <c r="AL269" s="20">
        <f t="shared" si="187"/>
        <v>0</v>
      </c>
      <c r="AM269" s="23"/>
      <c r="AN269" s="25">
        <v>12</v>
      </c>
      <c r="AO269" s="20">
        <f t="shared" si="188"/>
        <v>0</v>
      </c>
      <c r="AP269" s="23">
        <f t="shared" si="189"/>
        <v>4901</v>
      </c>
      <c r="AQ269" s="23">
        <v>70</v>
      </c>
      <c r="AR269" s="27">
        <v>4</v>
      </c>
      <c r="AS269" s="23">
        <f t="shared" si="190"/>
        <v>280</v>
      </c>
      <c r="AT269" s="23">
        <v>51</v>
      </c>
      <c r="AU269" s="28">
        <v>6</v>
      </c>
      <c r="AV269" s="23">
        <f t="shared" si="191"/>
        <v>306</v>
      </c>
      <c r="AW269" s="23">
        <v>1927</v>
      </c>
      <c r="AX269" s="29">
        <f t="shared" si="192"/>
        <v>2513</v>
      </c>
      <c r="AY269" s="23">
        <v>50095</v>
      </c>
      <c r="AZ269" s="30">
        <f t="shared" si="193"/>
        <v>0.17729787375858161</v>
      </c>
      <c r="BA269" s="30">
        <f t="shared" si="194"/>
        <v>0.32666799973338667</v>
      </c>
      <c r="BB269" s="30">
        <f t="shared" si="195"/>
        <v>0.94473684210526321</v>
      </c>
      <c r="BC269" s="20">
        <f t="shared" si="196"/>
        <v>792232</v>
      </c>
      <c r="BD269" s="20">
        <f t="shared" si="197"/>
        <v>768050</v>
      </c>
      <c r="BE269" s="20">
        <f t="shared" si="198"/>
        <v>792232</v>
      </c>
      <c r="BF269" s="20">
        <f t="shared" si="199"/>
        <v>801292</v>
      </c>
      <c r="BG269" s="36">
        <v>883307</v>
      </c>
      <c r="BH269" s="36">
        <v>602601.004848485</v>
      </c>
      <c r="BI269" s="237">
        <f t="shared" si="200"/>
        <v>68.221015439534042</v>
      </c>
      <c r="BJ269" s="238">
        <f t="shared" si="201"/>
        <v>65640</v>
      </c>
      <c r="BK269" s="239">
        <f t="shared" si="202"/>
        <v>7.4311649290676973</v>
      </c>
      <c r="BL269" s="27">
        <f t="shared" si="203"/>
        <v>55290</v>
      </c>
      <c r="BM269" s="239">
        <f t="shared" si="204"/>
        <v>6.2594318849505326</v>
      </c>
      <c r="BN269" s="240">
        <f t="shared" si="205"/>
        <v>4980.75</v>
      </c>
      <c r="BO269" s="239">
        <f t="shared" si="206"/>
        <v>0.56387530043348466</v>
      </c>
      <c r="BP269" s="27">
        <f t="shared" si="207"/>
        <v>25000</v>
      </c>
      <c r="BQ269" s="239">
        <f t="shared" si="208"/>
        <v>2.830273053423102</v>
      </c>
      <c r="BR269" s="36">
        <f t="shared" si="209"/>
        <v>41649.73000000001</v>
      </c>
      <c r="BS269" s="239">
        <f t="shared" si="210"/>
        <v>4.7152043400539121</v>
      </c>
      <c r="BT269" s="248">
        <f t="shared" si="219"/>
        <v>0.31778984560465956</v>
      </c>
      <c r="BU269" s="36">
        <v>192560.48</v>
      </c>
      <c r="BV269" s="47">
        <f t="shared" si="211"/>
        <v>21.79994950792873</v>
      </c>
      <c r="BW269" s="54">
        <f t="shared" si="212"/>
        <v>88145.515151514992</v>
      </c>
      <c r="BX269" s="237">
        <f t="shared" si="213"/>
        <v>9.9790350525372258</v>
      </c>
      <c r="BY269" s="53">
        <v>20015</v>
      </c>
      <c r="BZ269" s="53">
        <v>18325</v>
      </c>
      <c r="CA269" s="53">
        <v>19320</v>
      </c>
      <c r="CB269" s="53">
        <v>7980</v>
      </c>
      <c r="CC269" s="54">
        <v>55290</v>
      </c>
      <c r="CD269" s="54">
        <v>4980.75</v>
      </c>
      <c r="CE269" s="54">
        <v>25000</v>
      </c>
      <c r="CF269" s="42">
        <f t="shared" si="214"/>
        <v>2.5264064062042433E-2</v>
      </c>
      <c r="CG269" s="42">
        <f t="shared" si="215"/>
        <v>2.3859123754963869E-2</v>
      </c>
      <c r="CH269" s="42">
        <f t="shared" si="216"/>
        <v>2.4386795787092668E-2</v>
      </c>
      <c r="CI269" s="42">
        <f t="shared" si="217"/>
        <v>9.9589163500945974E-3</v>
      </c>
      <c r="CJ269" s="42">
        <f t="shared" si="218"/>
        <v>6.2594318849505323E-2</v>
      </c>
      <c r="CK269" s="54">
        <f t="shared" si="176"/>
        <v>17629.103030302998</v>
      </c>
    </row>
    <row r="270" spans="1:89" ht="20" customHeight="1" x14ac:dyDescent="0.6">
      <c r="A270" s="47">
        <v>263</v>
      </c>
      <c r="B270" s="47">
        <v>4</v>
      </c>
      <c r="C270" s="48" t="s">
        <v>526</v>
      </c>
      <c r="D270" s="48" t="s">
        <v>527</v>
      </c>
      <c r="E270" s="48" t="s">
        <v>237</v>
      </c>
      <c r="F270" s="23"/>
      <c r="G270" s="19">
        <v>40</v>
      </c>
      <c r="H270" s="20">
        <f t="shared" si="177"/>
        <v>0</v>
      </c>
      <c r="I270" s="23">
        <v>16884</v>
      </c>
      <c r="J270" s="22">
        <v>50</v>
      </c>
      <c r="K270" s="20">
        <f t="shared" si="178"/>
        <v>844200</v>
      </c>
      <c r="L270" s="23"/>
      <c r="M270" s="24">
        <v>60</v>
      </c>
      <c r="N270" s="20">
        <f t="shared" si="179"/>
        <v>0</v>
      </c>
      <c r="O270" s="23">
        <v>1974</v>
      </c>
      <c r="P270" s="25">
        <v>12</v>
      </c>
      <c r="Q270" s="20">
        <f t="shared" si="180"/>
        <v>23688</v>
      </c>
      <c r="R270" s="23"/>
      <c r="S270" s="26">
        <v>12</v>
      </c>
      <c r="T270" s="20">
        <f t="shared" si="181"/>
        <v>0</v>
      </c>
      <c r="U270" s="23">
        <v>175</v>
      </c>
      <c r="V270" s="25">
        <v>8</v>
      </c>
      <c r="W270" s="20">
        <f t="shared" si="182"/>
        <v>1400</v>
      </c>
      <c r="X270" s="23">
        <v>130</v>
      </c>
      <c r="Y270" s="25">
        <v>12</v>
      </c>
      <c r="Z270" s="20">
        <f t="shared" si="183"/>
        <v>1560</v>
      </c>
      <c r="AA270" s="23">
        <v>178</v>
      </c>
      <c r="AB270" s="25">
        <v>10</v>
      </c>
      <c r="AC270" s="20">
        <f t="shared" si="184"/>
        <v>1780</v>
      </c>
      <c r="AD270" s="23">
        <v>67</v>
      </c>
      <c r="AE270" s="25">
        <v>25</v>
      </c>
      <c r="AF270" s="20">
        <f t="shared" si="185"/>
        <v>1675</v>
      </c>
      <c r="AG270" s="23"/>
      <c r="AH270" s="25">
        <v>7.5</v>
      </c>
      <c r="AI270" s="20">
        <f t="shared" si="186"/>
        <v>0</v>
      </c>
      <c r="AJ270" s="23"/>
      <c r="AK270" s="22">
        <v>15</v>
      </c>
      <c r="AL270" s="20">
        <f t="shared" si="187"/>
        <v>0</v>
      </c>
      <c r="AM270" s="23"/>
      <c r="AN270" s="25">
        <v>12</v>
      </c>
      <c r="AO270" s="20">
        <f t="shared" si="188"/>
        <v>0</v>
      </c>
      <c r="AP270" s="23">
        <f t="shared" si="189"/>
        <v>550</v>
      </c>
      <c r="AQ270" s="23"/>
      <c r="AR270" s="27">
        <v>4</v>
      </c>
      <c r="AS270" s="23">
        <f t="shared" si="190"/>
        <v>0</v>
      </c>
      <c r="AT270" s="23"/>
      <c r="AU270" s="28">
        <v>6</v>
      </c>
      <c r="AV270" s="23">
        <f t="shared" si="191"/>
        <v>0</v>
      </c>
      <c r="AW270" s="23">
        <v>660</v>
      </c>
      <c r="AX270" s="29">
        <f t="shared" si="192"/>
        <v>660</v>
      </c>
      <c r="AY270" s="23">
        <v>11116</v>
      </c>
      <c r="AZ270" s="30">
        <f t="shared" si="193"/>
        <v>0.11691542288557213</v>
      </c>
      <c r="BA270" s="30">
        <f t="shared" si="194"/>
        <v>3.2575219142383323E-2</v>
      </c>
      <c r="BB270" s="30">
        <f t="shared" si="195"/>
        <v>0.33434650455927051</v>
      </c>
      <c r="BC270" s="20">
        <f t="shared" si="196"/>
        <v>850615</v>
      </c>
      <c r="BD270" s="20">
        <f t="shared" si="197"/>
        <v>845875</v>
      </c>
      <c r="BE270" s="20">
        <f t="shared" si="198"/>
        <v>850615</v>
      </c>
      <c r="BF270" s="20">
        <f t="shared" si="199"/>
        <v>850615</v>
      </c>
      <c r="BG270" s="36">
        <v>881869</v>
      </c>
      <c r="BH270" s="36">
        <v>610618.09973999998</v>
      </c>
      <c r="BI270" s="237">
        <f t="shared" si="200"/>
        <v>69.241361215781481</v>
      </c>
      <c r="BJ270" s="238">
        <f t="shared" si="201"/>
        <v>67413</v>
      </c>
      <c r="BK270" s="239">
        <f t="shared" si="202"/>
        <v>7.6443326616538281</v>
      </c>
      <c r="BL270" s="27">
        <f t="shared" si="203"/>
        <v>34830</v>
      </c>
      <c r="BM270" s="239">
        <f t="shared" si="204"/>
        <v>3.9495662054114611</v>
      </c>
      <c r="BN270" s="240">
        <f t="shared" si="205"/>
        <v>10352.82</v>
      </c>
      <c r="BO270" s="239">
        <f t="shared" si="206"/>
        <v>1.1739634798365743</v>
      </c>
      <c r="BP270" s="27">
        <f t="shared" si="207"/>
        <v>15000</v>
      </c>
      <c r="BQ270" s="239">
        <f t="shared" si="208"/>
        <v>1.7009329050006292</v>
      </c>
      <c r="BR270" s="36">
        <f t="shared" si="209"/>
        <v>57870.5</v>
      </c>
      <c r="BS270" s="239">
        <f t="shared" si="210"/>
        <v>6.5622558452559279</v>
      </c>
      <c r="BT270" s="248">
        <f t="shared" si="219"/>
        <v>0.30758638784218523</v>
      </c>
      <c r="BU270" s="36">
        <v>185466.32</v>
      </c>
      <c r="BV270" s="47">
        <f t="shared" si="211"/>
        <v>21.031051097158421</v>
      </c>
      <c r="BW270" s="54">
        <f t="shared" si="212"/>
        <v>85784.580260000017</v>
      </c>
      <c r="BX270" s="237">
        <f t="shared" si="213"/>
        <v>9.7275876870600975</v>
      </c>
      <c r="BY270" s="53">
        <v>20478</v>
      </c>
      <c r="BZ270" s="53">
        <v>17235</v>
      </c>
      <c r="CA270" s="53">
        <v>24800</v>
      </c>
      <c r="CB270" s="53">
        <v>4900</v>
      </c>
      <c r="CC270" s="54">
        <v>34830</v>
      </c>
      <c r="CD270" s="54">
        <v>10352.82</v>
      </c>
      <c r="CE270" s="54">
        <v>15000</v>
      </c>
      <c r="CF270" s="42">
        <f t="shared" si="214"/>
        <v>2.4074346208331619E-2</v>
      </c>
      <c r="CG270" s="42">
        <f t="shared" si="215"/>
        <v>2.0375350967932613E-2</v>
      </c>
      <c r="CH270" s="42">
        <f t="shared" si="216"/>
        <v>2.9155375816321133E-2</v>
      </c>
      <c r="CI270" s="42">
        <f t="shared" si="217"/>
        <v>5.7605379637086108E-3</v>
      </c>
      <c r="CJ270" s="42">
        <f t="shared" si="218"/>
        <v>3.9495662054114616E-2</v>
      </c>
      <c r="CK270" s="54">
        <f t="shared" si="176"/>
        <v>17156.916052000004</v>
      </c>
    </row>
    <row r="271" spans="1:89" ht="20" customHeight="1" x14ac:dyDescent="0.6">
      <c r="A271" s="47">
        <v>264</v>
      </c>
      <c r="B271" s="62">
        <v>4</v>
      </c>
      <c r="C271" s="48" t="s">
        <v>528</v>
      </c>
      <c r="D271" s="48" t="s">
        <v>529</v>
      </c>
      <c r="E271" s="48" t="s">
        <v>286</v>
      </c>
      <c r="F271" s="23"/>
      <c r="G271" s="19">
        <v>40</v>
      </c>
      <c r="H271" s="20">
        <f t="shared" si="177"/>
        <v>0</v>
      </c>
      <c r="I271" s="23">
        <v>15481</v>
      </c>
      <c r="J271" s="22">
        <v>50</v>
      </c>
      <c r="K271" s="20">
        <f t="shared" si="178"/>
        <v>774050</v>
      </c>
      <c r="L271" s="23"/>
      <c r="M271" s="24">
        <v>60</v>
      </c>
      <c r="N271" s="20">
        <f t="shared" si="179"/>
        <v>0</v>
      </c>
      <c r="O271" s="23">
        <v>4937</v>
      </c>
      <c r="P271" s="25">
        <v>12</v>
      </c>
      <c r="Q271" s="20">
        <f t="shared" si="180"/>
        <v>59244</v>
      </c>
      <c r="R271" s="23"/>
      <c r="S271" s="26">
        <v>12</v>
      </c>
      <c r="T271" s="20">
        <f t="shared" si="181"/>
        <v>0</v>
      </c>
      <c r="U271" s="23">
        <v>594</v>
      </c>
      <c r="V271" s="25">
        <v>8</v>
      </c>
      <c r="W271" s="20">
        <f t="shared" si="182"/>
        <v>4752</v>
      </c>
      <c r="X271" s="23">
        <v>274</v>
      </c>
      <c r="Y271" s="25">
        <v>12</v>
      </c>
      <c r="Z271" s="20">
        <f t="shared" si="183"/>
        <v>3288</v>
      </c>
      <c r="AA271" s="23">
        <v>841</v>
      </c>
      <c r="AB271" s="25">
        <v>10</v>
      </c>
      <c r="AC271" s="20">
        <f t="shared" si="184"/>
        <v>8410</v>
      </c>
      <c r="AD271" s="23">
        <v>141</v>
      </c>
      <c r="AE271" s="25">
        <v>25</v>
      </c>
      <c r="AF271" s="20">
        <f t="shared" si="185"/>
        <v>3525</v>
      </c>
      <c r="AG271" s="23"/>
      <c r="AH271" s="25">
        <v>7.5</v>
      </c>
      <c r="AI271" s="20">
        <f t="shared" si="186"/>
        <v>0</v>
      </c>
      <c r="AJ271" s="23"/>
      <c r="AK271" s="22">
        <v>15</v>
      </c>
      <c r="AL271" s="20">
        <f t="shared" si="187"/>
        <v>0</v>
      </c>
      <c r="AM271" s="23"/>
      <c r="AN271" s="25">
        <v>12</v>
      </c>
      <c r="AO271" s="20">
        <f t="shared" si="188"/>
        <v>0</v>
      </c>
      <c r="AP271" s="23">
        <f t="shared" si="189"/>
        <v>1850</v>
      </c>
      <c r="AQ271" s="23"/>
      <c r="AR271" s="27">
        <v>4</v>
      </c>
      <c r="AS271" s="23">
        <f t="shared" si="190"/>
        <v>0</v>
      </c>
      <c r="AT271" s="23"/>
      <c r="AU271" s="28">
        <v>6</v>
      </c>
      <c r="AV271" s="23">
        <f t="shared" si="191"/>
        <v>0</v>
      </c>
      <c r="AW271" s="23">
        <v>1179</v>
      </c>
      <c r="AX271" s="29">
        <f t="shared" si="192"/>
        <v>1179</v>
      </c>
      <c r="AY271" s="23">
        <v>28522</v>
      </c>
      <c r="AZ271" s="30">
        <f t="shared" si="193"/>
        <v>0.3189070473483625</v>
      </c>
      <c r="BA271" s="30">
        <f t="shared" si="194"/>
        <v>0.11950132420386279</v>
      </c>
      <c r="BB271" s="30">
        <f t="shared" si="195"/>
        <v>0.23880899331577882</v>
      </c>
      <c r="BC271" s="20">
        <f t="shared" si="196"/>
        <v>794025</v>
      </c>
      <c r="BD271" s="20">
        <f t="shared" si="197"/>
        <v>777575</v>
      </c>
      <c r="BE271" s="20">
        <f t="shared" si="198"/>
        <v>794025</v>
      </c>
      <c r="BF271" s="20">
        <f t="shared" si="199"/>
        <v>794025</v>
      </c>
      <c r="BG271" s="36">
        <v>881791</v>
      </c>
      <c r="BH271" s="36">
        <v>594614.39397700306</v>
      </c>
      <c r="BI271" s="237">
        <f t="shared" si="200"/>
        <v>67.432576877854629</v>
      </c>
      <c r="BJ271" s="238">
        <f t="shared" si="201"/>
        <v>67247</v>
      </c>
      <c r="BK271" s="239">
        <f t="shared" si="202"/>
        <v>7.6261835287500102</v>
      </c>
      <c r="BL271" s="27">
        <f t="shared" si="203"/>
        <v>39875</v>
      </c>
      <c r="BM271" s="239">
        <f t="shared" si="204"/>
        <v>4.5220466074160433</v>
      </c>
      <c r="BN271" s="240">
        <f t="shared" si="205"/>
        <v>12016.88</v>
      </c>
      <c r="BO271" s="239">
        <f t="shared" si="206"/>
        <v>1.3627809764445316</v>
      </c>
      <c r="BP271" s="27">
        <f t="shared" si="207"/>
        <v>20000</v>
      </c>
      <c r="BQ271" s="239">
        <f t="shared" si="208"/>
        <v>2.2681111510550687</v>
      </c>
      <c r="BR271" s="36">
        <f t="shared" si="209"/>
        <v>55819</v>
      </c>
      <c r="BS271" s="239">
        <f t="shared" si="210"/>
        <v>6.3301848170371438</v>
      </c>
      <c r="BT271" s="248">
        <f t="shared" si="219"/>
        <v>0.32567423122145378</v>
      </c>
      <c r="BU271" s="36">
        <v>194957.88</v>
      </c>
      <c r="BV271" s="47">
        <f t="shared" si="211"/>
        <v>22.109307080702798</v>
      </c>
      <c r="BW271" s="54">
        <f t="shared" si="212"/>
        <v>92218.72602299694</v>
      </c>
      <c r="BX271" s="237">
        <f t="shared" si="213"/>
        <v>10.45811604144258</v>
      </c>
      <c r="BY271" s="53">
        <v>22467</v>
      </c>
      <c r="BZ271" s="53">
        <v>20250</v>
      </c>
      <c r="CA271" s="53">
        <v>18200</v>
      </c>
      <c r="CB271" s="53">
        <v>6330</v>
      </c>
      <c r="CC271" s="54">
        <v>39875</v>
      </c>
      <c r="CD271" s="54">
        <v>12016.88</v>
      </c>
      <c r="CE271" s="54">
        <v>20000</v>
      </c>
      <c r="CF271" s="42">
        <f t="shared" si="214"/>
        <v>2.8295078870312646E-2</v>
      </c>
      <c r="CG271" s="42">
        <f t="shared" si="215"/>
        <v>2.6042503938526831E-2</v>
      </c>
      <c r="CH271" s="42">
        <f t="shared" si="216"/>
        <v>2.2921192657661911E-2</v>
      </c>
      <c r="CI271" s="42">
        <f t="shared" si="217"/>
        <v>7.9720411825824119E-3</v>
      </c>
      <c r="CJ271" s="42">
        <f t="shared" si="218"/>
        <v>4.5220466074160429E-2</v>
      </c>
      <c r="CK271" s="54">
        <f t="shared" si="176"/>
        <v>18443.745204599389</v>
      </c>
    </row>
    <row r="272" spans="1:89" ht="20" customHeight="1" x14ac:dyDescent="0.6">
      <c r="A272" s="47">
        <v>265</v>
      </c>
      <c r="B272" s="47">
        <v>6</v>
      </c>
      <c r="C272" s="48" t="s">
        <v>530</v>
      </c>
      <c r="D272" s="48" t="s">
        <v>84</v>
      </c>
      <c r="E272" s="48" t="s">
        <v>85</v>
      </c>
      <c r="F272" s="49">
        <v>0</v>
      </c>
      <c r="G272" s="19">
        <v>40</v>
      </c>
      <c r="H272" s="20">
        <f t="shared" si="177"/>
        <v>0</v>
      </c>
      <c r="I272" s="23">
        <v>14790</v>
      </c>
      <c r="J272" s="22">
        <v>50</v>
      </c>
      <c r="K272" s="20">
        <f t="shared" si="178"/>
        <v>739500</v>
      </c>
      <c r="L272" s="23"/>
      <c r="M272" s="24">
        <v>60</v>
      </c>
      <c r="N272" s="20">
        <f t="shared" si="179"/>
        <v>0</v>
      </c>
      <c r="O272" s="23">
        <v>7524</v>
      </c>
      <c r="P272" s="25">
        <v>12</v>
      </c>
      <c r="Q272" s="20">
        <f t="shared" si="180"/>
        <v>90288</v>
      </c>
      <c r="R272" s="23">
        <v>520</v>
      </c>
      <c r="S272" s="26">
        <v>12</v>
      </c>
      <c r="T272" s="20">
        <f t="shared" si="181"/>
        <v>6240</v>
      </c>
      <c r="U272" s="23">
        <v>400</v>
      </c>
      <c r="V272" s="25">
        <v>8</v>
      </c>
      <c r="W272" s="20">
        <f t="shared" si="182"/>
        <v>3200</v>
      </c>
      <c r="X272" s="23">
        <v>286</v>
      </c>
      <c r="Y272" s="25">
        <v>12</v>
      </c>
      <c r="Z272" s="20">
        <f t="shared" si="183"/>
        <v>3432</v>
      </c>
      <c r="AA272" s="23">
        <v>760</v>
      </c>
      <c r="AB272" s="25">
        <v>10</v>
      </c>
      <c r="AC272" s="20">
        <f t="shared" si="184"/>
        <v>7600</v>
      </c>
      <c r="AD272" s="23">
        <v>100</v>
      </c>
      <c r="AE272" s="25">
        <v>25</v>
      </c>
      <c r="AF272" s="20">
        <f t="shared" si="185"/>
        <v>2500</v>
      </c>
      <c r="AG272" s="23">
        <v>360</v>
      </c>
      <c r="AH272" s="25">
        <v>7.5</v>
      </c>
      <c r="AI272" s="20">
        <f t="shared" si="186"/>
        <v>2700</v>
      </c>
      <c r="AJ272" s="23"/>
      <c r="AK272" s="22">
        <v>15</v>
      </c>
      <c r="AL272" s="20">
        <f t="shared" si="187"/>
        <v>0</v>
      </c>
      <c r="AM272" s="23">
        <v>0</v>
      </c>
      <c r="AN272" s="25">
        <v>12</v>
      </c>
      <c r="AO272" s="20">
        <f t="shared" si="188"/>
        <v>0</v>
      </c>
      <c r="AP272" s="23">
        <f t="shared" si="189"/>
        <v>2426</v>
      </c>
      <c r="AQ272" s="23">
        <v>62</v>
      </c>
      <c r="AR272" s="27">
        <v>4</v>
      </c>
      <c r="AS272" s="23">
        <f t="shared" si="190"/>
        <v>248</v>
      </c>
      <c r="AT272" s="23">
        <v>0</v>
      </c>
      <c r="AU272" s="28">
        <v>6</v>
      </c>
      <c r="AV272" s="23">
        <f t="shared" si="191"/>
        <v>0</v>
      </c>
      <c r="AW272" s="23">
        <v>1276</v>
      </c>
      <c r="AX272" s="29">
        <f t="shared" si="192"/>
        <v>1524</v>
      </c>
      <c r="AY272" s="23">
        <v>25625</v>
      </c>
      <c r="AZ272" s="30">
        <f t="shared" si="193"/>
        <v>0.50872210953346853</v>
      </c>
      <c r="BA272" s="30">
        <f t="shared" si="194"/>
        <v>0.16402974983096688</v>
      </c>
      <c r="BB272" s="30">
        <f t="shared" si="195"/>
        <v>0.20255183413078151</v>
      </c>
      <c r="BC272" s="20">
        <f t="shared" si="196"/>
        <v>762472</v>
      </c>
      <c r="BD272" s="20">
        <f t="shared" si="197"/>
        <v>748240</v>
      </c>
      <c r="BE272" s="20">
        <f t="shared" si="198"/>
        <v>762472</v>
      </c>
      <c r="BF272" s="20">
        <f t="shared" si="199"/>
        <v>765172</v>
      </c>
      <c r="BG272" s="36">
        <v>881085</v>
      </c>
      <c r="BH272" s="36">
        <v>585484.14166666695</v>
      </c>
      <c r="BI272" s="237">
        <f t="shared" si="200"/>
        <v>66.450358554131199</v>
      </c>
      <c r="BJ272" s="238">
        <f t="shared" si="201"/>
        <v>71039</v>
      </c>
      <c r="BK272" s="239">
        <f t="shared" si="202"/>
        <v>8.0626727273759062</v>
      </c>
      <c r="BL272" s="27">
        <f t="shared" si="203"/>
        <v>51195</v>
      </c>
      <c r="BM272" s="239">
        <f t="shared" si="204"/>
        <v>5.8104496160983334</v>
      </c>
      <c r="BN272" s="240">
        <f t="shared" si="205"/>
        <v>2681.26</v>
      </c>
      <c r="BO272" s="239">
        <f t="shared" si="206"/>
        <v>0.30431343173473618</v>
      </c>
      <c r="BP272" s="27">
        <f t="shared" si="207"/>
        <v>30000</v>
      </c>
      <c r="BQ272" s="239">
        <f t="shared" si="208"/>
        <v>3.4048928309981443</v>
      </c>
      <c r="BR272" s="36">
        <f t="shared" si="209"/>
        <v>58132.828484847996</v>
      </c>
      <c r="BS272" s="239">
        <f t="shared" si="210"/>
        <v>6.5978683651234551</v>
      </c>
      <c r="BT272" s="248">
        <f t="shared" si="219"/>
        <v>0.33549641445868794</v>
      </c>
      <c r="BU272" s="36">
        <v>213048.08848484801</v>
      </c>
      <c r="BV272" s="47">
        <f t="shared" si="211"/>
        <v>24.180196971330574</v>
      </c>
      <c r="BW272" s="54">
        <f t="shared" si="212"/>
        <v>82552.769848485041</v>
      </c>
      <c r="BX272" s="237">
        <f t="shared" si="213"/>
        <v>9.3694444745382164</v>
      </c>
      <c r="BY272" s="53">
        <v>19112</v>
      </c>
      <c r="BZ272" s="53">
        <v>20930</v>
      </c>
      <c r="CA272" s="53">
        <v>21364</v>
      </c>
      <c r="CB272" s="53">
        <v>9633</v>
      </c>
      <c r="CC272" s="54">
        <v>51195</v>
      </c>
      <c r="CD272" s="54">
        <v>2681.26</v>
      </c>
      <c r="CE272" s="54">
        <v>30000</v>
      </c>
      <c r="CF272" s="42">
        <f t="shared" si="214"/>
        <v>2.5065838483249222E-2</v>
      </c>
      <c r="CG272" s="42">
        <f t="shared" si="215"/>
        <v>2.7972308350261949E-2</v>
      </c>
      <c r="CH272" s="42">
        <f t="shared" si="216"/>
        <v>2.8019389564469251E-2</v>
      </c>
      <c r="CI272" s="42">
        <f t="shared" si="217"/>
        <v>1.2589326321402246E-2</v>
      </c>
      <c r="CJ272" s="42">
        <f t="shared" si="218"/>
        <v>5.8104496160983336E-2</v>
      </c>
      <c r="CK272" s="54">
        <f t="shared" si="176"/>
        <v>16510.553969697008</v>
      </c>
    </row>
    <row r="273" spans="1:89" ht="20" customHeight="1" x14ac:dyDescent="0.6">
      <c r="A273" s="47">
        <v>266</v>
      </c>
      <c r="B273" s="47">
        <v>4</v>
      </c>
      <c r="C273" s="48" t="s">
        <v>531</v>
      </c>
      <c r="D273" s="47" t="s">
        <v>99</v>
      </c>
      <c r="E273" s="47" t="s">
        <v>97</v>
      </c>
      <c r="F273" s="57"/>
      <c r="G273" s="19">
        <v>40</v>
      </c>
      <c r="H273" s="20">
        <f t="shared" si="177"/>
        <v>0</v>
      </c>
      <c r="I273" s="57">
        <v>16312</v>
      </c>
      <c r="J273" s="22">
        <v>50</v>
      </c>
      <c r="K273" s="20">
        <f t="shared" si="178"/>
        <v>815600</v>
      </c>
      <c r="L273" s="23"/>
      <c r="M273" s="24">
        <v>60</v>
      </c>
      <c r="N273" s="20">
        <f t="shared" si="179"/>
        <v>0</v>
      </c>
      <c r="O273" s="57">
        <v>3092</v>
      </c>
      <c r="P273" s="25">
        <v>12</v>
      </c>
      <c r="Q273" s="20">
        <f t="shared" si="180"/>
        <v>37104</v>
      </c>
      <c r="R273" s="57"/>
      <c r="S273" s="26">
        <v>12</v>
      </c>
      <c r="T273" s="20">
        <f t="shared" si="181"/>
        <v>0</v>
      </c>
      <c r="U273" s="57">
        <v>210</v>
      </c>
      <c r="V273" s="25">
        <v>8</v>
      </c>
      <c r="W273" s="20">
        <f t="shared" si="182"/>
        <v>1680</v>
      </c>
      <c r="X273" s="57">
        <v>160</v>
      </c>
      <c r="Y273" s="25">
        <v>12</v>
      </c>
      <c r="Z273" s="20">
        <f t="shared" si="183"/>
        <v>1920</v>
      </c>
      <c r="AA273" s="57">
        <v>180</v>
      </c>
      <c r="AB273" s="25">
        <v>10</v>
      </c>
      <c r="AC273" s="20">
        <f t="shared" si="184"/>
        <v>1800</v>
      </c>
      <c r="AD273" s="57"/>
      <c r="AE273" s="25">
        <v>25</v>
      </c>
      <c r="AF273" s="20">
        <f t="shared" si="185"/>
        <v>0</v>
      </c>
      <c r="AG273" s="23"/>
      <c r="AH273" s="25">
        <v>7.5</v>
      </c>
      <c r="AI273" s="20">
        <f t="shared" si="186"/>
        <v>0</v>
      </c>
      <c r="AJ273" s="57"/>
      <c r="AK273" s="22">
        <v>15</v>
      </c>
      <c r="AL273" s="20">
        <f t="shared" si="187"/>
        <v>0</v>
      </c>
      <c r="AM273" s="57"/>
      <c r="AN273" s="25">
        <v>12</v>
      </c>
      <c r="AO273" s="20">
        <f t="shared" si="188"/>
        <v>0</v>
      </c>
      <c r="AP273" s="23">
        <f t="shared" si="189"/>
        <v>550</v>
      </c>
      <c r="AQ273" s="57"/>
      <c r="AR273" s="27">
        <v>4</v>
      </c>
      <c r="AS273" s="23">
        <f t="shared" si="190"/>
        <v>0</v>
      </c>
      <c r="AT273" s="57">
        <v>12</v>
      </c>
      <c r="AU273" s="28">
        <v>6</v>
      </c>
      <c r="AV273" s="23">
        <f t="shared" si="191"/>
        <v>72</v>
      </c>
      <c r="AW273" s="57">
        <v>1023</v>
      </c>
      <c r="AX273" s="29">
        <f t="shared" si="192"/>
        <v>1095</v>
      </c>
      <c r="AY273" s="57">
        <v>22480</v>
      </c>
      <c r="AZ273" s="30">
        <f t="shared" si="193"/>
        <v>0.18955370279548797</v>
      </c>
      <c r="BA273" s="30">
        <f t="shared" si="194"/>
        <v>3.3717508582638549E-2</v>
      </c>
      <c r="BB273" s="30">
        <f t="shared" si="195"/>
        <v>0.35413971539456662</v>
      </c>
      <c r="BC273" s="20">
        <f t="shared" si="196"/>
        <v>821000</v>
      </c>
      <c r="BD273" s="20">
        <f t="shared" si="197"/>
        <v>815600</v>
      </c>
      <c r="BE273" s="20">
        <f t="shared" si="198"/>
        <v>821000</v>
      </c>
      <c r="BF273" s="20">
        <f t="shared" si="199"/>
        <v>821000</v>
      </c>
      <c r="BG273" s="241">
        <v>880584</v>
      </c>
      <c r="BH273" s="241">
        <v>599532.26408970903</v>
      </c>
      <c r="BI273" s="237">
        <f t="shared" si="200"/>
        <v>68.083483698285349</v>
      </c>
      <c r="BJ273" s="238">
        <f t="shared" si="201"/>
        <v>63331</v>
      </c>
      <c r="BK273" s="239">
        <f t="shared" si="202"/>
        <v>7.1919317180416629</v>
      </c>
      <c r="BL273" s="27">
        <f t="shared" si="203"/>
        <v>45675</v>
      </c>
      <c r="BM273" s="239">
        <f t="shared" si="204"/>
        <v>5.1868986945027391</v>
      </c>
      <c r="BN273" s="240">
        <f t="shared" si="205"/>
        <v>8159.75</v>
      </c>
      <c r="BO273" s="239">
        <f t="shared" si="206"/>
        <v>0.92662937323412642</v>
      </c>
      <c r="BP273" s="27">
        <f t="shared" si="207"/>
        <v>25000</v>
      </c>
      <c r="BQ273" s="239">
        <f t="shared" si="208"/>
        <v>2.8390250106747339</v>
      </c>
      <c r="BR273" s="36">
        <f t="shared" si="209"/>
        <v>40251.989999999991</v>
      </c>
      <c r="BS273" s="239">
        <f t="shared" si="210"/>
        <v>4.5710562535771704</v>
      </c>
      <c r="BT273" s="248">
        <f t="shared" si="219"/>
        <v>0.31916516301714654</v>
      </c>
      <c r="BU273" s="241">
        <v>182417.74</v>
      </c>
      <c r="BV273" s="47">
        <f t="shared" si="211"/>
        <v>20.715541050030431</v>
      </c>
      <c r="BW273" s="54">
        <f t="shared" si="212"/>
        <v>98633.995910290978</v>
      </c>
      <c r="BX273" s="237">
        <f t="shared" si="213"/>
        <v>11.20097525168422</v>
      </c>
      <c r="BY273" s="58">
        <v>21888</v>
      </c>
      <c r="BZ273" s="58">
        <v>19730</v>
      </c>
      <c r="CA273" s="58">
        <v>17553</v>
      </c>
      <c r="CB273" s="58">
        <v>4160</v>
      </c>
      <c r="CC273" s="59">
        <v>45675</v>
      </c>
      <c r="CD273" s="59">
        <v>8159.75</v>
      </c>
      <c r="CE273" s="59">
        <v>25000</v>
      </c>
      <c r="CF273" s="42">
        <f t="shared" si="214"/>
        <v>2.6660170523751522E-2</v>
      </c>
      <c r="CG273" s="42">
        <f t="shared" si="215"/>
        <v>2.4190779794016674E-2</v>
      </c>
      <c r="CH273" s="42">
        <f t="shared" si="216"/>
        <v>2.1380024360535932E-2</v>
      </c>
      <c r="CI273" s="42">
        <f t="shared" si="217"/>
        <v>5.066991473812424E-3</v>
      </c>
      <c r="CJ273" s="42">
        <f t="shared" si="218"/>
        <v>5.1868986945027389E-2</v>
      </c>
      <c r="CK273" s="54">
        <f t="shared" si="176"/>
        <v>19726.799182058196</v>
      </c>
    </row>
    <row r="274" spans="1:89" ht="20" customHeight="1" x14ac:dyDescent="0.6">
      <c r="A274" s="47">
        <v>267</v>
      </c>
      <c r="B274" s="62">
        <v>5</v>
      </c>
      <c r="C274" s="48" t="s">
        <v>532</v>
      </c>
      <c r="D274" s="48" t="s">
        <v>222</v>
      </c>
      <c r="E274" s="83" t="s">
        <v>358</v>
      </c>
      <c r="F274" s="57"/>
      <c r="G274" s="19">
        <v>40</v>
      </c>
      <c r="H274" s="20">
        <f t="shared" si="177"/>
        <v>0</v>
      </c>
      <c r="I274" s="23">
        <v>14690</v>
      </c>
      <c r="J274" s="22">
        <v>50</v>
      </c>
      <c r="K274" s="20">
        <f t="shared" si="178"/>
        <v>734500</v>
      </c>
      <c r="L274" s="23"/>
      <c r="M274" s="24">
        <v>60</v>
      </c>
      <c r="N274" s="20">
        <f t="shared" si="179"/>
        <v>0</v>
      </c>
      <c r="O274" s="23">
        <v>6325</v>
      </c>
      <c r="P274" s="25">
        <v>12</v>
      </c>
      <c r="Q274" s="20">
        <f t="shared" si="180"/>
        <v>75900</v>
      </c>
      <c r="R274" s="23">
        <v>840</v>
      </c>
      <c r="S274" s="26">
        <v>12</v>
      </c>
      <c r="T274" s="20">
        <f t="shared" si="181"/>
        <v>10080</v>
      </c>
      <c r="U274" s="23">
        <v>330</v>
      </c>
      <c r="V274" s="25">
        <v>8</v>
      </c>
      <c r="W274" s="20">
        <f t="shared" si="182"/>
        <v>2640</v>
      </c>
      <c r="X274" s="23">
        <v>260</v>
      </c>
      <c r="Y274" s="25">
        <v>12</v>
      </c>
      <c r="Z274" s="20">
        <f t="shared" si="183"/>
        <v>3120</v>
      </c>
      <c r="AA274" s="23">
        <v>740</v>
      </c>
      <c r="AB274" s="25">
        <v>10</v>
      </c>
      <c r="AC274" s="20">
        <f t="shared" si="184"/>
        <v>7400</v>
      </c>
      <c r="AD274" s="23"/>
      <c r="AE274" s="25">
        <v>25</v>
      </c>
      <c r="AF274" s="20">
        <f t="shared" si="185"/>
        <v>0</v>
      </c>
      <c r="AG274" s="23"/>
      <c r="AH274" s="25">
        <v>7.5</v>
      </c>
      <c r="AI274" s="20">
        <f t="shared" si="186"/>
        <v>0</v>
      </c>
      <c r="AJ274" s="23">
        <v>149</v>
      </c>
      <c r="AK274" s="22">
        <v>15</v>
      </c>
      <c r="AL274" s="20">
        <f t="shared" si="187"/>
        <v>2235</v>
      </c>
      <c r="AM274" s="23"/>
      <c r="AN274" s="25">
        <v>12</v>
      </c>
      <c r="AO274" s="20">
        <f t="shared" si="188"/>
        <v>0</v>
      </c>
      <c r="AP274" s="23">
        <f t="shared" si="189"/>
        <v>2319</v>
      </c>
      <c r="AQ274" s="23">
        <v>125</v>
      </c>
      <c r="AR274" s="27">
        <v>4</v>
      </c>
      <c r="AS274" s="23">
        <f t="shared" si="190"/>
        <v>500</v>
      </c>
      <c r="AT274" s="23">
        <v>38</v>
      </c>
      <c r="AU274" s="28">
        <v>6</v>
      </c>
      <c r="AV274" s="23">
        <f t="shared" si="191"/>
        <v>228</v>
      </c>
      <c r="AW274" s="23">
        <v>1976</v>
      </c>
      <c r="AX274" s="29">
        <f t="shared" si="192"/>
        <v>2704</v>
      </c>
      <c r="AY274" s="23">
        <v>34120</v>
      </c>
      <c r="AZ274" s="30">
        <f t="shared" si="193"/>
        <v>0.43056501021102789</v>
      </c>
      <c r="BA274" s="30">
        <f t="shared" si="194"/>
        <v>0.15786249149081008</v>
      </c>
      <c r="BB274" s="30">
        <f t="shared" si="195"/>
        <v>0.4275098814229249</v>
      </c>
      <c r="BC274" s="20">
        <f t="shared" si="196"/>
        <v>757740</v>
      </c>
      <c r="BD274" s="20">
        <f t="shared" si="197"/>
        <v>744580</v>
      </c>
      <c r="BE274" s="20">
        <f t="shared" si="198"/>
        <v>757740</v>
      </c>
      <c r="BF274" s="20">
        <f t="shared" si="199"/>
        <v>757740</v>
      </c>
      <c r="BG274" s="36">
        <v>879285</v>
      </c>
      <c r="BH274" s="36">
        <v>586437.96661675605</v>
      </c>
      <c r="BI274" s="237">
        <f t="shared" si="200"/>
        <v>66.694867604560073</v>
      </c>
      <c r="BJ274" s="238">
        <f t="shared" si="201"/>
        <v>58915</v>
      </c>
      <c r="BK274" s="239">
        <f t="shared" si="202"/>
        <v>6.7003303820717965</v>
      </c>
      <c r="BL274" s="27">
        <f t="shared" si="203"/>
        <v>66748</v>
      </c>
      <c r="BM274" s="239">
        <f t="shared" si="204"/>
        <v>7.5911678238568836</v>
      </c>
      <c r="BN274" s="240">
        <f t="shared" si="205"/>
        <v>0</v>
      </c>
      <c r="BO274" s="239">
        <f t="shared" si="206"/>
        <v>0</v>
      </c>
      <c r="BP274" s="27">
        <f t="shared" si="207"/>
        <v>10000</v>
      </c>
      <c r="BQ274" s="239">
        <f t="shared" si="208"/>
        <v>1.1372876826057534</v>
      </c>
      <c r="BR274" s="36">
        <f t="shared" si="209"/>
        <v>46979.920000000013</v>
      </c>
      <c r="BS274" s="239">
        <f t="shared" si="210"/>
        <v>5.3429684345803707</v>
      </c>
      <c r="BT274" s="248">
        <f t="shared" si="219"/>
        <v>0.33305132395439924</v>
      </c>
      <c r="BU274" s="36">
        <v>182642.92</v>
      </c>
      <c r="BV274" s="47">
        <f t="shared" si="211"/>
        <v>20.771754323114806</v>
      </c>
      <c r="BW274" s="54">
        <f t="shared" si="212"/>
        <v>110204.11338324394</v>
      </c>
      <c r="BX274" s="237">
        <f t="shared" si="213"/>
        <v>12.533378072325121</v>
      </c>
      <c r="BY274" s="53">
        <v>17555</v>
      </c>
      <c r="BZ274" s="53">
        <v>17640</v>
      </c>
      <c r="CA274" s="53">
        <v>16200</v>
      </c>
      <c r="CB274" s="53">
        <v>7520</v>
      </c>
      <c r="CC274" s="54">
        <v>66748</v>
      </c>
      <c r="CD274" s="54"/>
      <c r="CE274" s="54">
        <v>10000</v>
      </c>
      <c r="CF274" s="42">
        <f t="shared" si="214"/>
        <v>2.3167577269248028E-2</v>
      </c>
      <c r="CG274" s="42">
        <f t="shared" si="215"/>
        <v>2.3691208466518038E-2</v>
      </c>
      <c r="CH274" s="42">
        <f t="shared" si="216"/>
        <v>2.1379364953678044E-2</v>
      </c>
      <c r="CI274" s="42">
        <f t="shared" si="217"/>
        <v>9.9242484229419056E-3</v>
      </c>
      <c r="CJ274" s="42">
        <f t="shared" si="218"/>
        <v>7.5911678238568842E-2</v>
      </c>
      <c r="CK274" s="54">
        <f t="shared" si="176"/>
        <v>22040.82267664879</v>
      </c>
    </row>
    <row r="275" spans="1:89" ht="20" customHeight="1" x14ac:dyDescent="0.6">
      <c r="A275" s="47">
        <v>268</v>
      </c>
      <c r="B275" s="62">
        <v>5</v>
      </c>
      <c r="C275" s="48" t="s">
        <v>533</v>
      </c>
      <c r="D275" s="48" t="s">
        <v>534</v>
      </c>
      <c r="E275" s="48" t="s">
        <v>389</v>
      </c>
      <c r="F275" s="57"/>
      <c r="G275" s="19">
        <v>40</v>
      </c>
      <c r="H275" s="20">
        <f t="shared" si="177"/>
        <v>0</v>
      </c>
      <c r="I275" s="23">
        <v>13780</v>
      </c>
      <c r="J275" s="22">
        <v>50</v>
      </c>
      <c r="K275" s="20">
        <f t="shared" si="178"/>
        <v>689000</v>
      </c>
      <c r="L275" s="23"/>
      <c r="M275" s="24">
        <v>60</v>
      </c>
      <c r="N275" s="20">
        <f t="shared" si="179"/>
        <v>0</v>
      </c>
      <c r="O275" s="23">
        <v>10265</v>
      </c>
      <c r="P275" s="25">
        <v>12</v>
      </c>
      <c r="Q275" s="20">
        <f t="shared" si="180"/>
        <v>123180</v>
      </c>
      <c r="R275" s="23">
        <v>980</v>
      </c>
      <c r="S275" s="26">
        <v>12</v>
      </c>
      <c r="T275" s="20">
        <f t="shared" si="181"/>
        <v>11760</v>
      </c>
      <c r="U275" s="23">
        <v>210</v>
      </c>
      <c r="V275" s="25">
        <v>8</v>
      </c>
      <c r="W275" s="20">
        <f t="shared" si="182"/>
        <v>1680</v>
      </c>
      <c r="X275" s="23"/>
      <c r="Y275" s="25">
        <v>12</v>
      </c>
      <c r="Z275" s="20">
        <f t="shared" si="183"/>
        <v>0</v>
      </c>
      <c r="AA275" s="23">
        <v>300</v>
      </c>
      <c r="AB275" s="25">
        <v>10</v>
      </c>
      <c r="AC275" s="20">
        <f t="shared" si="184"/>
        <v>3000</v>
      </c>
      <c r="AD275" s="23">
        <v>10</v>
      </c>
      <c r="AE275" s="25">
        <v>25</v>
      </c>
      <c r="AF275" s="20">
        <f t="shared" si="185"/>
        <v>250</v>
      </c>
      <c r="AG275" s="23"/>
      <c r="AH275" s="25">
        <v>7.5</v>
      </c>
      <c r="AI275" s="20">
        <f t="shared" si="186"/>
        <v>0</v>
      </c>
      <c r="AJ275" s="23"/>
      <c r="AK275" s="22">
        <v>15</v>
      </c>
      <c r="AL275" s="20">
        <f t="shared" si="187"/>
        <v>0</v>
      </c>
      <c r="AM275" s="23"/>
      <c r="AN275" s="25">
        <v>12</v>
      </c>
      <c r="AO275" s="20">
        <f t="shared" si="188"/>
        <v>0</v>
      </c>
      <c r="AP275" s="23">
        <f t="shared" si="189"/>
        <v>1500</v>
      </c>
      <c r="AQ275" s="23">
        <v>15</v>
      </c>
      <c r="AR275" s="27">
        <v>4</v>
      </c>
      <c r="AS275" s="23">
        <f t="shared" si="190"/>
        <v>60</v>
      </c>
      <c r="AT275" s="23"/>
      <c r="AU275" s="28">
        <v>6</v>
      </c>
      <c r="AV275" s="23">
        <f t="shared" si="191"/>
        <v>0</v>
      </c>
      <c r="AW275" s="23">
        <v>2402</v>
      </c>
      <c r="AX275" s="29">
        <f t="shared" si="192"/>
        <v>2462</v>
      </c>
      <c r="AY275" s="23">
        <v>49025</v>
      </c>
      <c r="AZ275" s="30">
        <f t="shared" si="193"/>
        <v>0.74492017416545719</v>
      </c>
      <c r="BA275" s="30">
        <f t="shared" si="194"/>
        <v>0.10885341074020319</v>
      </c>
      <c r="BB275" s="30">
        <f t="shared" si="195"/>
        <v>0.23984413054067219</v>
      </c>
      <c r="BC275" s="20">
        <f t="shared" si="196"/>
        <v>705690</v>
      </c>
      <c r="BD275" s="20">
        <f t="shared" si="197"/>
        <v>701010</v>
      </c>
      <c r="BE275" s="20">
        <f t="shared" si="198"/>
        <v>705690</v>
      </c>
      <c r="BF275" s="20">
        <f t="shared" si="199"/>
        <v>705690</v>
      </c>
      <c r="BG275" s="36">
        <v>878775</v>
      </c>
      <c r="BH275" s="36">
        <v>585796.23789800005</v>
      </c>
      <c r="BI275" s="237">
        <f t="shared" si="200"/>
        <v>66.660548820574107</v>
      </c>
      <c r="BJ275" s="238">
        <f t="shared" si="201"/>
        <v>46159</v>
      </c>
      <c r="BK275" s="239">
        <f t="shared" si="202"/>
        <v>5.2526528406019741</v>
      </c>
      <c r="BL275" s="27">
        <f t="shared" si="203"/>
        <v>66721.710000000006</v>
      </c>
      <c r="BM275" s="239">
        <f t="shared" si="204"/>
        <v>7.5925817188700186</v>
      </c>
      <c r="BN275" s="240">
        <f t="shared" si="205"/>
        <v>2305.0100000000002</v>
      </c>
      <c r="BO275" s="239">
        <f t="shared" si="206"/>
        <v>0.26229808540297578</v>
      </c>
      <c r="BP275" s="27">
        <f t="shared" si="207"/>
        <v>10000</v>
      </c>
      <c r="BQ275" s="239">
        <f t="shared" si="208"/>
        <v>1.1379477113026657</v>
      </c>
      <c r="BR275" s="36">
        <f t="shared" si="209"/>
        <v>57560.5</v>
      </c>
      <c r="BS275" s="239">
        <f t="shared" si="210"/>
        <v>6.5500839236437089</v>
      </c>
      <c r="BT275" s="248">
        <f t="shared" si="219"/>
        <v>0.333394511794259</v>
      </c>
      <c r="BU275" s="36">
        <v>182746.22</v>
      </c>
      <c r="BV275" s="47">
        <f t="shared" si="211"/>
        <v>20.795564279821342</v>
      </c>
      <c r="BW275" s="54">
        <f t="shared" si="212"/>
        <v>110232.54210199995</v>
      </c>
      <c r="BX275" s="237">
        <f t="shared" si="213"/>
        <v>12.543886899604557</v>
      </c>
      <c r="BY275" s="53">
        <v>16747</v>
      </c>
      <c r="BZ275" s="53">
        <v>10570</v>
      </c>
      <c r="CA275" s="53">
        <v>13030</v>
      </c>
      <c r="CB275" s="53">
        <v>5812</v>
      </c>
      <c r="CC275" s="54">
        <v>66721.710000000006</v>
      </c>
      <c r="CD275" s="54">
        <v>2305.0100000000002</v>
      </c>
      <c r="CE275" s="54">
        <v>10000</v>
      </c>
      <c r="CF275" s="42">
        <f t="shared" si="214"/>
        <v>2.3731383468661878E-2</v>
      </c>
      <c r="CG275" s="42">
        <f t="shared" si="215"/>
        <v>1.5078244247585627E-2</v>
      </c>
      <c r="CH275" s="42">
        <f t="shared" si="216"/>
        <v>1.8464198160665447E-2</v>
      </c>
      <c r="CI275" s="42">
        <f t="shared" si="217"/>
        <v>8.2359109524011952E-3</v>
      </c>
      <c r="CJ275" s="42">
        <f t="shared" si="218"/>
        <v>7.5925817188700187E-2</v>
      </c>
      <c r="CK275" s="54">
        <f t="shared" si="176"/>
        <v>22046.50842039999</v>
      </c>
    </row>
    <row r="276" spans="1:89" ht="20" customHeight="1" x14ac:dyDescent="0.6">
      <c r="A276" s="47">
        <v>269</v>
      </c>
      <c r="B276" s="47">
        <v>4</v>
      </c>
      <c r="C276" s="68" t="s">
        <v>535</v>
      </c>
      <c r="D276" s="68" t="s">
        <v>536</v>
      </c>
      <c r="E276" s="68" t="s">
        <v>230</v>
      </c>
      <c r="F276" s="49">
        <v>0</v>
      </c>
      <c r="G276" s="19">
        <v>40</v>
      </c>
      <c r="H276" s="20">
        <f t="shared" si="177"/>
        <v>0</v>
      </c>
      <c r="I276" s="23">
        <v>13090</v>
      </c>
      <c r="J276" s="22">
        <v>50</v>
      </c>
      <c r="K276" s="20">
        <f t="shared" si="178"/>
        <v>654500</v>
      </c>
      <c r="L276" s="23"/>
      <c r="M276" s="24">
        <v>60</v>
      </c>
      <c r="N276" s="20">
        <f t="shared" si="179"/>
        <v>0</v>
      </c>
      <c r="O276" s="23">
        <v>12260</v>
      </c>
      <c r="P276" s="25">
        <v>12</v>
      </c>
      <c r="Q276" s="20">
        <f t="shared" si="180"/>
        <v>147120</v>
      </c>
      <c r="R276" s="23">
        <v>620</v>
      </c>
      <c r="S276" s="26">
        <v>12</v>
      </c>
      <c r="T276" s="20">
        <f t="shared" si="181"/>
        <v>7440</v>
      </c>
      <c r="U276" s="23">
        <v>240</v>
      </c>
      <c r="V276" s="25">
        <v>8</v>
      </c>
      <c r="W276" s="20">
        <f t="shared" si="182"/>
        <v>1920</v>
      </c>
      <c r="X276" s="23">
        <v>250</v>
      </c>
      <c r="Y276" s="25">
        <v>12</v>
      </c>
      <c r="Z276" s="20">
        <f t="shared" si="183"/>
        <v>3000</v>
      </c>
      <c r="AA276" s="23">
        <v>480</v>
      </c>
      <c r="AB276" s="25">
        <v>10</v>
      </c>
      <c r="AC276" s="20">
        <f t="shared" si="184"/>
        <v>4800</v>
      </c>
      <c r="AD276" s="23">
        <v>0</v>
      </c>
      <c r="AE276" s="25">
        <v>25</v>
      </c>
      <c r="AF276" s="20">
        <f t="shared" si="185"/>
        <v>0</v>
      </c>
      <c r="AG276" s="23">
        <v>0</v>
      </c>
      <c r="AH276" s="25">
        <v>7.5</v>
      </c>
      <c r="AI276" s="20">
        <f t="shared" si="186"/>
        <v>0</v>
      </c>
      <c r="AJ276" s="23"/>
      <c r="AK276" s="22">
        <v>15</v>
      </c>
      <c r="AL276" s="20">
        <f t="shared" si="187"/>
        <v>0</v>
      </c>
      <c r="AM276" s="23">
        <v>0</v>
      </c>
      <c r="AN276" s="25">
        <v>12</v>
      </c>
      <c r="AO276" s="20">
        <f t="shared" si="188"/>
        <v>0</v>
      </c>
      <c r="AP276" s="23">
        <f t="shared" si="189"/>
        <v>1590</v>
      </c>
      <c r="AQ276" s="23">
        <v>76</v>
      </c>
      <c r="AR276" s="27">
        <v>4</v>
      </c>
      <c r="AS276" s="23">
        <f t="shared" si="190"/>
        <v>304</v>
      </c>
      <c r="AT276" s="23">
        <v>0</v>
      </c>
      <c r="AU276" s="28">
        <v>6</v>
      </c>
      <c r="AV276" s="23">
        <f t="shared" si="191"/>
        <v>0</v>
      </c>
      <c r="AW276" s="23">
        <v>2960</v>
      </c>
      <c r="AX276" s="29">
        <f t="shared" si="192"/>
        <v>3264</v>
      </c>
      <c r="AY276" s="23">
        <v>59975</v>
      </c>
      <c r="AZ276" s="30">
        <f t="shared" si="193"/>
        <v>0.93659281894576007</v>
      </c>
      <c r="BA276" s="30">
        <f t="shared" si="194"/>
        <v>0.12146676852559206</v>
      </c>
      <c r="BB276" s="30">
        <f t="shared" si="195"/>
        <v>0.26623164763458401</v>
      </c>
      <c r="BC276" s="20">
        <f t="shared" si="196"/>
        <v>671660</v>
      </c>
      <c r="BD276" s="20">
        <f t="shared" si="197"/>
        <v>661940</v>
      </c>
      <c r="BE276" s="20">
        <f t="shared" si="198"/>
        <v>671660</v>
      </c>
      <c r="BF276" s="20">
        <f t="shared" si="199"/>
        <v>671660</v>
      </c>
      <c r="BG276" s="36">
        <v>878755</v>
      </c>
      <c r="BH276" s="36">
        <v>588776.68293218</v>
      </c>
      <c r="BI276" s="237">
        <f t="shared" si="200"/>
        <v>67.001232759094407</v>
      </c>
      <c r="BJ276" s="238">
        <f t="shared" si="201"/>
        <v>52407</v>
      </c>
      <c r="BK276" s="239">
        <f t="shared" si="202"/>
        <v>5.9637782999812243</v>
      </c>
      <c r="BL276" s="27">
        <f t="shared" si="203"/>
        <v>48191.875</v>
      </c>
      <c r="BM276" s="239">
        <f t="shared" si="204"/>
        <v>5.4841081985308762</v>
      </c>
      <c r="BN276" s="240">
        <f t="shared" si="205"/>
        <v>18270</v>
      </c>
      <c r="BO276" s="239">
        <f t="shared" si="206"/>
        <v>2.0790777861861387</v>
      </c>
      <c r="BP276" s="27">
        <f t="shared" si="207"/>
        <v>25000</v>
      </c>
      <c r="BQ276" s="239">
        <f t="shared" si="208"/>
        <v>2.8449340259799376</v>
      </c>
      <c r="BR276" s="36">
        <f t="shared" si="209"/>
        <v>64748</v>
      </c>
      <c r="BS276" s="239">
        <f t="shared" si="210"/>
        <v>7.3681515325659603</v>
      </c>
      <c r="BT276" s="248">
        <f t="shared" si="219"/>
        <v>0.32998767240905597</v>
      </c>
      <c r="BU276" s="36">
        <v>208616.875</v>
      </c>
      <c r="BV276" s="47">
        <f t="shared" si="211"/>
        <v>23.740049843244137</v>
      </c>
      <c r="BW276" s="54">
        <f t="shared" si="212"/>
        <v>81361.442067819997</v>
      </c>
      <c r="BX276" s="237">
        <f t="shared" si="213"/>
        <v>9.2587173976614654</v>
      </c>
      <c r="BY276" s="53">
        <v>11852</v>
      </c>
      <c r="BZ276" s="53">
        <v>17907</v>
      </c>
      <c r="CA276" s="53">
        <v>16800</v>
      </c>
      <c r="CB276" s="53">
        <v>5848</v>
      </c>
      <c r="CC276" s="54">
        <v>48191.875</v>
      </c>
      <c r="CD276" s="54">
        <v>18270</v>
      </c>
      <c r="CE276" s="54">
        <v>25000</v>
      </c>
      <c r="CF276" s="42">
        <f t="shared" si="214"/>
        <v>1.7645832712979783E-2</v>
      </c>
      <c r="CG276" s="42">
        <f t="shared" si="215"/>
        <v>2.7052300812762487E-2</v>
      </c>
      <c r="CH276" s="42">
        <f t="shared" si="216"/>
        <v>2.5012655212458684E-2</v>
      </c>
      <c r="CI276" s="42">
        <f t="shared" si="217"/>
        <v>8.7067861715749047E-3</v>
      </c>
      <c r="CJ276" s="42">
        <f t="shared" si="218"/>
        <v>5.4841081985308758E-2</v>
      </c>
      <c r="CK276" s="54">
        <f t="shared" si="176"/>
        <v>16272.288413564</v>
      </c>
    </row>
    <row r="277" spans="1:89" ht="20" customHeight="1" x14ac:dyDescent="0.6">
      <c r="A277" s="47">
        <v>270</v>
      </c>
      <c r="B277" s="47">
        <v>6</v>
      </c>
      <c r="C277" s="48" t="s">
        <v>537</v>
      </c>
      <c r="D277" s="48" t="s">
        <v>222</v>
      </c>
      <c r="E277" s="48" t="s">
        <v>223</v>
      </c>
      <c r="F277" s="57"/>
      <c r="G277" s="19">
        <v>40</v>
      </c>
      <c r="H277" s="20">
        <f t="shared" si="177"/>
        <v>0</v>
      </c>
      <c r="I277" s="23">
        <v>14710</v>
      </c>
      <c r="J277" s="22">
        <v>50</v>
      </c>
      <c r="K277" s="20">
        <f t="shared" si="178"/>
        <v>735500</v>
      </c>
      <c r="L277" s="23"/>
      <c r="M277" s="24">
        <v>60</v>
      </c>
      <c r="N277" s="20">
        <f t="shared" si="179"/>
        <v>0</v>
      </c>
      <c r="O277" s="23">
        <v>5775</v>
      </c>
      <c r="P277" s="25">
        <v>12</v>
      </c>
      <c r="Q277" s="20">
        <f t="shared" si="180"/>
        <v>69300</v>
      </c>
      <c r="R277" s="23">
        <v>220</v>
      </c>
      <c r="S277" s="26">
        <v>12</v>
      </c>
      <c r="T277" s="20">
        <f t="shared" si="181"/>
        <v>2640</v>
      </c>
      <c r="U277" s="23">
        <v>354</v>
      </c>
      <c r="V277" s="25">
        <v>8</v>
      </c>
      <c r="W277" s="20">
        <f t="shared" si="182"/>
        <v>2832</v>
      </c>
      <c r="X277" s="23">
        <v>358</v>
      </c>
      <c r="Y277" s="25">
        <v>12</v>
      </c>
      <c r="Z277" s="20">
        <f t="shared" si="183"/>
        <v>4296</v>
      </c>
      <c r="AA277" s="23">
        <v>1094</v>
      </c>
      <c r="AB277" s="25">
        <v>10</v>
      </c>
      <c r="AC277" s="20">
        <f t="shared" si="184"/>
        <v>10940</v>
      </c>
      <c r="AD277" s="23"/>
      <c r="AE277" s="25">
        <v>25</v>
      </c>
      <c r="AF277" s="20">
        <f t="shared" si="185"/>
        <v>0</v>
      </c>
      <c r="AG277" s="23"/>
      <c r="AH277" s="25">
        <v>7.5</v>
      </c>
      <c r="AI277" s="20">
        <f t="shared" si="186"/>
        <v>0</v>
      </c>
      <c r="AJ277" s="23">
        <v>175</v>
      </c>
      <c r="AK277" s="22">
        <v>15</v>
      </c>
      <c r="AL277" s="20">
        <f t="shared" si="187"/>
        <v>2625</v>
      </c>
      <c r="AM277" s="23"/>
      <c r="AN277" s="25">
        <v>12</v>
      </c>
      <c r="AO277" s="20">
        <f t="shared" si="188"/>
        <v>0</v>
      </c>
      <c r="AP277" s="23">
        <f t="shared" si="189"/>
        <v>2201</v>
      </c>
      <c r="AQ277" s="23">
        <v>166</v>
      </c>
      <c r="AR277" s="27">
        <v>4</v>
      </c>
      <c r="AS277" s="23">
        <f t="shared" si="190"/>
        <v>664</v>
      </c>
      <c r="AT277" s="23"/>
      <c r="AU277" s="28">
        <v>6</v>
      </c>
      <c r="AV277" s="23">
        <f t="shared" si="191"/>
        <v>0</v>
      </c>
      <c r="AW277" s="23">
        <v>2328</v>
      </c>
      <c r="AX277" s="29">
        <f t="shared" si="192"/>
        <v>2992</v>
      </c>
      <c r="AY277" s="23">
        <v>48735</v>
      </c>
      <c r="AZ277" s="30">
        <f t="shared" si="193"/>
        <v>0.39259007477906188</v>
      </c>
      <c r="BA277" s="30">
        <f t="shared" si="194"/>
        <v>0.1496261046906866</v>
      </c>
      <c r="BB277" s="30">
        <f t="shared" si="195"/>
        <v>0.51809523809523805</v>
      </c>
      <c r="BC277" s="20">
        <f t="shared" si="196"/>
        <v>756208</v>
      </c>
      <c r="BD277" s="20">
        <f t="shared" si="197"/>
        <v>738140</v>
      </c>
      <c r="BE277" s="20">
        <f t="shared" si="198"/>
        <v>756208</v>
      </c>
      <c r="BF277" s="20">
        <f t="shared" si="199"/>
        <v>756208</v>
      </c>
      <c r="BG277" s="36">
        <v>876868</v>
      </c>
      <c r="BH277" s="36">
        <v>584799.28781706502</v>
      </c>
      <c r="BI277" s="237">
        <f t="shared" si="200"/>
        <v>66.691826799137957</v>
      </c>
      <c r="BJ277" s="238">
        <f t="shared" si="201"/>
        <v>64230.25</v>
      </c>
      <c r="BK277" s="239">
        <f t="shared" si="202"/>
        <v>7.3249622520151263</v>
      </c>
      <c r="BL277" s="27">
        <f t="shared" si="203"/>
        <v>64866.63</v>
      </c>
      <c r="BM277" s="239">
        <f t="shared" si="204"/>
        <v>7.3975364593074433</v>
      </c>
      <c r="BN277" s="240">
        <f t="shared" si="205"/>
        <v>0</v>
      </c>
      <c r="BO277" s="239">
        <f t="shared" si="206"/>
        <v>0</v>
      </c>
      <c r="BP277" s="27">
        <f t="shared" si="207"/>
        <v>12000</v>
      </c>
      <c r="BQ277" s="239">
        <f t="shared" si="208"/>
        <v>1.3685070044750178</v>
      </c>
      <c r="BR277" s="36">
        <f t="shared" si="209"/>
        <v>43172.199999999983</v>
      </c>
      <c r="BS277" s="239">
        <f t="shared" si="210"/>
        <v>4.9234548415496953</v>
      </c>
      <c r="BT277" s="248">
        <f t="shared" si="219"/>
        <v>0.3330817320086204</v>
      </c>
      <c r="BU277" s="36">
        <v>184269.08</v>
      </c>
      <c r="BV277" s="47">
        <f t="shared" si="211"/>
        <v>21.014460557347284</v>
      </c>
      <c r="BW277" s="54">
        <f t="shared" si="212"/>
        <v>107799.63218293499</v>
      </c>
      <c r="BX277" s="237">
        <f t="shared" si="213"/>
        <v>12.293712643514757</v>
      </c>
      <c r="BY277" s="53">
        <v>14820</v>
      </c>
      <c r="BZ277" s="53">
        <v>21249</v>
      </c>
      <c r="CA277" s="53">
        <v>14300</v>
      </c>
      <c r="CB277" s="53">
        <v>13861.25</v>
      </c>
      <c r="CC277" s="54">
        <v>64866.63</v>
      </c>
      <c r="CD277" s="54"/>
      <c r="CE277" s="54">
        <v>12000</v>
      </c>
      <c r="CF277" s="42">
        <f t="shared" si="214"/>
        <v>1.9597782620654636E-2</v>
      </c>
      <c r="CG277" s="42">
        <f t="shared" si="215"/>
        <v>2.8787221936218063E-2</v>
      </c>
      <c r="CH277" s="42">
        <f t="shared" si="216"/>
        <v>1.891014112519307E-2</v>
      </c>
      <c r="CI277" s="42">
        <f t="shared" si="217"/>
        <v>1.8329943613397372E-2</v>
      </c>
      <c r="CJ277" s="42">
        <f t="shared" si="218"/>
        <v>7.3975364593074439E-2</v>
      </c>
      <c r="CK277" s="54">
        <f t="shared" si="176"/>
        <v>21559.926436587</v>
      </c>
    </row>
    <row r="278" spans="1:89" ht="20" customHeight="1" x14ac:dyDescent="0.6">
      <c r="A278" s="47">
        <v>271</v>
      </c>
      <c r="B278" s="47">
        <v>5</v>
      </c>
      <c r="C278" s="48" t="s">
        <v>538</v>
      </c>
      <c r="D278" s="48" t="s">
        <v>84</v>
      </c>
      <c r="E278" s="48" t="s">
        <v>233</v>
      </c>
      <c r="F278" s="49">
        <v>0</v>
      </c>
      <c r="G278" s="19">
        <v>40</v>
      </c>
      <c r="H278" s="20">
        <f t="shared" si="177"/>
        <v>0</v>
      </c>
      <c r="I278" s="23">
        <v>14710</v>
      </c>
      <c r="J278" s="22">
        <v>50</v>
      </c>
      <c r="K278" s="20">
        <f t="shared" si="178"/>
        <v>735500</v>
      </c>
      <c r="L278" s="23"/>
      <c r="M278" s="24">
        <v>60</v>
      </c>
      <c r="N278" s="20">
        <f t="shared" si="179"/>
        <v>0</v>
      </c>
      <c r="O278" s="23">
        <v>7601</v>
      </c>
      <c r="P278" s="25">
        <v>12</v>
      </c>
      <c r="Q278" s="20">
        <f t="shared" si="180"/>
        <v>91212</v>
      </c>
      <c r="R278" s="23">
        <v>460</v>
      </c>
      <c r="S278" s="26">
        <v>12</v>
      </c>
      <c r="T278" s="20">
        <f t="shared" si="181"/>
        <v>5520</v>
      </c>
      <c r="U278" s="23">
        <v>200</v>
      </c>
      <c r="V278" s="25">
        <v>8</v>
      </c>
      <c r="W278" s="20">
        <f t="shared" si="182"/>
        <v>1600</v>
      </c>
      <c r="X278" s="23">
        <v>305</v>
      </c>
      <c r="Y278" s="25">
        <v>12</v>
      </c>
      <c r="Z278" s="20">
        <f t="shared" si="183"/>
        <v>3660</v>
      </c>
      <c r="AA278" s="23">
        <v>440</v>
      </c>
      <c r="AB278" s="25">
        <v>10</v>
      </c>
      <c r="AC278" s="20">
        <f t="shared" si="184"/>
        <v>4400</v>
      </c>
      <c r="AD278" s="23">
        <v>150</v>
      </c>
      <c r="AE278" s="25">
        <v>25</v>
      </c>
      <c r="AF278" s="20">
        <f t="shared" si="185"/>
        <v>3750</v>
      </c>
      <c r="AG278" s="23">
        <v>368</v>
      </c>
      <c r="AH278" s="25">
        <v>7.5</v>
      </c>
      <c r="AI278" s="20">
        <f t="shared" si="186"/>
        <v>2760</v>
      </c>
      <c r="AJ278" s="23"/>
      <c r="AK278" s="22">
        <v>15</v>
      </c>
      <c r="AL278" s="20">
        <f t="shared" si="187"/>
        <v>0</v>
      </c>
      <c r="AM278" s="23">
        <v>0</v>
      </c>
      <c r="AN278" s="25">
        <v>12</v>
      </c>
      <c r="AO278" s="20">
        <f t="shared" si="188"/>
        <v>0</v>
      </c>
      <c r="AP278" s="23">
        <f t="shared" si="189"/>
        <v>1923</v>
      </c>
      <c r="AQ278" s="23">
        <v>75</v>
      </c>
      <c r="AR278" s="27">
        <v>4</v>
      </c>
      <c r="AS278" s="23">
        <f t="shared" si="190"/>
        <v>300</v>
      </c>
      <c r="AT278" s="23">
        <v>0</v>
      </c>
      <c r="AU278" s="28">
        <v>6</v>
      </c>
      <c r="AV278" s="23">
        <f t="shared" si="191"/>
        <v>0</v>
      </c>
      <c r="AW278" s="23">
        <v>1463</v>
      </c>
      <c r="AX278" s="29">
        <f t="shared" si="192"/>
        <v>1763</v>
      </c>
      <c r="AY278" s="23">
        <v>27085</v>
      </c>
      <c r="AZ278" s="30">
        <f t="shared" si="193"/>
        <v>0.51672331747110811</v>
      </c>
      <c r="BA278" s="30">
        <f t="shared" si="194"/>
        <v>0.13072739632902788</v>
      </c>
      <c r="BB278" s="30">
        <f t="shared" si="195"/>
        <v>0.23194316537297724</v>
      </c>
      <c r="BC278" s="20">
        <f t="shared" si="196"/>
        <v>754430</v>
      </c>
      <c r="BD278" s="20">
        <f t="shared" si="197"/>
        <v>744770</v>
      </c>
      <c r="BE278" s="20">
        <f t="shared" si="198"/>
        <v>754430</v>
      </c>
      <c r="BF278" s="20">
        <f t="shared" si="199"/>
        <v>757190</v>
      </c>
      <c r="BG278" s="36">
        <v>876447</v>
      </c>
      <c r="BH278" s="36">
        <v>583391.15</v>
      </c>
      <c r="BI278" s="237">
        <f t="shared" si="200"/>
        <v>66.563197774651528</v>
      </c>
      <c r="BJ278" s="238">
        <f t="shared" si="201"/>
        <v>69512</v>
      </c>
      <c r="BK278" s="239">
        <f t="shared" si="202"/>
        <v>7.9311127769277556</v>
      </c>
      <c r="BL278" s="27">
        <f t="shared" si="203"/>
        <v>47310</v>
      </c>
      <c r="BM278" s="239">
        <f t="shared" si="204"/>
        <v>5.3979305080626672</v>
      </c>
      <c r="BN278" s="240">
        <f t="shared" si="205"/>
        <v>1087.51</v>
      </c>
      <c r="BO278" s="239">
        <f t="shared" si="206"/>
        <v>0.12408166152659546</v>
      </c>
      <c r="BP278" s="27">
        <f t="shared" si="207"/>
        <v>12000</v>
      </c>
      <c r="BQ278" s="239">
        <f t="shared" si="208"/>
        <v>1.3691643647590785</v>
      </c>
      <c r="BR278" s="36">
        <f t="shared" si="209"/>
        <v>42211.998484847994</v>
      </c>
      <c r="BS278" s="239">
        <f t="shared" si="210"/>
        <v>4.8162636742265077</v>
      </c>
      <c r="BT278" s="248">
        <f t="shared" si="219"/>
        <v>0.33436802225348478</v>
      </c>
      <c r="BU278" s="36">
        <v>172121.50848484799</v>
      </c>
      <c r="BV278" s="47">
        <f t="shared" si="211"/>
        <v>19.638552985502603</v>
      </c>
      <c r="BW278" s="54">
        <f t="shared" si="212"/>
        <v>120934.34151515199</v>
      </c>
      <c r="BX278" s="237">
        <f t="shared" si="213"/>
        <v>13.798249239845877</v>
      </c>
      <c r="BY278" s="53">
        <v>22590</v>
      </c>
      <c r="BZ278" s="53">
        <v>17575</v>
      </c>
      <c r="CA278" s="53">
        <v>25111</v>
      </c>
      <c r="CB278" s="53">
        <v>4236</v>
      </c>
      <c r="CC278" s="54">
        <v>47310</v>
      </c>
      <c r="CD278" s="54">
        <v>1087.51</v>
      </c>
      <c r="CE278" s="54">
        <v>12000</v>
      </c>
      <c r="CF278" s="42">
        <f t="shared" si="214"/>
        <v>2.9943135877417388E-2</v>
      </c>
      <c r="CG278" s="42">
        <f t="shared" si="215"/>
        <v>2.3597889281254617E-2</v>
      </c>
      <c r="CH278" s="42">
        <f t="shared" si="216"/>
        <v>3.3284731519160157E-2</v>
      </c>
      <c r="CI278" s="42">
        <f t="shared" si="217"/>
        <v>5.5943686525178624E-3</v>
      </c>
      <c r="CJ278" s="42">
        <f t="shared" si="218"/>
        <v>5.3979305080626663E-2</v>
      </c>
      <c r="CK278" s="54">
        <f t="shared" si="176"/>
        <v>24186.868303030398</v>
      </c>
    </row>
    <row r="279" spans="1:89" ht="20" customHeight="1" x14ac:dyDescent="0.6">
      <c r="A279" s="47">
        <v>272</v>
      </c>
      <c r="B279" s="47">
        <v>6</v>
      </c>
      <c r="C279" s="48" t="s">
        <v>539</v>
      </c>
      <c r="D279" s="48" t="s">
        <v>491</v>
      </c>
      <c r="E279" s="48" t="s">
        <v>297</v>
      </c>
      <c r="F279" s="57"/>
      <c r="G279" s="19">
        <v>40</v>
      </c>
      <c r="H279" s="20">
        <f t="shared" si="177"/>
        <v>0</v>
      </c>
      <c r="I279" s="23">
        <v>13416</v>
      </c>
      <c r="J279" s="22">
        <v>50</v>
      </c>
      <c r="K279" s="20">
        <f t="shared" si="178"/>
        <v>670800</v>
      </c>
      <c r="L279" s="23"/>
      <c r="M279" s="24">
        <v>60</v>
      </c>
      <c r="N279" s="20">
        <f t="shared" si="179"/>
        <v>0</v>
      </c>
      <c r="O279" s="23">
        <v>7864</v>
      </c>
      <c r="P279" s="25">
        <v>12</v>
      </c>
      <c r="Q279" s="20">
        <f t="shared" si="180"/>
        <v>94368</v>
      </c>
      <c r="R279" s="23">
        <v>900</v>
      </c>
      <c r="S279" s="26">
        <v>12</v>
      </c>
      <c r="T279" s="20">
        <f t="shared" si="181"/>
        <v>10800</v>
      </c>
      <c r="U279" s="23">
        <v>467</v>
      </c>
      <c r="V279" s="25">
        <v>8</v>
      </c>
      <c r="W279" s="20">
        <f t="shared" si="182"/>
        <v>3736</v>
      </c>
      <c r="X279" s="23">
        <v>215</v>
      </c>
      <c r="Y279" s="25">
        <v>12</v>
      </c>
      <c r="Z279" s="20">
        <f t="shared" si="183"/>
        <v>2580</v>
      </c>
      <c r="AA279" s="23">
        <v>899</v>
      </c>
      <c r="AB279" s="25">
        <v>10</v>
      </c>
      <c r="AC279" s="20">
        <f t="shared" si="184"/>
        <v>8990</v>
      </c>
      <c r="AD279" s="23">
        <v>280</v>
      </c>
      <c r="AE279" s="25">
        <v>25</v>
      </c>
      <c r="AF279" s="20">
        <f t="shared" si="185"/>
        <v>7000</v>
      </c>
      <c r="AG279" s="23"/>
      <c r="AH279" s="25">
        <v>7.5</v>
      </c>
      <c r="AI279" s="20">
        <f t="shared" si="186"/>
        <v>0</v>
      </c>
      <c r="AJ279" s="23"/>
      <c r="AK279" s="22">
        <v>15</v>
      </c>
      <c r="AL279" s="20">
        <f t="shared" si="187"/>
        <v>0</v>
      </c>
      <c r="AM279" s="23"/>
      <c r="AN279" s="25">
        <v>12</v>
      </c>
      <c r="AO279" s="20">
        <f t="shared" si="188"/>
        <v>0</v>
      </c>
      <c r="AP279" s="23">
        <f t="shared" si="189"/>
        <v>2761</v>
      </c>
      <c r="AQ279" s="23">
        <v>343</v>
      </c>
      <c r="AR279" s="27">
        <v>4</v>
      </c>
      <c r="AS279" s="23">
        <f t="shared" si="190"/>
        <v>1372</v>
      </c>
      <c r="AT279" s="23"/>
      <c r="AU279" s="28">
        <v>6</v>
      </c>
      <c r="AV279" s="23">
        <f t="shared" si="191"/>
        <v>0</v>
      </c>
      <c r="AW279" s="23">
        <v>2221</v>
      </c>
      <c r="AX279" s="29">
        <f t="shared" si="192"/>
        <v>3593</v>
      </c>
      <c r="AY279" s="23">
        <v>73400</v>
      </c>
      <c r="AZ279" s="30">
        <f t="shared" si="193"/>
        <v>0.58616577221228383</v>
      </c>
      <c r="BA279" s="30">
        <f t="shared" si="194"/>
        <v>0.205799045915325</v>
      </c>
      <c r="BB279" s="30">
        <f t="shared" si="195"/>
        <v>0.45689216683621564</v>
      </c>
      <c r="BC279" s="20">
        <f t="shared" si="196"/>
        <v>703906</v>
      </c>
      <c r="BD279" s="20">
        <f t="shared" si="197"/>
        <v>688600</v>
      </c>
      <c r="BE279" s="20">
        <f t="shared" si="198"/>
        <v>703906</v>
      </c>
      <c r="BF279" s="20">
        <f t="shared" si="199"/>
        <v>703906</v>
      </c>
      <c r="BG279" s="36">
        <v>871674</v>
      </c>
      <c r="BH279" s="36">
        <v>572616.59021026595</v>
      </c>
      <c r="BI279" s="237">
        <f t="shared" si="200"/>
        <v>65.6915991770164</v>
      </c>
      <c r="BJ279" s="238">
        <f t="shared" si="201"/>
        <v>52213.25</v>
      </c>
      <c r="BK279" s="239">
        <f t="shared" si="202"/>
        <v>5.9899974072875874</v>
      </c>
      <c r="BL279" s="27">
        <f t="shared" si="203"/>
        <v>68910</v>
      </c>
      <c r="BM279" s="239">
        <f t="shared" si="204"/>
        <v>7.9054784242732952</v>
      </c>
      <c r="BN279" s="240">
        <f t="shared" si="205"/>
        <v>7367</v>
      </c>
      <c r="BO279" s="239">
        <f t="shared" si="206"/>
        <v>0.84515541360646296</v>
      </c>
      <c r="BP279" s="27">
        <f t="shared" si="207"/>
        <v>20000</v>
      </c>
      <c r="BQ279" s="239">
        <f t="shared" si="208"/>
        <v>2.2944357638291382</v>
      </c>
      <c r="BR279" s="36">
        <f t="shared" si="209"/>
        <v>62941.5</v>
      </c>
      <c r="BS279" s="239">
        <f t="shared" si="210"/>
        <v>7.2207614314525843</v>
      </c>
      <c r="BT279" s="248">
        <f t="shared" si="219"/>
        <v>0.34308400822983598</v>
      </c>
      <c r="BU279" s="36">
        <v>211431.75</v>
      </c>
      <c r="BV279" s="47">
        <f t="shared" si="211"/>
        <v>24.255828440449068</v>
      </c>
      <c r="BW279" s="54">
        <f t="shared" si="212"/>
        <v>87625.659789734054</v>
      </c>
      <c r="BX279" s="237">
        <f t="shared" si="213"/>
        <v>10.052572382534532</v>
      </c>
      <c r="BY279" s="53">
        <v>16073</v>
      </c>
      <c r="BZ279" s="53">
        <v>14864.25</v>
      </c>
      <c r="CA279" s="53">
        <v>12980</v>
      </c>
      <c r="CB279" s="53">
        <v>8296</v>
      </c>
      <c r="CC279" s="54">
        <v>68910</v>
      </c>
      <c r="CD279" s="54">
        <v>7367</v>
      </c>
      <c r="CE279" s="54">
        <v>20000</v>
      </c>
      <c r="CF279" s="42">
        <f t="shared" si="214"/>
        <v>2.2834014769017454E-2</v>
      </c>
      <c r="CG279" s="42">
        <f t="shared" si="215"/>
        <v>2.1586189369735696E-2</v>
      </c>
      <c r="CH279" s="42">
        <f t="shared" si="216"/>
        <v>1.8439962154037613E-2</v>
      </c>
      <c r="CI279" s="42">
        <f t="shared" si="217"/>
        <v>1.1785664563166105E-2</v>
      </c>
      <c r="CJ279" s="42">
        <f t="shared" si="218"/>
        <v>7.9054784242732948E-2</v>
      </c>
      <c r="CK279" s="54">
        <f t="shared" si="176"/>
        <v>17525.131957946811</v>
      </c>
    </row>
    <row r="280" spans="1:89" ht="20" customHeight="1" x14ac:dyDescent="0.6">
      <c r="A280" s="47">
        <v>273</v>
      </c>
      <c r="B280" s="84">
        <v>4</v>
      </c>
      <c r="C280" s="48" t="s">
        <v>540</v>
      </c>
      <c r="D280" s="60" t="s">
        <v>219</v>
      </c>
      <c r="E280" s="48" t="s">
        <v>144</v>
      </c>
      <c r="F280" s="57"/>
      <c r="G280" s="19">
        <v>40</v>
      </c>
      <c r="H280" s="20">
        <f t="shared" si="177"/>
        <v>0</v>
      </c>
      <c r="I280" s="57">
        <v>15047</v>
      </c>
      <c r="J280" s="22">
        <v>50</v>
      </c>
      <c r="K280" s="20">
        <f t="shared" si="178"/>
        <v>752350</v>
      </c>
      <c r="L280" s="23"/>
      <c r="M280" s="24">
        <v>60</v>
      </c>
      <c r="N280" s="20">
        <f t="shared" si="179"/>
        <v>0</v>
      </c>
      <c r="O280" s="57">
        <v>4159</v>
      </c>
      <c r="P280" s="25">
        <v>12</v>
      </c>
      <c r="Q280" s="20">
        <f t="shared" si="180"/>
        <v>49908</v>
      </c>
      <c r="R280" s="57">
        <v>440</v>
      </c>
      <c r="S280" s="26">
        <v>12</v>
      </c>
      <c r="T280" s="20">
        <f t="shared" si="181"/>
        <v>5280</v>
      </c>
      <c r="U280" s="23">
        <v>1110</v>
      </c>
      <c r="V280" s="25">
        <v>8</v>
      </c>
      <c r="W280" s="20">
        <f t="shared" si="182"/>
        <v>8880</v>
      </c>
      <c r="X280" s="57">
        <v>620</v>
      </c>
      <c r="Y280" s="25">
        <v>12</v>
      </c>
      <c r="Z280" s="20">
        <f t="shared" si="183"/>
        <v>7440</v>
      </c>
      <c r="AA280" s="57">
        <v>900</v>
      </c>
      <c r="AB280" s="25">
        <v>10</v>
      </c>
      <c r="AC280" s="20">
        <f t="shared" si="184"/>
        <v>9000</v>
      </c>
      <c r="AD280" s="57"/>
      <c r="AE280" s="25">
        <v>25</v>
      </c>
      <c r="AF280" s="20">
        <f t="shared" si="185"/>
        <v>0</v>
      </c>
      <c r="AG280" s="57">
        <v>146</v>
      </c>
      <c r="AH280" s="25">
        <v>7.5</v>
      </c>
      <c r="AI280" s="20">
        <f t="shared" si="186"/>
        <v>1095</v>
      </c>
      <c r="AJ280" s="57"/>
      <c r="AK280" s="22">
        <v>15</v>
      </c>
      <c r="AL280" s="20">
        <f t="shared" si="187"/>
        <v>0</v>
      </c>
      <c r="AM280" s="57"/>
      <c r="AN280" s="25">
        <v>12</v>
      </c>
      <c r="AO280" s="20">
        <f t="shared" si="188"/>
        <v>0</v>
      </c>
      <c r="AP280" s="23">
        <f t="shared" si="189"/>
        <v>3216</v>
      </c>
      <c r="AQ280" s="57">
        <v>128</v>
      </c>
      <c r="AR280" s="27">
        <v>4</v>
      </c>
      <c r="AS280" s="23">
        <f t="shared" si="190"/>
        <v>512</v>
      </c>
      <c r="AT280" s="57"/>
      <c r="AU280" s="28">
        <v>6</v>
      </c>
      <c r="AV280" s="23">
        <f t="shared" si="191"/>
        <v>0</v>
      </c>
      <c r="AW280" s="57">
        <f>163+698+299+61+263</f>
        <v>1484</v>
      </c>
      <c r="AX280" s="29">
        <f t="shared" si="192"/>
        <v>1996</v>
      </c>
      <c r="AY280" s="57">
        <f>3996+13960+4734+7475+1525+5760</f>
        <v>37450</v>
      </c>
      <c r="AZ280" s="30">
        <f t="shared" si="193"/>
        <v>0.27640061141755834</v>
      </c>
      <c r="BA280" s="30">
        <f t="shared" si="194"/>
        <v>0.21373031169003789</v>
      </c>
      <c r="BB280" s="30">
        <f t="shared" si="195"/>
        <v>0.4799230584275066</v>
      </c>
      <c r="BC280" s="20">
        <f t="shared" si="196"/>
        <v>782950</v>
      </c>
      <c r="BD280" s="20">
        <f t="shared" si="197"/>
        <v>757630</v>
      </c>
      <c r="BE280" s="20">
        <f t="shared" si="198"/>
        <v>782950</v>
      </c>
      <c r="BF280" s="20">
        <f t="shared" si="199"/>
        <v>784045</v>
      </c>
      <c r="BG280" s="241">
        <v>871403</v>
      </c>
      <c r="BH280" s="241">
        <v>589040.25</v>
      </c>
      <c r="BI280" s="237">
        <f t="shared" si="200"/>
        <v>67.596766364127731</v>
      </c>
      <c r="BJ280" s="238">
        <f t="shared" si="201"/>
        <v>63470</v>
      </c>
      <c r="BK280" s="239">
        <f t="shared" si="202"/>
        <v>7.2836563564734105</v>
      </c>
      <c r="BL280" s="27">
        <f t="shared" si="203"/>
        <v>34425</v>
      </c>
      <c r="BM280" s="239">
        <f t="shared" si="204"/>
        <v>3.9505257613297173</v>
      </c>
      <c r="BN280" s="240">
        <f t="shared" si="205"/>
        <v>9416.25</v>
      </c>
      <c r="BO280" s="239">
        <f t="shared" si="206"/>
        <v>1.0805849876578344</v>
      </c>
      <c r="BP280" s="27">
        <f t="shared" si="207"/>
        <v>25000</v>
      </c>
      <c r="BQ280" s="239">
        <f t="shared" si="208"/>
        <v>2.868936645845837</v>
      </c>
      <c r="BR280" s="36">
        <f t="shared" si="209"/>
        <v>33159.279999999999</v>
      </c>
      <c r="BS280" s="239">
        <f t="shared" si="210"/>
        <v>3.8052749416745177</v>
      </c>
      <c r="BT280" s="248">
        <f t="shared" si="219"/>
        <v>0.32403233635872264</v>
      </c>
      <c r="BU280" s="241">
        <v>165470.53</v>
      </c>
      <c r="BV280" s="47">
        <f t="shared" si="211"/>
        <v>18.988978692981316</v>
      </c>
      <c r="BW280" s="54">
        <f t="shared" si="212"/>
        <v>116892.22</v>
      </c>
      <c r="BX280" s="237">
        <f t="shared" si="213"/>
        <v>13.414254942890945</v>
      </c>
      <c r="BY280" s="58">
        <v>22500</v>
      </c>
      <c r="BZ280" s="58">
        <v>17190</v>
      </c>
      <c r="CA280" s="58">
        <v>16280</v>
      </c>
      <c r="CB280" s="58">
        <v>7500</v>
      </c>
      <c r="CC280" s="59">
        <v>34425</v>
      </c>
      <c r="CD280" s="59">
        <v>9416.25</v>
      </c>
      <c r="CE280" s="59">
        <v>25000</v>
      </c>
      <c r="CF280" s="42">
        <f t="shared" si="214"/>
        <v>2.8737467271217829E-2</v>
      </c>
      <c r="CG280" s="42">
        <f t="shared" si="215"/>
        <v>2.268917545503742E-2</v>
      </c>
      <c r="CH280" s="42">
        <f t="shared" si="216"/>
        <v>2.0793154096685612E-2</v>
      </c>
      <c r="CI280" s="42">
        <f t="shared" si="217"/>
        <v>9.5657774745072036E-3</v>
      </c>
      <c r="CJ280" s="42">
        <f t="shared" si="218"/>
        <v>3.9505257613297179E-2</v>
      </c>
      <c r="CK280" s="54">
        <f t="shared" si="176"/>
        <v>23378.444000000003</v>
      </c>
    </row>
    <row r="281" spans="1:89" ht="20" customHeight="1" x14ac:dyDescent="0.6">
      <c r="A281" s="47">
        <v>274</v>
      </c>
      <c r="B281" s="47">
        <v>5</v>
      </c>
      <c r="C281" s="48" t="s">
        <v>541</v>
      </c>
      <c r="D281" s="47" t="s">
        <v>184</v>
      </c>
      <c r="E281" s="47" t="s">
        <v>185</v>
      </c>
      <c r="F281" s="57"/>
      <c r="G281" s="19">
        <v>40</v>
      </c>
      <c r="H281" s="20">
        <f t="shared" si="177"/>
        <v>0</v>
      </c>
      <c r="I281" s="57">
        <v>15265</v>
      </c>
      <c r="J281" s="22">
        <v>50</v>
      </c>
      <c r="K281" s="20">
        <f t="shared" si="178"/>
        <v>763250</v>
      </c>
      <c r="L281" s="23"/>
      <c r="M281" s="24">
        <v>60</v>
      </c>
      <c r="N281" s="20">
        <f t="shared" si="179"/>
        <v>0</v>
      </c>
      <c r="O281" s="57">
        <v>5098</v>
      </c>
      <c r="P281" s="25">
        <v>12</v>
      </c>
      <c r="Q281" s="20">
        <f t="shared" si="180"/>
        <v>61176</v>
      </c>
      <c r="R281" s="57">
        <v>640</v>
      </c>
      <c r="S281" s="26">
        <v>12</v>
      </c>
      <c r="T281" s="20">
        <f t="shared" si="181"/>
        <v>7680</v>
      </c>
      <c r="U281" s="57">
        <v>271</v>
      </c>
      <c r="V281" s="25">
        <v>8</v>
      </c>
      <c r="W281" s="20">
        <f t="shared" si="182"/>
        <v>2168</v>
      </c>
      <c r="X281" s="57">
        <v>287</v>
      </c>
      <c r="Y281" s="25">
        <v>12</v>
      </c>
      <c r="Z281" s="20">
        <f t="shared" si="183"/>
        <v>3444</v>
      </c>
      <c r="AA281" s="57">
        <v>429</v>
      </c>
      <c r="AB281" s="25">
        <v>10</v>
      </c>
      <c r="AC281" s="20">
        <f t="shared" si="184"/>
        <v>4290</v>
      </c>
      <c r="AD281" s="57"/>
      <c r="AE281" s="25">
        <v>25</v>
      </c>
      <c r="AF281" s="20">
        <f t="shared" si="185"/>
        <v>0</v>
      </c>
      <c r="AG281" s="23"/>
      <c r="AH281" s="25">
        <v>7.5</v>
      </c>
      <c r="AI281" s="20">
        <f t="shared" si="186"/>
        <v>0</v>
      </c>
      <c r="AJ281" s="57"/>
      <c r="AK281" s="22">
        <v>15</v>
      </c>
      <c r="AL281" s="20">
        <f t="shared" si="187"/>
        <v>0</v>
      </c>
      <c r="AM281" s="57"/>
      <c r="AN281" s="25">
        <v>12</v>
      </c>
      <c r="AO281" s="20">
        <f t="shared" si="188"/>
        <v>0</v>
      </c>
      <c r="AP281" s="23">
        <f t="shared" si="189"/>
        <v>1627</v>
      </c>
      <c r="AQ281" s="57">
        <v>0</v>
      </c>
      <c r="AR281" s="27">
        <v>4</v>
      </c>
      <c r="AS281" s="23">
        <f t="shared" si="190"/>
        <v>0</v>
      </c>
      <c r="AT281" s="57">
        <v>53</v>
      </c>
      <c r="AU281" s="28">
        <v>6</v>
      </c>
      <c r="AV281" s="23">
        <f t="shared" si="191"/>
        <v>318</v>
      </c>
      <c r="AW281" s="57">
        <v>1156</v>
      </c>
      <c r="AX281" s="29">
        <f t="shared" si="192"/>
        <v>1474</v>
      </c>
      <c r="AY281" s="57">
        <v>28643</v>
      </c>
      <c r="AZ281" s="30">
        <f t="shared" si="193"/>
        <v>0.33396659023910907</v>
      </c>
      <c r="BA281" s="30">
        <f t="shared" si="194"/>
        <v>0.10658368817556502</v>
      </c>
      <c r="BB281" s="30">
        <f t="shared" si="195"/>
        <v>0.2891329933307179</v>
      </c>
      <c r="BC281" s="20">
        <f t="shared" si="196"/>
        <v>780832</v>
      </c>
      <c r="BD281" s="20">
        <f t="shared" si="197"/>
        <v>770930</v>
      </c>
      <c r="BE281" s="20">
        <f t="shared" si="198"/>
        <v>780832</v>
      </c>
      <c r="BF281" s="20">
        <f t="shared" si="199"/>
        <v>780832</v>
      </c>
      <c r="BG281" s="241">
        <v>870651</v>
      </c>
      <c r="BH281" s="241">
        <v>585910.18000000005</v>
      </c>
      <c r="BI281" s="237">
        <f t="shared" si="200"/>
        <v>67.29564199662093</v>
      </c>
      <c r="BJ281" s="238">
        <f t="shared" si="201"/>
        <v>62350.549999999996</v>
      </c>
      <c r="BK281" s="239">
        <f t="shared" si="202"/>
        <v>7.1613712038463166</v>
      </c>
      <c r="BL281" s="27">
        <f t="shared" si="203"/>
        <v>57314.63</v>
      </c>
      <c r="BM281" s="239">
        <f t="shared" si="204"/>
        <v>6.582962633707421</v>
      </c>
      <c r="BN281" s="240">
        <f t="shared" si="205"/>
        <v>4784.1899999999996</v>
      </c>
      <c r="BO281" s="239">
        <f t="shared" si="206"/>
        <v>0.54949572216651676</v>
      </c>
      <c r="BP281" s="27">
        <f t="shared" si="207"/>
        <v>33000</v>
      </c>
      <c r="BQ281" s="239">
        <f t="shared" si="208"/>
        <v>3.7902672827573851</v>
      </c>
      <c r="BR281" s="36">
        <f t="shared" si="209"/>
        <v>53473.80000000001</v>
      </c>
      <c r="BS281" s="239">
        <f t="shared" si="210"/>
        <v>6.141818018930663</v>
      </c>
      <c r="BT281" s="248">
        <f t="shared" si="219"/>
        <v>0.32704358003379075</v>
      </c>
      <c r="BU281" s="241">
        <v>210923.17</v>
      </c>
      <c r="BV281" s="47">
        <f t="shared" si="211"/>
        <v>24.225914861408302</v>
      </c>
      <c r="BW281" s="54">
        <f t="shared" si="212"/>
        <v>73817.649999999936</v>
      </c>
      <c r="BX281" s="237">
        <f t="shared" si="213"/>
        <v>8.4784431419707698</v>
      </c>
      <c r="BY281" s="58">
        <v>18850</v>
      </c>
      <c r="BZ281" s="58">
        <v>18122</v>
      </c>
      <c r="CA281" s="58">
        <v>18984.2</v>
      </c>
      <c r="CB281" s="58">
        <v>6394.35</v>
      </c>
      <c r="CC281" s="59">
        <v>57314.63</v>
      </c>
      <c r="CD281" s="59">
        <v>4784.1899999999996</v>
      </c>
      <c r="CE281" s="59">
        <v>33000</v>
      </c>
      <c r="CF281" s="42">
        <f t="shared" si="214"/>
        <v>2.4140916355887054E-2</v>
      </c>
      <c r="CG281" s="42">
        <f t="shared" si="215"/>
        <v>2.3506673757669308E-2</v>
      </c>
      <c r="CH281" s="42">
        <f t="shared" si="216"/>
        <v>2.4312784312118356E-2</v>
      </c>
      <c r="CI281" s="42">
        <f t="shared" si="217"/>
        <v>8.1891495225605519E-3</v>
      </c>
      <c r="CJ281" s="42">
        <f t="shared" si="218"/>
        <v>6.5829626337074204E-2</v>
      </c>
      <c r="CK281" s="54">
        <f t="shared" si="176"/>
        <v>14763.529999999988</v>
      </c>
    </row>
    <row r="282" spans="1:89" ht="20" customHeight="1" x14ac:dyDescent="0.6">
      <c r="A282" s="47">
        <v>275</v>
      </c>
      <c r="B282" s="85">
        <v>5</v>
      </c>
      <c r="C282" s="86" t="s">
        <v>542</v>
      </c>
      <c r="D282" s="87" t="s">
        <v>543</v>
      </c>
      <c r="E282" s="87" t="s">
        <v>544</v>
      </c>
      <c r="F282" s="82"/>
      <c r="G282" s="19">
        <v>40</v>
      </c>
      <c r="H282" s="20">
        <f t="shared" si="177"/>
        <v>0</v>
      </c>
      <c r="I282" s="82">
        <v>15294</v>
      </c>
      <c r="J282" s="22">
        <v>50</v>
      </c>
      <c r="K282" s="20">
        <f t="shared" si="178"/>
        <v>764700</v>
      </c>
      <c r="L282" s="23"/>
      <c r="M282" s="24">
        <v>60</v>
      </c>
      <c r="N282" s="20">
        <f t="shared" si="179"/>
        <v>0</v>
      </c>
      <c r="O282" s="82">
        <v>4112</v>
      </c>
      <c r="P282" s="25">
        <v>12</v>
      </c>
      <c r="Q282" s="20">
        <f t="shared" si="180"/>
        <v>49344</v>
      </c>
      <c r="R282" s="23"/>
      <c r="S282" s="26">
        <v>12</v>
      </c>
      <c r="T282" s="20">
        <f t="shared" si="181"/>
        <v>0</v>
      </c>
      <c r="U282" s="82">
        <v>949</v>
      </c>
      <c r="V282" s="25">
        <v>8</v>
      </c>
      <c r="W282" s="20">
        <f t="shared" si="182"/>
        <v>7592</v>
      </c>
      <c r="X282" s="23"/>
      <c r="Y282" s="25">
        <v>12</v>
      </c>
      <c r="Z282" s="20">
        <f t="shared" si="183"/>
        <v>0</v>
      </c>
      <c r="AA282" s="82">
        <v>959</v>
      </c>
      <c r="AB282" s="25">
        <v>10</v>
      </c>
      <c r="AC282" s="20">
        <f t="shared" si="184"/>
        <v>9590</v>
      </c>
      <c r="AD282" s="82">
        <v>558</v>
      </c>
      <c r="AE282" s="25">
        <v>25</v>
      </c>
      <c r="AF282" s="20">
        <f t="shared" si="185"/>
        <v>13950</v>
      </c>
      <c r="AG282" s="82">
        <v>8</v>
      </c>
      <c r="AH282" s="25">
        <v>7.5</v>
      </c>
      <c r="AI282" s="20">
        <f t="shared" si="186"/>
        <v>60</v>
      </c>
      <c r="AJ282" s="23"/>
      <c r="AK282" s="22">
        <v>15</v>
      </c>
      <c r="AL282" s="20">
        <f t="shared" si="187"/>
        <v>0</v>
      </c>
      <c r="AM282" s="23"/>
      <c r="AN282" s="25">
        <v>12</v>
      </c>
      <c r="AO282" s="20">
        <f t="shared" si="188"/>
        <v>0</v>
      </c>
      <c r="AP282" s="23">
        <f t="shared" si="189"/>
        <v>2474</v>
      </c>
      <c r="AQ282" s="23"/>
      <c r="AR282" s="27">
        <v>4</v>
      </c>
      <c r="AS282" s="23">
        <f t="shared" si="190"/>
        <v>0</v>
      </c>
      <c r="AT282" s="82">
        <v>32</v>
      </c>
      <c r="AU282" s="28">
        <v>6</v>
      </c>
      <c r="AV282" s="23">
        <f t="shared" si="191"/>
        <v>192</v>
      </c>
      <c r="AW282" s="82">
        <v>389</v>
      </c>
      <c r="AX282" s="29">
        <f t="shared" si="192"/>
        <v>581</v>
      </c>
      <c r="AY282" s="82">
        <v>12775</v>
      </c>
      <c r="AZ282" s="30">
        <f t="shared" si="193"/>
        <v>0.26886360664312803</v>
      </c>
      <c r="BA282" s="30">
        <f t="shared" si="194"/>
        <v>0.16176278279063686</v>
      </c>
      <c r="BB282" s="30">
        <f t="shared" si="195"/>
        <v>0.14129377431906615</v>
      </c>
      <c r="BC282" s="20">
        <f t="shared" si="196"/>
        <v>795832</v>
      </c>
      <c r="BD282" s="20">
        <f t="shared" si="197"/>
        <v>778650</v>
      </c>
      <c r="BE282" s="20">
        <f t="shared" si="198"/>
        <v>795832</v>
      </c>
      <c r="BF282" s="20">
        <f t="shared" si="199"/>
        <v>795892</v>
      </c>
      <c r="BG282" s="242">
        <v>870347</v>
      </c>
      <c r="BH282" s="242">
        <v>595264.73</v>
      </c>
      <c r="BI282" s="237">
        <f t="shared" si="200"/>
        <v>68.393954365327858</v>
      </c>
      <c r="BJ282" s="238">
        <f t="shared" si="201"/>
        <v>76850</v>
      </c>
      <c r="BK282" s="239">
        <f t="shared" si="202"/>
        <v>8.8298115579188536</v>
      </c>
      <c r="BL282" s="27">
        <f t="shared" si="203"/>
        <v>71668.34</v>
      </c>
      <c r="BM282" s="239">
        <f t="shared" si="204"/>
        <v>8.2344559124119456</v>
      </c>
      <c r="BN282" s="240">
        <f t="shared" si="205"/>
        <v>10221.5</v>
      </c>
      <c r="BO282" s="239">
        <f t="shared" si="206"/>
        <v>1.1744166407191616</v>
      </c>
      <c r="BP282" s="27">
        <f t="shared" si="207"/>
        <v>10000</v>
      </c>
      <c r="BQ282" s="239">
        <f t="shared" si="208"/>
        <v>1.1489670211995906</v>
      </c>
      <c r="BR282" s="36">
        <f t="shared" si="209"/>
        <v>55591.290000000008</v>
      </c>
      <c r="BS282" s="239">
        <f t="shared" si="210"/>
        <v>6.38725588759426</v>
      </c>
      <c r="BT282" s="248">
        <f t="shared" si="219"/>
        <v>0.31606045634672147</v>
      </c>
      <c r="BU282" s="242">
        <v>224331.13</v>
      </c>
      <c r="BV282" s="238">
        <f t="shared" si="211"/>
        <v>25.774907019843813</v>
      </c>
      <c r="BW282" s="54">
        <f t="shared" si="212"/>
        <v>50751.140000000014</v>
      </c>
      <c r="BX282" s="237">
        <f t="shared" si="213"/>
        <v>5.8311386148283404</v>
      </c>
      <c r="BY282" s="243">
        <v>16360</v>
      </c>
      <c r="BZ282" s="243">
        <v>19800</v>
      </c>
      <c r="CA282" s="243">
        <v>23380</v>
      </c>
      <c r="CB282" s="243">
        <v>17310</v>
      </c>
      <c r="CC282" s="242">
        <v>71668.34</v>
      </c>
      <c r="CD282" s="242">
        <v>10221.5</v>
      </c>
      <c r="CE282" s="242">
        <v>10000</v>
      </c>
      <c r="CF282" s="42">
        <f t="shared" si="214"/>
        <v>2.055710250404608E-2</v>
      </c>
      <c r="CG282" s="42">
        <f t="shared" si="215"/>
        <v>2.5428626468888462E-2</v>
      </c>
      <c r="CH282" s="42">
        <f t="shared" si="216"/>
        <v>2.9378059690990058E-2</v>
      </c>
      <c r="CI282" s="42">
        <f t="shared" si="217"/>
        <v>2.1749182049825854E-2</v>
      </c>
      <c r="CJ282" s="42">
        <f t="shared" si="218"/>
        <v>8.2344559124119462E-2</v>
      </c>
      <c r="CK282" s="54">
        <f t="shared" si="176"/>
        <v>10150.228000000003</v>
      </c>
    </row>
    <row r="283" spans="1:89" ht="20" customHeight="1" x14ac:dyDescent="0.6">
      <c r="A283" s="47">
        <v>276</v>
      </c>
      <c r="B283" s="62">
        <v>4</v>
      </c>
      <c r="C283" s="48" t="s">
        <v>545</v>
      </c>
      <c r="D283" s="48" t="s">
        <v>546</v>
      </c>
      <c r="E283" s="48" t="s">
        <v>478</v>
      </c>
      <c r="F283" s="57"/>
      <c r="G283" s="19">
        <v>40</v>
      </c>
      <c r="H283" s="20">
        <f t="shared" si="177"/>
        <v>0</v>
      </c>
      <c r="I283" s="57">
        <v>15039</v>
      </c>
      <c r="J283" s="22">
        <v>50</v>
      </c>
      <c r="K283" s="20">
        <f t="shared" si="178"/>
        <v>751950</v>
      </c>
      <c r="L283" s="23"/>
      <c r="M283" s="24">
        <v>60</v>
      </c>
      <c r="N283" s="20">
        <f t="shared" si="179"/>
        <v>0</v>
      </c>
      <c r="O283" s="57">
        <v>4906</v>
      </c>
      <c r="P283" s="25">
        <v>12</v>
      </c>
      <c r="Q283" s="20">
        <f t="shared" si="180"/>
        <v>58872</v>
      </c>
      <c r="R283" s="57">
        <v>25</v>
      </c>
      <c r="S283" s="26">
        <v>12</v>
      </c>
      <c r="T283" s="20">
        <f t="shared" si="181"/>
        <v>300</v>
      </c>
      <c r="U283" s="23">
        <v>950</v>
      </c>
      <c r="V283" s="25">
        <v>8</v>
      </c>
      <c r="W283" s="20">
        <f t="shared" si="182"/>
        <v>7600</v>
      </c>
      <c r="X283" s="57">
        <v>192</v>
      </c>
      <c r="Y283" s="25">
        <v>12</v>
      </c>
      <c r="Z283" s="20">
        <f t="shared" si="183"/>
        <v>2304</v>
      </c>
      <c r="AA283" s="57">
        <v>705</v>
      </c>
      <c r="AB283" s="25">
        <v>10</v>
      </c>
      <c r="AC283" s="20">
        <f t="shared" si="184"/>
        <v>7050</v>
      </c>
      <c r="AD283" s="57">
        <v>195</v>
      </c>
      <c r="AE283" s="25">
        <v>25</v>
      </c>
      <c r="AF283" s="20">
        <f t="shared" si="185"/>
        <v>4875</v>
      </c>
      <c r="AG283" s="57"/>
      <c r="AH283" s="25">
        <v>7.5</v>
      </c>
      <c r="AI283" s="20">
        <f t="shared" si="186"/>
        <v>0</v>
      </c>
      <c r="AJ283" s="57">
        <v>354</v>
      </c>
      <c r="AK283" s="22">
        <v>15</v>
      </c>
      <c r="AL283" s="20">
        <f t="shared" si="187"/>
        <v>5310</v>
      </c>
      <c r="AM283" s="57"/>
      <c r="AN283" s="25">
        <v>12</v>
      </c>
      <c r="AO283" s="20">
        <f t="shared" si="188"/>
        <v>0</v>
      </c>
      <c r="AP283" s="23">
        <f t="shared" si="189"/>
        <v>2421</v>
      </c>
      <c r="AQ283" s="57"/>
      <c r="AR283" s="27">
        <v>4</v>
      </c>
      <c r="AS283" s="23">
        <f t="shared" si="190"/>
        <v>0</v>
      </c>
      <c r="AT283" s="57"/>
      <c r="AU283" s="28">
        <v>6</v>
      </c>
      <c r="AV283" s="23">
        <f t="shared" si="191"/>
        <v>0</v>
      </c>
      <c r="AW283" s="57">
        <v>1317</v>
      </c>
      <c r="AX283" s="29">
        <f t="shared" si="192"/>
        <v>1317</v>
      </c>
      <c r="AY283" s="57">
        <v>28595</v>
      </c>
      <c r="AZ283" s="30">
        <f t="shared" si="193"/>
        <v>0.32621849857038365</v>
      </c>
      <c r="BA283" s="30">
        <f t="shared" si="194"/>
        <v>0.16098144823459007</v>
      </c>
      <c r="BB283" s="30">
        <f t="shared" si="195"/>
        <v>0.26844679983693437</v>
      </c>
      <c r="BC283" s="20">
        <f t="shared" si="196"/>
        <v>774079</v>
      </c>
      <c r="BD283" s="20">
        <f t="shared" si="197"/>
        <v>757125</v>
      </c>
      <c r="BE283" s="20">
        <f t="shared" si="198"/>
        <v>774079</v>
      </c>
      <c r="BF283" s="20">
        <f t="shared" si="199"/>
        <v>774079</v>
      </c>
      <c r="BG283" s="241">
        <v>866856</v>
      </c>
      <c r="BH283" s="241">
        <v>578803.95229696995</v>
      </c>
      <c r="BI283" s="237">
        <f t="shared" si="200"/>
        <v>66.770484636083737</v>
      </c>
      <c r="BJ283" s="238">
        <f t="shared" si="201"/>
        <v>45239</v>
      </c>
      <c r="BK283" s="239">
        <f t="shared" si="202"/>
        <v>5.2187445204278449</v>
      </c>
      <c r="BL283" s="27">
        <f t="shared" si="203"/>
        <v>38400</v>
      </c>
      <c r="BM283" s="239">
        <f t="shared" si="204"/>
        <v>4.4298014895207514</v>
      </c>
      <c r="BN283" s="240">
        <f t="shared" si="205"/>
        <v>6903.75</v>
      </c>
      <c r="BO283" s="239">
        <f t="shared" si="206"/>
        <v>0.79641255294997093</v>
      </c>
      <c r="BP283" s="27">
        <f t="shared" si="207"/>
        <v>7000</v>
      </c>
      <c r="BQ283" s="239">
        <f t="shared" si="208"/>
        <v>0.80751589652722022</v>
      </c>
      <c r="BR283" s="36">
        <f t="shared" si="209"/>
        <v>41160.459999999992</v>
      </c>
      <c r="BS283" s="239">
        <f t="shared" si="210"/>
        <v>4.748246536910397</v>
      </c>
      <c r="BT283" s="248">
        <f t="shared" si="219"/>
        <v>0.33229515363916273</v>
      </c>
      <c r="BU283" s="241">
        <v>138703.21</v>
      </c>
      <c r="BV283" s="47">
        <f t="shared" si="211"/>
        <v>16.000720996336184</v>
      </c>
      <c r="BW283" s="54">
        <f t="shared" si="212"/>
        <v>149348.83770303006</v>
      </c>
      <c r="BX283" s="237">
        <f t="shared" si="213"/>
        <v>17.22879436758009</v>
      </c>
      <c r="BY283" s="58">
        <v>15372</v>
      </c>
      <c r="BZ283" s="58">
        <v>13125</v>
      </c>
      <c r="CA283" s="58">
        <v>14950</v>
      </c>
      <c r="CB283" s="58">
        <v>1792</v>
      </c>
      <c r="CC283" s="59">
        <v>38400</v>
      </c>
      <c r="CD283" s="59">
        <v>6903.75</v>
      </c>
      <c r="CE283" s="59">
        <v>7000</v>
      </c>
      <c r="CF283" s="42">
        <f t="shared" si="214"/>
        <v>1.9858438221421845E-2</v>
      </c>
      <c r="CG283" s="42">
        <f t="shared" si="215"/>
        <v>1.7335314512134721E-2</v>
      </c>
      <c r="CH283" s="42">
        <f t="shared" si="216"/>
        <v>1.9313274226532434E-2</v>
      </c>
      <c r="CI283" s="42">
        <f t="shared" si="217"/>
        <v>2.3150091915683023E-3</v>
      </c>
      <c r="CJ283" s="42">
        <f t="shared" si="218"/>
        <v>4.4298014895207509E-2</v>
      </c>
      <c r="CK283" s="54">
        <f t="shared" si="176"/>
        <v>29869.767540606015</v>
      </c>
    </row>
    <row r="284" spans="1:89" ht="20" customHeight="1" x14ac:dyDescent="0.6">
      <c r="A284" s="47">
        <v>277</v>
      </c>
      <c r="B284" s="47">
        <v>4</v>
      </c>
      <c r="C284" s="48" t="s">
        <v>547</v>
      </c>
      <c r="D284" s="48" t="s">
        <v>548</v>
      </c>
      <c r="E284" s="48" t="s">
        <v>82</v>
      </c>
      <c r="F284" s="49">
        <v>0</v>
      </c>
      <c r="G284" s="19">
        <v>40</v>
      </c>
      <c r="H284" s="20">
        <f t="shared" si="177"/>
        <v>0</v>
      </c>
      <c r="I284" s="23">
        <v>15367</v>
      </c>
      <c r="J284" s="22">
        <v>50</v>
      </c>
      <c r="K284" s="20">
        <f t="shared" si="178"/>
        <v>768350</v>
      </c>
      <c r="L284" s="23"/>
      <c r="M284" s="24">
        <v>60</v>
      </c>
      <c r="N284" s="20">
        <f t="shared" si="179"/>
        <v>0</v>
      </c>
      <c r="O284" s="23">
        <v>4391</v>
      </c>
      <c r="P284" s="25">
        <v>12</v>
      </c>
      <c r="Q284" s="20">
        <f t="shared" si="180"/>
        <v>52692</v>
      </c>
      <c r="R284" s="23">
        <v>680</v>
      </c>
      <c r="S284" s="26">
        <v>12</v>
      </c>
      <c r="T284" s="20">
        <f t="shared" si="181"/>
        <v>8160</v>
      </c>
      <c r="U284" s="23">
        <v>501</v>
      </c>
      <c r="V284" s="25">
        <v>8</v>
      </c>
      <c r="W284" s="20">
        <f t="shared" si="182"/>
        <v>4008</v>
      </c>
      <c r="X284" s="23">
        <v>0</v>
      </c>
      <c r="Y284" s="25">
        <v>12</v>
      </c>
      <c r="Z284" s="20">
        <f t="shared" si="183"/>
        <v>0</v>
      </c>
      <c r="AA284" s="23">
        <v>744</v>
      </c>
      <c r="AB284" s="25">
        <v>10</v>
      </c>
      <c r="AC284" s="20">
        <f t="shared" si="184"/>
        <v>7440</v>
      </c>
      <c r="AD284" s="23">
        <v>0</v>
      </c>
      <c r="AE284" s="25">
        <v>25</v>
      </c>
      <c r="AF284" s="20">
        <f t="shared" si="185"/>
        <v>0</v>
      </c>
      <c r="AG284" s="23">
        <v>0</v>
      </c>
      <c r="AH284" s="25">
        <v>7.5</v>
      </c>
      <c r="AI284" s="20">
        <f t="shared" si="186"/>
        <v>0</v>
      </c>
      <c r="AJ284" s="23"/>
      <c r="AK284" s="22">
        <v>15</v>
      </c>
      <c r="AL284" s="20">
        <f t="shared" si="187"/>
        <v>0</v>
      </c>
      <c r="AM284" s="23">
        <v>0</v>
      </c>
      <c r="AN284" s="25">
        <v>12</v>
      </c>
      <c r="AO284" s="20">
        <f t="shared" si="188"/>
        <v>0</v>
      </c>
      <c r="AP284" s="23">
        <f t="shared" si="189"/>
        <v>1925</v>
      </c>
      <c r="AQ284" s="23">
        <v>76</v>
      </c>
      <c r="AR284" s="27">
        <v>4</v>
      </c>
      <c r="AS284" s="23">
        <f t="shared" si="190"/>
        <v>304</v>
      </c>
      <c r="AT284" s="23">
        <v>0</v>
      </c>
      <c r="AU284" s="28">
        <v>6</v>
      </c>
      <c r="AV284" s="23">
        <f t="shared" si="191"/>
        <v>0</v>
      </c>
      <c r="AW284" s="23">
        <v>1010</v>
      </c>
      <c r="AX284" s="29">
        <f t="shared" si="192"/>
        <v>1314</v>
      </c>
      <c r="AY284" s="23">
        <v>24380</v>
      </c>
      <c r="AZ284" s="30">
        <f t="shared" si="193"/>
        <v>0.2857421747901347</v>
      </c>
      <c r="BA284" s="30">
        <f t="shared" si="194"/>
        <v>0.12526843235504653</v>
      </c>
      <c r="BB284" s="30">
        <f t="shared" si="195"/>
        <v>0.29924846276474609</v>
      </c>
      <c r="BC284" s="20">
        <f t="shared" si="196"/>
        <v>787958</v>
      </c>
      <c r="BD284" s="20">
        <f t="shared" si="197"/>
        <v>776510</v>
      </c>
      <c r="BE284" s="20">
        <f t="shared" si="198"/>
        <v>787958</v>
      </c>
      <c r="BF284" s="20">
        <f t="shared" si="199"/>
        <v>787958</v>
      </c>
      <c r="BG284" s="36">
        <v>865030</v>
      </c>
      <c r="BH284" s="36">
        <v>583378.59</v>
      </c>
      <c r="BI284" s="237">
        <f t="shared" si="200"/>
        <v>67.440272591702026</v>
      </c>
      <c r="BJ284" s="238">
        <f t="shared" si="201"/>
        <v>73720</v>
      </c>
      <c r="BK284" s="239">
        <f t="shared" si="202"/>
        <v>8.5222477833138743</v>
      </c>
      <c r="BL284" s="27">
        <f t="shared" si="203"/>
        <v>43820</v>
      </c>
      <c r="BM284" s="239">
        <f t="shared" si="204"/>
        <v>5.0657202640370862</v>
      </c>
      <c r="BN284" s="240">
        <f t="shared" si="205"/>
        <v>5093</v>
      </c>
      <c r="BO284" s="239">
        <f t="shared" si="206"/>
        <v>0.58876570754771518</v>
      </c>
      <c r="BP284" s="27">
        <f t="shared" si="207"/>
        <v>30000</v>
      </c>
      <c r="BQ284" s="239">
        <f t="shared" si="208"/>
        <v>3.4680878119833998</v>
      </c>
      <c r="BR284" s="36">
        <f t="shared" si="209"/>
        <v>59433.640000000014</v>
      </c>
      <c r="BS284" s="239">
        <f t="shared" si="210"/>
        <v>6.8707027501936375</v>
      </c>
      <c r="BT284" s="248">
        <f t="shared" si="219"/>
        <v>0.32559727408297984</v>
      </c>
      <c r="BU284" s="36">
        <v>212066.64</v>
      </c>
      <c r="BV284" s="47">
        <f t="shared" si="211"/>
        <v>24.515524317075712</v>
      </c>
      <c r="BW284" s="54">
        <f t="shared" si="212"/>
        <v>69584.770000000019</v>
      </c>
      <c r="BX284" s="237">
        <f t="shared" si="213"/>
        <v>8.044203091222272</v>
      </c>
      <c r="BY284" s="53">
        <v>25100</v>
      </c>
      <c r="BZ284" s="53">
        <v>21624</v>
      </c>
      <c r="CA284" s="53">
        <v>20840</v>
      </c>
      <c r="CB284" s="53">
        <v>6156</v>
      </c>
      <c r="CC284" s="54">
        <v>43820</v>
      </c>
      <c r="CD284" s="54">
        <v>5093</v>
      </c>
      <c r="CE284" s="54">
        <v>30000</v>
      </c>
      <c r="CF284" s="42">
        <f t="shared" si="214"/>
        <v>3.185448970630414E-2</v>
      </c>
      <c r="CG284" s="42">
        <f t="shared" si="215"/>
        <v>2.7847677428494158E-2</v>
      </c>
      <c r="CH284" s="42">
        <f t="shared" si="216"/>
        <v>2.6448110178461288E-2</v>
      </c>
      <c r="CI284" s="42">
        <f t="shared" si="217"/>
        <v>7.8125991486855898E-3</v>
      </c>
      <c r="CJ284" s="42">
        <f t="shared" si="218"/>
        <v>5.0657202640370852E-2</v>
      </c>
      <c r="CK284" s="54">
        <f t="shared" si="176"/>
        <v>13916.954000000005</v>
      </c>
    </row>
    <row r="285" spans="1:89" ht="20" customHeight="1" x14ac:dyDescent="0.6">
      <c r="A285" s="47">
        <v>278</v>
      </c>
      <c r="B285" s="47">
        <v>5</v>
      </c>
      <c r="C285" s="48" t="s">
        <v>549</v>
      </c>
      <c r="D285" s="48" t="s">
        <v>550</v>
      </c>
      <c r="E285" s="48" t="s">
        <v>551</v>
      </c>
      <c r="F285" s="23"/>
      <c r="G285" s="19">
        <v>40</v>
      </c>
      <c r="H285" s="20">
        <f t="shared" si="177"/>
        <v>0</v>
      </c>
      <c r="I285" s="23">
        <v>15610</v>
      </c>
      <c r="J285" s="22">
        <v>50</v>
      </c>
      <c r="K285" s="20">
        <f t="shared" si="178"/>
        <v>780500</v>
      </c>
      <c r="L285" s="23"/>
      <c r="M285" s="24">
        <v>60</v>
      </c>
      <c r="N285" s="20">
        <f t="shared" si="179"/>
        <v>0</v>
      </c>
      <c r="O285" s="23">
        <v>3486</v>
      </c>
      <c r="P285" s="25">
        <v>12</v>
      </c>
      <c r="Q285" s="20">
        <f t="shared" si="180"/>
        <v>41832</v>
      </c>
      <c r="R285" s="23">
        <v>740</v>
      </c>
      <c r="S285" s="26">
        <v>12</v>
      </c>
      <c r="T285" s="20">
        <f t="shared" si="181"/>
        <v>8880</v>
      </c>
      <c r="U285" s="23">
        <v>657</v>
      </c>
      <c r="V285" s="25">
        <v>8</v>
      </c>
      <c r="W285" s="20">
        <f t="shared" si="182"/>
        <v>5256</v>
      </c>
      <c r="X285" s="23">
        <v>4</v>
      </c>
      <c r="Y285" s="25">
        <v>12</v>
      </c>
      <c r="Z285" s="20">
        <f t="shared" si="183"/>
        <v>48</v>
      </c>
      <c r="AA285" s="23">
        <v>312</v>
      </c>
      <c r="AB285" s="25">
        <v>10</v>
      </c>
      <c r="AC285" s="20">
        <f t="shared" si="184"/>
        <v>3120</v>
      </c>
      <c r="AD285" s="23">
        <v>224</v>
      </c>
      <c r="AE285" s="25">
        <v>25</v>
      </c>
      <c r="AF285" s="20">
        <f t="shared" si="185"/>
        <v>5600</v>
      </c>
      <c r="AG285" s="23"/>
      <c r="AH285" s="25">
        <v>7.5</v>
      </c>
      <c r="AI285" s="20">
        <f t="shared" si="186"/>
        <v>0</v>
      </c>
      <c r="AJ285" s="23">
        <v>97</v>
      </c>
      <c r="AK285" s="22">
        <v>15</v>
      </c>
      <c r="AL285" s="20">
        <f t="shared" si="187"/>
        <v>1455</v>
      </c>
      <c r="AM285" s="23"/>
      <c r="AN285" s="25">
        <v>12</v>
      </c>
      <c r="AO285" s="20">
        <f t="shared" si="188"/>
        <v>0</v>
      </c>
      <c r="AP285" s="23">
        <f t="shared" si="189"/>
        <v>2034</v>
      </c>
      <c r="AQ285" s="23"/>
      <c r="AR285" s="27">
        <v>4</v>
      </c>
      <c r="AS285" s="23">
        <f t="shared" si="190"/>
        <v>0</v>
      </c>
      <c r="AT285" s="23">
        <v>6</v>
      </c>
      <c r="AU285" s="28">
        <v>6</v>
      </c>
      <c r="AV285" s="23">
        <f t="shared" si="191"/>
        <v>36</v>
      </c>
      <c r="AW285" s="23">
        <v>931</v>
      </c>
      <c r="AX285" s="29">
        <f t="shared" si="192"/>
        <v>967</v>
      </c>
      <c r="AY285" s="23">
        <v>17185</v>
      </c>
      <c r="AZ285" s="30">
        <f t="shared" si="193"/>
        <v>0.22331838565022422</v>
      </c>
      <c r="BA285" s="30">
        <f t="shared" si="194"/>
        <v>0.13030108904548365</v>
      </c>
      <c r="BB285" s="30">
        <f t="shared" si="195"/>
        <v>0.27739529546758462</v>
      </c>
      <c r="BC285" s="20">
        <f t="shared" si="196"/>
        <v>803404</v>
      </c>
      <c r="BD285" s="20">
        <f t="shared" si="197"/>
        <v>794980</v>
      </c>
      <c r="BE285" s="20">
        <f t="shared" si="198"/>
        <v>803404</v>
      </c>
      <c r="BF285" s="20">
        <f t="shared" si="199"/>
        <v>803404</v>
      </c>
      <c r="BG285" s="36">
        <v>863876</v>
      </c>
      <c r="BH285" s="36">
        <v>586161.51160705194</v>
      </c>
      <c r="BI285" s="237">
        <f t="shared" si="200"/>
        <v>67.85250563819946</v>
      </c>
      <c r="BJ285" s="238">
        <f t="shared" si="201"/>
        <v>59306</v>
      </c>
      <c r="BK285" s="239">
        <f t="shared" si="202"/>
        <v>6.8651056401613193</v>
      </c>
      <c r="BL285" s="27">
        <f t="shared" si="203"/>
        <v>54480</v>
      </c>
      <c r="BM285" s="239">
        <f t="shared" si="204"/>
        <v>6.306460649445059</v>
      </c>
      <c r="BN285" s="240">
        <f t="shared" si="205"/>
        <v>0</v>
      </c>
      <c r="BO285" s="239">
        <f t="shared" si="206"/>
        <v>0</v>
      </c>
      <c r="BP285" s="27">
        <f t="shared" si="207"/>
        <v>20000</v>
      </c>
      <c r="BQ285" s="239">
        <f t="shared" si="208"/>
        <v>2.3151470812940746</v>
      </c>
      <c r="BR285" s="36">
        <f t="shared" si="209"/>
        <v>71211.540000000008</v>
      </c>
      <c r="BS285" s="239">
        <f t="shared" si="210"/>
        <v>8.2432594492728128</v>
      </c>
      <c r="BT285" s="248">
        <f t="shared" si="219"/>
        <v>0.32147494361800544</v>
      </c>
      <c r="BU285" s="36">
        <v>204997.54</v>
      </c>
      <c r="BV285" s="47">
        <f t="shared" si="211"/>
        <v>23.729972820173266</v>
      </c>
      <c r="BW285" s="54">
        <f t="shared" si="212"/>
        <v>72716.948392948048</v>
      </c>
      <c r="BX285" s="237">
        <f t="shared" si="213"/>
        <v>8.4175215416272753</v>
      </c>
      <c r="BY285" s="53">
        <v>20670</v>
      </c>
      <c r="BZ285" s="53">
        <v>13416</v>
      </c>
      <c r="CA285" s="53">
        <v>18500</v>
      </c>
      <c r="CB285" s="53">
        <v>6720</v>
      </c>
      <c r="CC285" s="54">
        <v>54480</v>
      </c>
      <c r="CD285" s="54">
        <v>0</v>
      </c>
      <c r="CE285" s="54">
        <v>20000</v>
      </c>
      <c r="CF285" s="42">
        <f t="shared" si="214"/>
        <v>2.5728027244076454E-2</v>
      </c>
      <c r="CG285" s="42">
        <f t="shared" si="215"/>
        <v>1.6875896248962238E-2</v>
      </c>
      <c r="CH285" s="42">
        <f t="shared" si="216"/>
        <v>2.3027020029773314E-2</v>
      </c>
      <c r="CI285" s="42">
        <f t="shared" si="217"/>
        <v>8.3644094378419829E-3</v>
      </c>
      <c r="CJ285" s="42">
        <f t="shared" si="218"/>
        <v>6.3064606494450587E-2</v>
      </c>
      <c r="CK285" s="54">
        <f t="shared" si="176"/>
        <v>14543.38967858961</v>
      </c>
    </row>
    <row r="286" spans="1:89" ht="20" customHeight="1" x14ac:dyDescent="0.6">
      <c r="A286" s="47">
        <v>279</v>
      </c>
      <c r="B286" s="47">
        <v>4</v>
      </c>
      <c r="C286" s="48" t="s">
        <v>552</v>
      </c>
      <c r="D286" s="48" t="s">
        <v>212</v>
      </c>
      <c r="E286" s="48" t="s">
        <v>252</v>
      </c>
      <c r="F286" s="23"/>
      <c r="G286" s="19">
        <v>40</v>
      </c>
      <c r="H286" s="20">
        <f t="shared" si="177"/>
        <v>0</v>
      </c>
      <c r="I286" s="23">
        <v>14820</v>
      </c>
      <c r="J286" s="22">
        <v>50</v>
      </c>
      <c r="K286" s="20">
        <f t="shared" si="178"/>
        <v>741000</v>
      </c>
      <c r="L286" s="23"/>
      <c r="M286" s="24">
        <v>60</v>
      </c>
      <c r="N286" s="20">
        <f t="shared" si="179"/>
        <v>0</v>
      </c>
      <c r="O286" s="23">
        <v>6220</v>
      </c>
      <c r="P286" s="25">
        <v>12</v>
      </c>
      <c r="Q286" s="20">
        <f t="shared" si="180"/>
        <v>74640</v>
      </c>
      <c r="R286" s="23">
        <v>760</v>
      </c>
      <c r="S286" s="26">
        <v>12</v>
      </c>
      <c r="T286" s="20">
        <f t="shared" si="181"/>
        <v>9120</v>
      </c>
      <c r="U286" s="23">
        <v>450</v>
      </c>
      <c r="V286" s="25">
        <v>8</v>
      </c>
      <c r="W286" s="20">
        <f t="shared" si="182"/>
        <v>3600</v>
      </c>
      <c r="X286" s="23"/>
      <c r="Y286" s="25">
        <v>12</v>
      </c>
      <c r="Z286" s="20">
        <f t="shared" si="183"/>
        <v>0</v>
      </c>
      <c r="AA286" s="23">
        <v>360</v>
      </c>
      <c r="AB286" s="25">
        <v>10</v>
      </c>
      <c r="AC286" s="20">
        <f t="shared" si="184"/>
        <v>3600</v>
      </c>
      <c r="AD286" s="23"/>
      <c r="AE286" s="25">
        <v>25</v>
      </c>
      <c r="AF286" s="20">
        <f t="shared" si="185"/>
        <v>0</v>
      </c>
      <c r="AG286" s="23"/>
      <c r="AH286" s="25">
        <v>7.5</v>
      </c>
      <c r="AI286" s="20">
        <f t="shared" si="186"/>
        <v>0</v>
      </c>
      <c r="AJ286" s="23"/>
      <c r="AK286" s="22">
        <v>15</v>
      </c>
      <c r="AL286" s="20">
        <f t="shared" si="187"/>
        <v>0</v>
      </c>
      <c r="AM286" s="23"/>
      <c r="AN286" s="25">
        <v>12</v>
      </c>
      <c r="AO286" s="20">
        <f t="shared" si="188"/>
        <v>0</v>
      </c>
      <c r="AP286" s="23">
        <f t="shared" si="189"/>
        <v>1570</v>
      </c>
      <c r="AQ286" s="23"/>
      <c r="AR286" s="27">
        <v>4</v>
      </c>
      <c r="AS286" s="23">
        <f t="shared" si="190"/>
        <v>0</v>
      </c>
      <c r="AT286" s="23"/>
      <c r="AU286" s="28">
        <v>6</v>
      </c>
      <c r="AV286" s="23">
        <f t="shared" si="191"/>
        <v>0</v>
      </c>
      <c r="AW286" s="23">
        <v>2040</v>
      </c>
      <c r="AX286" s="29">
        <f t="shared" si="192"/>
        <v>2040</v>
      </c>
      <c r="AY286" s="23">
        <v>30600</v>
      </c>
      <c r="AZ286" s="30">
        <f t="shared" si="193"/>
        <v>0.41970310391363025</v>
      </c>
      <c r="BA286" s="30">
        <f t="shared" si="194"/>
        <v>0.10593792172739541</v>
      </c>
      <c r="BB286" s="30">
        <f t="shared" si="195"/>
        <v>0.32797427652733119</v>
      </c>
      <c r="BC286" s="20">
        <f t="shared" si="196"/>
        <v>757320</v>
      </c>
      <c r="BD286" s="20">
        <f t="shared" si="197"/>
        <v>750120</v>
      </c>
      <c r="BE286" s="20">
        <f t="shared" si="198"/>
        <v>757320</v>
      </c>
      <c r="BF286" s="20">
        <f t="shared" si="199"/>
        <v>757320</v>
      </c>
      <c r="BG286" s="36">
        <v>862560</v>
      </c>
      <c r="BH286" s="36">
        <v>588440.83333333</v>
      </c>
      <c r="BI286" s="237">
        <f t="shared" si="200"/>
        <v>68.220278396091857</v>
      </c>
      <c r="BJ286" s="238">
        <f t="shared" si="201"/>
        <v>52808.5</v>
      </c>
      <c r="BK286" s="239">
        <f t="shared" si="202"/>
        <v>6.1222987386384711</v>
      </c>
      <c r="BL286" s="27">
        <f t="shared" si="203"/>
        <v>42142.5</v>
      </c>
      <c r="BM286" s="239">
        <f t="shared" si="204"/>
        <v>4.8857470784641066</v>
      </c>
      <c r="BN286" s="240">
        <f t="shared" si="205"/>
        <v>7132.5</v>
      </c>
      <c r="BO286" s="239">
        <f t="shared" si="206"/>
        <v>0.82689899833055092</v>
      </c>
      <c r="BP286" s="27">
        <f t="shared" si="207"/>
        <v>20000</v>
      </c>
      <c r="BQ286" s="239">
        <f t="shared" si="208"/>
        <v>2.3186792802819514</v>
      </c>
      <c r="BR286" s="36">
        <f t="shared" si="209"/>
        <v>52413.049999999988</v>
      </c>
      <c r="BS286" s="239">
        <f t="shared" si="210"/>
        <v>6.0764526525690954</v>
      </c>
      <c r="BT286" s="248">
        <f t="shared" si="219"/>
        <v>0.31779721603908134</v>
      </c>
      <c r="BU286" s="36">
        <v>174496.55</v>
      </c>
      <c r="BV286" s="47">
        <f t="shared" si="211"/>
        <v>20.230076748284176</v>
      </c>
      <c r="BW286" s="54">
        <f t="shared" si="212"/>
        <v>99622.616666670016</v>
      </c>
      <c r="BX286" s="237">
        <f t="shared" si="213"/>
        <v>11.549644855623958</v>
      </c>
      <c r="BY286" s="53">
        <v>18692.5</v>
      </c>
      <c r="BZ286" s="53">
        <v>13416</v>
      </c>
      <c r="CA286" s="53">
        <v>13500</v>
      </c>
      <c r="CB286" s="53">
        <v>7200</v>
      </c>
      <c r="CC286" s="54">
        <v>42142.5</v>
      </c>
      <c r="CD286" s="54">
        <v>7132.5</v>
      </c>
      <c r="CE286" s="54">
        <v>20000</v>
      </c>
      <c r="CF286" s="42">
        <f t="shared" si="214"/>
        <v>2.468243278930967E-2</v>
      </c>
      <c r="CG286" s="42">
        <f t="shared" si="215"/>
        <v>1.7885138377859544E-2</v>
      </c>
      <c r="CH286" s="42">
        <f t="shared" si="216"/>
        <v>1.7826018063698306E-2</v>
      </c>
      <c r="CI286" s="42">
        <f t="shared" si="217"/>
        <v>9.5072096339724292E-3</v>
      </c>
      <c r="CJ286" s="42">
        <f t="shared" si="218"/>
        <v>4.8857470784641067E-2</v>
      </c>
      <c r="CK286" s="54">
        <f t="shared" si="176"/>
        <v>19924.523333334004</v>
      </c>
    </row>
    <row r="287" spans="1:89" ht="20" customHeight="1" x14ac:dyDescent="0.6">
      <c r="A287" s="47">
        <v>280</v>
      </c>
      <c r="B287" s="47">
        <v>5</v>
      </c>
      <c r="C287" s="48" t="s">
        <v>553</v>
      </c>
      <c r="D287" s="61" t="s">
        <v>554</v>
      </c>
      <c r="E287" s="47" t="s">
        <v>265</v>
      </c>
      <c r="F287" s="57"/>
      <c r="G287" s="19">
        <v>40</v>
      </c>
      <c r="H287" s="20">
        <f t="shared" si="177"/>
        <v>0</v>
      </c>
      <c r="I287" s="57">
        <v>15095</v>
      </c>
      <c r="J287" s="22">
        <v>50</v>
      </c>
      <c r="K287" s="20">
        <f t="shared" si="178"/>
        <v>754750</v>
      </c>
      <c r="L287" s="23"/>
      <c r="M287" s="24">
        <v>60</v>
      </c>
      <c r="N287" s="20">
        <f t="shared" si="179"/>
        <v>0</v>
      </c>
      <c r="O287" s="57">
        <v>5098</v>
      </c>
      <c r="P287" s="25">
        <v>12</v>
      </c>
      <c r="Q287" s="20">
        <f t="shared" si="180"/>
        <v>61176</v>
      </c>
      <c r="R287" s="57"/>
      <c r="S287" s="26">
        <v>12</v>
      </c>
      <c r="T287" s="20">
        <f t="shared" si="181"/>
        <v>0</v>
      </c>
      <c r="U287" s="57">
        <v>1610</v>
      </c>
      <c r="V287" s="25">
        <v>8</v>
      </c>
      <c r="W287" s="20">
        <f t="shared" si="182"/>
        <v>12880</v>
      </c>
      <c r="X287" s="57">
        <v>125</v>
      </c>
      <c r="Y287" s="25">
        <v>12</v>
      </c>
      <c r="Z287" s="20">
        <f t="shared" si="183"/>
        <v>1500</v>
      </c>
      <c r="AA287" s="57">
        <v>114</v>
      </c>
      <c r="AB287" s="25">
        <v>10</v>
      </c>
      <c r="AC287" s="20">
        <f t="shared" si="184"/>
        <v>1140</v>
      </c>
      <c r="AD287" s="57">
        <v>320</v>
      </c>
      <c r="AE287" s="25">
        <v>25</v>
      </c>
      <c r="AF287" s="20">
        <f t="shared" si="185"/>
        <v>8000</v>
      </c>
      <c r="AG287" s="23"/>
      <c r="AH287" s="25">
        <v>7.5</v>
      </c>
      <c r="AI287" s="20">
        <f t="shared" si="186"/>
        <v>0</v>
      </c>
      <c r="AJ287" s="57">
        <v>161</v>
      </c>
      <c r="AK287" s="22">
        <v>15</v>
      </c>
      <c r="AL287" s="20">
        <f t="shared" si="187"/>
        <v>2415</v>
      </c>
      <c r="AM287" s="57"/>
      <c r="AN287" s="25">
        <v>12</v>
      </c>
      <c r="AO287" s="20">
        <f t="shared" si="188"/>
        <v>0</v>
      </c>
      <c r="AP287" s="23">
        <f t="shared" si="189"/>
        <v>2330</v>
      </c>
      <c r="AQ287" s="57"/>
      <c r="AR287" s="27">
        <v>4</v>
      </c>
      <c r="AS287" s="23">
        <f t="shared" si="190"/>
        <v>0</v>
      </c>
      <c r="AT287" s="57">
        <v>19</v>
      </c>
      <c r="AU287" s="28">
        <v>6</v>
      </c>
      <c r="AV287" s="23">
        <f t="shared" si="191"/>
        <v>114</v>
      </c>
      <c r="AW287" s="57">
        <v>1100</v>
      </c>
      <c r="AX287" s="29">
        <f t="shared" si="192"/>
        <v>1214</v>
      </c>
      <c r="AY287" s="57">
        <v>17990</v>
      </c>
      <c r="AZ287" s="30">
        <f t="shared" si="193"/>
        <v>0.33772772441205695</v>
      </c>
      <c r="BA287" s="30">
        <f t="shared" si="194"/>
        <v>0.15435574693607154</v>
      </c>
      <c r="BB287" s="30">
        <f t="shared" si="195"/>
        <v>0.23813260102000786</v>
      </c>
      <c r="BC287" s="20">
        <f t="shared" si="196"/>
        <v>778270</v>
      </c>
      <c r="BD287" s="20">
        <f t="shared" si="197"/>
        <v>762750</v>
      </c>
      <c r="BE287" s="20">
        <f t="shared" si="198"/>
        <v>778270</v>
      </c>
      <c r="BF287" s="20">
        <f t="shared" si="199"/>
        <v>778270</v>
      </c>
      <c r="BG287" s="241">
        <v>861276</v>
      </c>
      <c r="BH287" s="241">
        <v>593999.79</v>
      </c>
      <c r="BI287" s="237">
        <f t="shared" si="200"/>
        <v>68.967414626670205</v>
      </c>
      <c r="BJ287" s="238">
        <f t="shared" si="201"/>
        <v>51070</v>
      </c>
      <c r="BK287" s="239">
        <f t="shared" si="202"/>
        <v>5.9295742595869383</v>
      </c>
      <c r="BL287" s="27">
        <f t="shared" si="203"/>
        <v>49473.25</v>
      </c>
      <c r="BM287" s="239">
        <f t="shared" si="204"/>
        <v>5.7441807272001073</v>
      </c>
      <c r="BN287" s="240">
        <f t="shared" si="205"/>
        <v>5797.25</v>
      </c>
      <c r="BO287" s="239">
        <f t="shared" si="206"/>
        <v>0.67310014443685884</v>
      </c>
      <c r="BP287" s="27">
        <f t="shared" si="207"/>
        <v>25000</v>
      </c>
      <c r="BQ287" s="239">
        <f t="shared" si="208"/>
        <v>2.9026699919654093</v>
      </c>
      <c r="BR287" s="36">
        <f t="shared" si="209"/>
        <v>47401.579999999987</v>
      </c>
      <c r="BS287" s="239">
        <f t="shared" si="210"/>
        <v>5.5036457535099066</v>
      </c>
      <c r="BT287" s="248">
        <f t="shared" si="219"/>
        <v>0.31032585373329802</v>
      </c>
      <c r="BU287" s="241">
        <v>178742.08</v>
      </c>
      <c r="BV287" s="47">
        <f t="shared" si="211"/>
        <v>20.753170876699222</v>
      </c>
      <c r="BW287" s="54">
        <f t="shared" si="212"/>
        <v>88534.129999999976</v>
      </c>
      <c r="BX287" s="237">
        <f t="shared" si="213"/>
        <v>10.279414496630578</v>
      </c>
      <c r="BY287" s="58">
        <v>14320</v>
      </c>
      <c r="BZ287" s="58">
        <v>17000</v>
      </c>
      <c r="CA287" s="58">
        <v>12710</v>
      </c>
      <c r="CB287" s="58">
        <v>7040</v>
      </c>
      <c r="CC287" s="59">
        <v>49473.25</v>
      </c>
      <c r="CD287" s="59">
        <v>5797.25</v>
      </c>
      <c r="CE287" s="59">
        <v>25000</v>
      </c>
      <c r="CF287" s="42">
        <f t="shared" si="214"/>
        <v>1.8399784136610687E-2</v>
      </c>
      <c r="CG287" s="42">
        <f t="shared" si="215"/>
        <v>2.2287774500163882E-2</v>
      </c>
      <c r="CH287" s="42">
        <f t="shared" si="216"/>
        <v>1.6331093322368845E-2</v>
      </c>
      <c r="CI287" s="42">
        <f t="shared" si="217"/>
        <v>9.0457039330823497E-3</v>
      </c>
      <c r="CJ287" s="42">
        <f t="shared" si="218"/>
        <v>5.7441807272001079E-2</v>
      </c>
      <c r="CK287" s="54">
        <f t="shared" si="176"/>
        <v>17706.825999999997</v>
      </c>
    </row>
    <row r="288" spans="1:89" ht="20" customHeight="1" x14ac:dyDescent="0.6">
      <c r="A288" s="47">
        <v>281</v>
      </c>
      <c r="B288" s="47">
        <v>4</v>
      </c>
      <c r="C288" s="48" t="s">
        <v>555</v>
      </c>
      <c r="D288" s="48" t="s">
        <v>84</v>
      </c>
      <c r="E288" s="48" t="s">
        <v>203</v>
      </c>
      <c r="F288" s="49">
        <v>0</v>
      </c>
      <c r="G288" s="19">
        <v>40</v>
      </c>
      <c r="H288" s="20">
        <f t="shared" si="177"/>
        <v>0</v>
      </c>
      <c r="I288" s="23">
        <v>14290</v>
      </c>
      <c r="J288" s="22">
        <v>50</v>
      </c>
      <c r="K288" s="20">
        <f t="shared" si="178"/>
        <v>714500</v>
      </c>
      <c r="L288" s="23"/>
      <c r="M288" s="24">
        <v>60</v>
      </c>
      <c r="N288" s="20">
        <f t="shared" si="179"/>
        <v>0</v>
      </c>
      <c r="O288" s="23">
        <v>5489</v>
      </c>
      <c r="P288" s="25">
        <v>12</v>
      </c>
      <c r="Q288" s="20">
        <f t="shared" si="180"/>
        <v>65868</v>
      </c>
      <c r="R288" s="23">
        <v>1580</v>
      </c>
      <c r="S288" s="26">
        <v>12</v>
      </c>
      <c r="T288" s="20">
        <f t="shared" si="181"/>
        <v>18960</v>
      </c>
      <c r="U288" s="23">
        <v>360</v>
      </c>
      <c r="V288" s="25">
        <v>8</v>
      </c>
      <c r="W288" s="20">
        <f t="shared" si="182"/>
        <v>2880</v>
      </c>
      <c r="X288" s="23">
        <v>305</v>
      </c>
      <c r="Y288" s="25">
        <v>12</v>
      </c>
      <c r="Z288" s="20">
        <f t="shared" si="183"/>
        <v>3660</v>
      </c>
      <c r="AA288" s="23">
        <v>810</v>
      </c>
      <c r="AB288" s="25">
        <v>10</v>
      </c>
      <c r="AC288" s="20">
        <f t="shared" si="184"/>
        <v>8100</v>
      </c>
      <c r="AD288" s="23">
        <v>0</v>
      </c>
      <c r="AE288" s="25">
        <v>25</v>
      </c>
      <c r="AF288" s="20">
        <f t="shared" si="185"/>
        <v>0</v>
      </c>
      <c r="AG288" s="23">
        <v>1012</v>
      </c>
      <c r="AH288" s="25">
        <v>7.5</v>
      </c>
      <c r="AI288" s="20">
        <f t="shared" si="186"/>
        <v>7590</v>
      </c>
      <c r="AJ288" s="23"/>
      <c r="AK288" s="22">
        <v>15</v>
      </c>
      <c r="AL288" s="20">
        <f t="shared" si="187"/>
        <v>0</v>
      </c>
      <c r="AM288" s="23">
        <v>0</v>
      </c>
      <c r="AN288" s="25">
        <v>12</v>
      </c>
      <c r="AO288" s="20">
        <f t="shared" si="188"/>
        <v>0</v>
      </c>
      <c r="AP288" s="23">
        <f t="shared" si="189"/>
        <v>4067</v>
      </c>
      <c r="AQ288" s="23">
        <v>77</v>
      </c>
      <c r="AR288" s="27">
        <v>4</v>
      </c>
      <c r="AS288" s="23">
        <f t="shared" si="190"/>
        <v>308</v>
      </c>
      <c r="AT288" s="23">
        <v>0</v>
      </c>
      <c r="AU288" s="28">
        <v>6</v>
      </c>
      <c r="AV288" s="23">
        <f t="shared" si="191"/>
        <v>0</v>
      </c>
      <c r="AW288" s="23">
        <v>1953</v>
      </c>
      <c r="AX288" s="29">
        <f t="shared" si="192"/>
        <v>2261</v>
      </c>
      <c r="AY288" s="23">
        <v>38195</v>
      </c>
      <c r="AZ288" s="30">
        <f t="shared" si="193"/>
        <v>0.38411476557032892</v>
      </c>
      <c r="BA288" s="30">
        <f t="shared" si="194"/>
        <v>0.28460461861441566</v>
      </c>
      <c r="BB288" s="30">
        <f t="shared" si="195"/>
        <v>0.41191473856804517</v>
      </c>
      <c r="BC288" s="20">
        <f t="shared" si="196"/>
        <v>748100</v>
      </c>
      <c r="BD288" s="20">
        <f t="shared" si="197"/>
        <v>733460</v>
      </c>
      <c r="BE288" s="20">
        <f t="shared" si="198"/>
        <v>748100</v>
      </c>
      <c r="BF288" s="20">
        <f t="shared" si="199"/>
        <v>755690</v>
      </c>
      <c r="BG288" s="36">
        <v>859753</v>
      </c>
      <c r="BH288" s="36">
        <v>574490.78</v>
      </c>
      <c r="BI288" s="237">
        <f t="shared" si="200"/>
        <v>66.820444941744896</v>
      </c>
      <c r="BJ288" s="238">
        <f t="shared" si="201"/>
        <v>57146</v>
      </c>
      <c r="BK288" s="239">
        <f t="shared" si="202"/>
        <v>6.6467927416362604</v>
      </c>
      <c r="BL288" s="27">
        <f t="shared" si="203"/>
        <v>38225</v>
      </c>
      <c r="BM288" s="239">
        <f t="shared" si="204"/>
        <v>4.4460443871670119</v>
      </c>
      <c r="BN288" s="240">
        <f t="shared" si="205"/>
        <v>8313.01</v>
      </c>
      <c r="BO288" s="239">
        <f t="shared" si="206"/>
        <v>0.96690677438752748</v>
      </c>
      <c r="BP288" s="27">
        <f t="shared" si="207"/>
        <v>16500</v>
      </c>
      <c r="BQ288" s="239">
        <f t="shared" si="208"/>
        <v>1.9191558505756885</v>
      </c>
      <c r="BR288" s="36">
        <f t="shared" si="209"/>
        <v>42932.888484848008</v>
      </c>
      <c r="BS288" s="239">
        <f t="shared" si="210"/>
        <v>4.9936305525945253</v>
      </c>
      <c r="BT288" s="248">
        <f t="shared" si="219"/>
        <v>0.331795550582551</v>
      </c>
      <c r="BU288" s="36">
        <v>163116.898484848</v>
      </c>
      <c r="BV288" s="47">
        <f t="shared" si="211"/>
        <v>18.972530306361012</v>
      </c>
      <c r="BW288" s="54">
        <f t="shared" si="212"/>
        <v>122145.32151515197</v>
      </c>
      <c r="BX288" s="237">
        <f t="shared" si="213"/>
        <v>14.207024751894085</v>
      </c>
      <c r="BY288" s="53">
        <v>13298</v>
      </c>
      <c r="BZ288" s="53">
        <v>20090</v>
      </c>
      <c r="CA288" s="53">
        <v>16972</v>
      </c>
      <c r="CB288" s="53">
        <v>6786</v>
      </c>
      <c r="CC288" s="54">
        <v>38225</v>
      </c>
      <c r="CD288" s="54">
        <v>8313.01</v>
      </c>
      <c r="CE288" s="54">
        <v>16500</v>
      </c>
      <c r="CF288" s="42">
        <f t="shared" si="214"/>
        <v>1.7775698436037962E-2</v>
      </c>
      <c r="CG288" s="42">
        <f t="shared" si="215"/>
        <v>2.7390723420500095E-2</v>
      </c>
      <c r="CH288" s="42">
        <f t="shared" si="216"/>
        <v>2.2686806576660876E-2</v>
      </c>
      <c r="CI288" s="42">
        <f t="shared" si="217"/>
        <v>8.9798726991226555E-3</v>
      </c>
      <c r="CJ288" s="42">
        <f t="shared" si="218"/>
        <v>4.446044387167012E-2</v>
      </c>
      <c r="CK288" s="54">
        <f t="shared" si="176"/>
        <v>24429.064303030395</v>
      </c>
    </row>
    <row r="289" spans="1:89" ht="20" customHeight="1" x14ac:dyDescent="0.6">
      <c r="A289" s="47">
        <v>282</v>
      </c>
      <c r="B289" s="47">
        <v>5</v>
      </c>
      <c r="C289" s="48" t="s">
        <v>556</v>
      </c>
      <c r="D289" s="48" t="s">
        <v>196</v>
      </c>
      <c r="E289" s="48" t="s">
        <v>110</v>
      </c>
      <c r="F289" s="55"/>
      <c r="G289" s="19">
        <v>40</v>
      </c>
      <c r="H289" s="20">
        <f t="shared" si="177"/>
        <v>0</v>
      </c>
      <c r="I289" s="23">
        <v>14114</v>
      </c>
      <c r="J289" s="22">
        <v>50</v>
      </c>
      <c r="K289" s="20">
        <f t="shared" si="178"/>
        <v>705700</v>
      </c>
      <c r="L289" s="23"/>
      <c r="M289" s="24">
        <v>60</v>
      </c>
      <c r="N289" s="20">
        <f t="shared" si="179"/>
        <v>0</v>
      </c>
      <c r="O289" s="23">
        <v>5427</v>
      </c>
      <c r="P289" s="25">
        <v>12</v>
      </c>
      <c r="Q289" s="20">
        <f t="shared" si="180"/>
        <v>65124</v>
      </c>
      <c r="R289" s="23">
        <v>1276</v>
      </c>
      <c r="S289" s="26">
        <v>12</v>
      </c>
      <c r="T289" s="20">
        <f t="shared" si="181"/>
        <v>15312</v>
      </c>
      <c r="U289" s="23">
        <v>696</v>
      </c>
      <c r="V289" s="25">
        <v>8</v>
      </c>
      <c r="W289" s="20">
        <f t="shared" si="182"/>
        <v>5568</v>
      </c>
      <c r="X289" s="23">
        <v>440</v>
      </c>
      <c r="Y289" s="25">
        <v>12</v>
      </c>
      <c r="Z289" s="20">
        <f t="shared" si="183"/>
        <v>5280</v>
      </c>
      <c r="AA289" s="23">
        <v>878</v>
      </c>
      <c r="AB289" s="25">
        <v>10</v>
      </c>
      <c r="AC289" s="20">
        <f t="shared" si="184"/>
        <v>8780</v>
      </c>
      <c r="AD289" s="23">
        <v>256</v>
      </c>
      <c r="AE289" s="25">
        <v>25</v>
      </c>
      <c r="AF289" s="20">
        <f t="shared" si="185"/>
        <v>6400</v>
      </c>
      <c r="AG289" s="23">
        <v>96</v>
      </c>
      <c r="AH289" s="25">
        <v>7.5</v>
      </c>
      <c r="AI289" s="20">
        <f t="shared" si="186"/>
        <v>720</v>
      </c>
      <c r="AJ289" s="23"/>
      <c r="AK289" s="22">
        <v>15</v>
      </c>
      <c r="AL289" s="20">
        <f t="shared" si="187"/>
        <v>0</v>
      </c>
      <c r="AM289" s="23">
        <v>188</v>
      </c>
      <c r="AN289" s="25">
        <v>12</v>
      </c>
      <c r="AO289" s="20">
        <f t="shared" si="188"/>
        <v>2256</v>
      </c>
      <c r="AP289" s="23">
        <f t="shared" si="189"/>
        <v>3830</v>
      </c>
      <c r="AQ289" s="23">
        <v>109</v>
      </c>
      <c r="AR289" s="27">
        <v>4</v>
      </c>
      <c r="AS289" s="23">
        <f t="shared" si="190"/>
        <v>436</v>
      </c>
      <c r="AT289" s="23"/>
      <c r="AU289" s="28">
        <v>6</v>
      </c>
      <c r="AV289" s="23">
        <f t="shared" si="191"/>
        <v>0</v>
      </c>
      <c r="AW289" s="23">
        <v>2330</v>
      </c>
      <c r="AX289" s="29">
        <f t="shared" si="192"/>
        <v>2766</v>
      </c>
      <c r="AY289" s="23">
        <v>44800</v>
      </c>
      <c r="AZ289" s="30">
        <f t="shared" si="193"/>
        <v>0.38451183222332436</v>
      </c>
      <c r="BA289" s="30">
        <f t="shared" si="194"/>
        <v>0.27136176845685134</v>
      </c>
      <c r="BB289" s="30">
        <f t="shared" si="195"/>
        <v>0.50967385295743506</v>
      </c>
      <c r="BC289" s="20">
        <f t="shared" si="196"/>
        <v>747040</v>
      </c>
      <c r="BD289" s="20">
        <f t="shared" si="197"/>
        <v>727412</v>
      </c>
      <c r="BE289" s="20">
        <f t="shared" si="198"/>
        <v>747040</v>
      </c>
      <c r="BF289" s="20">
        <f t="shared" si="199"/>
        <v>747760</v>
      </c>
      <c r="BG289" s="36">
        <v>859564</v>
      </c>
      <c r="BH289" s="36">
        <v>578034.10227272694</v>
      </c>
      <c r="BI289" s="237">
        <f t="shared" si="200"/>
        <v>67.247360554039844</v>
      </c>
      <c r="BJ289" s="238">
        <f t="shared" si="201"/>
        <v>55650</v>
      </c>
      <c r="BK289" s="239">
        <f t="shared" si="202"/>
        <v>6.4742125077364809</v>
      </c>
      <c r="BL289" s="27">
        <f t="shared" si="203"/>
        <v>58450</v>
      </c>
      <c r="BM289" s="239">
        <f t="shared" si="204"/>
        <v>6.7999590490062412</v>
      </c>
      <c r="BN289" s="240">
        <f t="shared" si="205"/>
        <v>1375</v>
      </c>
      <c r="BO289" s="239">
        <f t="shared" si="206"/>
        <v>0.15996481937354287</v>
      </c>
      <c r="BP289" s="27">
        <f t="shared" si="207"/>
        <v>31500</v>
      </c>
      <c r="BQ289" s="239">
        <f t="shared" si="208"/>
        <v>3.6646485892848006</v>
      </c>
      <c r="BR289" s="36">
        <f t="shared" si="209"/>
        <v>54087.41</v>
      </c>
      <c r="BS289" s="239">
        <f t="shared" si="210"/>
        <v>6.2924238334783693</v>
      </c>
      <c r="BT289" s="248">
        <f t="shared" si="219"/>
        <v>0.32752639445960169</v>
      </c>
      <c r="BU289" s="36">
        <v>201062.41</v>
      </c>
      <c r="BV289" s="47">
        <f t="shared" si="211"/>
        <v>23.391208798879433</v>
      </c>
      <c r="BW289" s="54">
        <f t="shared" si="212"/>
        <v>80467.487727273052</v>
      </c>
      <c r="BX289" s="237">
        <f t="shared" si="213"/>
        <v>9.361430647080736</v>
      </c>
      <c r="BY289" s="53">
        <v>17890</v>
      </c>
      <c r="BZ289" s="53">
        <v>16049</v>
      </c>
      <c r="CA289" s="53">
        <v>14432</v>
      </c>
      <c r="CB289" s="53">
        <v>7279</v>
      </c>
      <c r="CC289" s="54">
        <v>58450</v>
      </c>
      <c r="CD289" s="54">
        <v>1375</v>
      </c>
      <c r="CE289" s="54">
        <v>31500</v>
      </c>
      <c r="CF289" s="42">
        <f t="shared" si="214"/>
        <v>2.3947847504819018E-2</v>
      </c>
      <c r="CG289" s="42">
        <f t="shared" si="215"/>
        <v>2.206314990679285E-2</v>
      </c>
      <c r="CH289" s="42">
        <f t="shared" si="216"/>
        <v>1.9318911972585135E-2</v>
      </c>
      <c r="CI289" s="42">
        <f t="shared" si="217"/>
        <v>9.7344067615277637E-3</v>
      </c>
      <c r="CJ289" s="42">
        <f t="shared" si="218"/>
        <v>6.7999590490062406E-2</v>
      </c>
      <c r="CK289" s="54">
        <f t="shared" si="176"/>
        <v>16093.497545454611</v>
      </c>
    </row>
    <row r="290" spans="1:89" ht="20" customHeight="1" x14ac:dyDescent="0.6">
      <c r="A290" s="47">
        <v>283</v>
      </c>
      <c r="B290" s="62">
        <v>4</v>
      </c>
      <c r="C290" s="48" t="s">
        <v>557</v>
      </c>
      <c r="D290" s="48" t="s">
        <v>205</v>
      </c>
      <c r="E290" s="48" t="s">
        <v>91</v>
      </c>
      <c r="F290" s="23"/>
      <c r="G290" s="19">
        <v>40</v>
      </c>
      <c r="H290" s="20">
        <f t="shared" si="177"/>
        <v>0</v>
      </c>
      <c r="I290" s="23">
        <v>15712</v>
      </c>
      <c r="J290" s="22">
        <v>50</v>
      </c>
      <c r="K290" s="20">
        <f t="shared" si="178"/>
        <v>785600</v>
      </c>
      <c r="L290" s="23"/>
      <c r="M290" s="24">
        <v>60</v>
      </c>
      <c r="N290" s="20">
        <f t="shared" si="179"/>
        <v>0</v>
      </c>
      <c r="O290" s="23">
        <v>2953</v>
      </c>
      <c r="P290" s="25">
        <v>12</v>
      </c>
      <c r="Q290" s="20">
        <f t="shared" si="180"/>
        <v>35436</v>
      </c>
      <c r="R290" s="23"/>
      <c r="S290" s="26">
        <v>12</v>
      </c>
      <c r="T290" s="20">
        <f t="shared" si="181"/>
        <v>0</v>
      </c>
      <c r="U290" s="23">
        <v>355</v>
      </c>
      <c r="V290" s="25">
        <v>8</v>
      </c>
      <c r="W290" s="20">
        <f t="shared" si="182"/>
        <v>2840</v>
      </c>
      <c r="X290" s="23">
        <v>162</v>
      </c>
      <c r="Y290" s="25">
        <v>12</v>
      </c>
      <c r="Z290" s="20">
        <f t="shared" si="183"/>
        <v>1944</v>
      </c>
      <c r="AA290" s="23">
        <v>590</v>
      </c>
      <c r="AB290" s="25">
        <v>10</v>
      </c>
      <c r="AC290" s="20">
        <f t="shared" si="184"/>
        <v>5900</v>
      </c>
      <c r="AD290" s="23">
        <v>139</v>
      </c>
      <c r="AE290" s="25">
        <v>25</v>
      </c>
      <c r="AF290" s="20">
        <f t="shared" si="185"/>
        <v>3475</v>
      </c>
      <c r="AG290" s="23"/>
      <c r="AH290" s="25">
        <v>7.5</v>
      </c>
      <c r="AI290" s="20">
        <f t="shared" si="186"/>
        <v>0</v>
      </c>
      <c r="AJ290" s="23"/>
      <c r="AK290" s="22">
        <v>15</v>
      </c>
      <c r="AL290" s="20">
        <f t="shared" si="187"/>
        <v>0</v>
      </c>
      <c r="AM290" s="23"/>
      <c r="AN290" s="25">
        <v>12</v>
      </c>
      <c r="AO290" s="20">
        <f t="shared" si="188"/>
        <v>0</v>
      </c>
      <c r="AP290" s="23">
        <f t="shared" si="189"/>
        <v>1246</v>
      </c>
      <c r="AQ290" s="23"/>
      <c r="AR290" s="27">
        <v>4</v>
      </c>
      <c r="AS290" s="23">
        <f t="shared" si="190"/>
        <v>0</v>
      </c>
      <c r="AT290" s="23"/>
      <c r="AU290" s="28">
        <v>6</v>
      </c>
      <c r="AV290" s="23">
        <f t="shared" si="191"/>
        <v>0</v>
      </c>
      <c r="AW290" s="23">
        <v>792</v>
      </c>
      <c r="AX290" s="29">
        <f t="shared" si="192"/>
        <v>792</v>
      </c>
      <c r="AY290" s="23">
        <v>22287</v>
      </c>
      <c r="AZ290" s="30">
        <f t="shared" si="193"/>
        <v>0.18794551934826884</v>
      </c>
      <c r="BA290" s="30">
        <f t="shared" si="194"/>
        <v>7.9302443991853364E-2</v>
      </c>
      <c r="BB290" s="30">
        <f t="shared" si="195"/>
        <v>0.26820182864883169</v>
      </c>
      <c r="BC290" s="20">
        <f t="shared" si="196"/>
        <v>799759</v>
      </c>
      <c r="BD290" s="20">
        <f t="shared" si="197"/>
        <v>789075</v>
      </c>
      <c r="BE290" s="20">
        <f t="shared" si="198"/>
        <v>799759</v>
      </c>
      <c r="BF290" s="20">
        <f t="shared" si="199"/>
        <v>799759</v>
      </c>
      <c r="BG290" s="36">
        <v>857482</v>
      </c>
      <c r="BH290" s="36">
        <v>584483.32516835001</v>
      </c>
      <c r="BI290" s="237">
        <f t="shared" si="200"/>
        <v>68.162751540947795</v>
      </c>
      <c r="BJ290" s="238">
        <f t="shared" si="201"/>
        <v>69775</v>
      </c>
      <c r="BK290" s="239">
        <f t="shared" si="202"/>
        <v>8.1371970490342651</v>
      </c>
      <c r="BL290" s="27">
        <f t="shared" si="203"/>
        <v>37189.69</v>
      </c>
      <c r="BM290" s="239">
        <f t="shared" si="204"/>
        <v>4.3370811282335957</v>
      </c>
      <c r="BN290" s="240">
        <f t="shared" si="205"/>
        <v>4621.88</v>
      </c>
      <c r="BO290" s="239">
        <f t="shared" si="206"/>
        <v>0.53900606659964878</v>
      </c>
      <c r="BP290" s="27">
        <f t="shared" si="207"/>
        <v>0</v>
      </c>
      <c r="BQ290" s="239">
        <f t="shared" si="208"/>
        <v>0</v>
      </c>
      <c r="BR290" s="36">
        <f t="shared" si="209"/>
        <v>40217.459999999992</v>
      </c>
      <c r="BS290" s="239">
        <f t="shared" si="210"/>
        <v>4.6901812516181094</v>
      </c>
      <c r="BT290" s="248">
        <f t="shared" si="219"/>
        <v>0.31837248459052198</v>
      </c>
      <c r="BU290" s="36">
        <v>151804.03</v>
      </c>
      <c r="BV290" s="47">
        <f t="shared" si="211"/>
        <v>17.70346549548562</v>
      </c>
      <c r="BW290" s="54">
        <f t="shared" si="212"/>
        <v>121194.64483164999</v>
      </c>
      <c r="BX290" s="237">
        <f t="shared" si="213"/>
        <v>14.133782963566581</v>
      </c>
      <c r="BY290" s="53">
        <v>24135</v>
      </c>
      <c r="BZ290" s="53">
        <v>22500</v>
      </c>
      <c r="CA290" s="53">
        <v>19500</v>
      </c>
      <c r="CB290" s="53">
        <v>3640</v>
      </c>
      <c r="CC290" s="54">
        <v>37189.69</v>
      </c>
      <c r="CD290" s="54">
        <v>4621.88</v>
      </c>
      <c r="CE290" s="54"/>
      <c r="CF290" s="42">
        <f t="shared" si="214"/>
        <v>3.0177841074623731E-2</v>
      </c>
      <c r="CG290" s="42">
        <f t="shared" si="215"/>
        <v>2.8514399771884802E-2</v>
      </c>
      <c r="CH290" s="42">
        <f t="shared" si="216"/>
        <v>2.4382345181485923E-2</v>
      </c>
      <c r="CI290" s="42">
        <f t="shared" si="217"/>
        <v>4.5513711005440386E-3</v>
      </c>
      <c r="CJ290" s="42">
        <f t="shared" si="218"/>
        <v>4.3370811282335955E-2</v>
      </c>
      <c r="CK290" s="54">
        <f t="shared" si="176"/>
        <v>24238.928966330001</v>
      </c>
    </row>
    <row r="291" spans="1:89" ht="20" customHeight="1" x14ac:dyDescent="0.6">
      <c r="A291" s="47">
        <v>284</v>
      </c>
      <c r="B291" s="47">
        <v>4</v>
      </c>
      <c r="C291" s="48" t="s">
        <v>558</v>
      </c>
      <c r="D291" s="47" t="s">
        <v>103</v>
      </c>
      <c r="E291" s="47" t="s">
        <v>97</v>
      </c>
      <c r="F291" s="57"/>
      <c r="G291" s="19">
        <v>40</v>
      </c>
      <c r="H291" s="20">
        <f t="shared" si="177"/>
        <v>0</v>
      </c>
      <c r="I291" s="57">
        <v>16340</v>
      </c>
      <c r="J291" s="22">
        <v>50</v>
      </c>
      <c r="K291" s="20">
        <f t="shared" si="178"/>
        <v>817000</v>
      </c>
      <c r="L291" s="23"/>
      <c r="M291" s="24">
        <v>60</v>
      </c>
      <c r="N291" s="20">
        <f t="shared" si="179"/>
        <v>0</v>
      </c>
      <c r="O291" s="57">
        <v>1749</v>
      </c>
      <c r="P291" s="25">
        <v>12</v>
      </c>
      <c r="Q291" s="20">
        <f t="shared" si="180"/>
        <v>20988</v>
      </c>
      <c r="R291" s="57"/>
      <c r="S291" s="26">
        <v>12</v>
      </c>
      <c r="T291" s="20">
        <f t="shared" si="181"/>
        <v>0</v>
      </c>
      <c r="U291" s="57">
        <v>220</v>
      </c>
      <c r="V291" s="25">
        <v>8</v>
      </c>
      <c r="W291" s="20">
        <f t="shared" si="182"/>
        <v>1760</v>
      </c>
      <c r="X291" s="57">
        <v>120</v>
      </c>
      <c r="Y291" s="25">
        <v>12</v>
      </c>
      <c r="Z291" s="20">
        <f t="shared" si="183"/>
        <v>1440</v>
      </c>
      <c r="AA291" s="57">
        <v>120</v>
      </c>
      <c r="AB291" s="25">
        <v>10</v>
      </c>
      <c r="AC291" s="20">
        <f t="shared" si="184"/>
        <v>1200</v>
      </c>
      <c r="AD291" s="57"/>
      <c r="AE291" s="25">
        <v>25</v>
      </c>
      <c r="AF291" s="20">
        <f t="shared" si="185"/>
        <v>0</v>
      </c>
      <c r="AG291" s="23"/>
      <c r="AH291" s="25">
        <v>7.5</v>
      </c>
      <c r="AI291" s="20">
        <f t="shared" si="186"/>
        <v>0</v>
      </c>
      <c r="AJ291" s="57"/>
      <c r="AK291" s="22">
        <v>15</v>
      </c>
      <c r="AL291" s="20">
        <f t="shared" si="187"/>
        <v>0</v>
      </c>
      <c r="AM291" s="57"/>
      <c r="AN291" s="25">
        <v>12</v>
      </c>
      <c r="AO291" s="20">
        <f t="shared" si="188"/>
        <v>0</v>
      </c>
      <c r="AP291" s="23">
        <f t="shared" si="189"/>
        <v>460</v>
      </c>
      <c r="AQ291" s="57"/>
      <c r="AR291" s="27">
        <v>4</v>
      </c>
      <c r="AS291" s="23">
        <f t="shared" si="190"/>
        <v>0</v>
      </c>
      <c r="AT291" s="57"/>
      <c r="AU291" s="28">
        <v>6</v>
      </c>
      <c r="AV291" s="23">
        <f t="shared" si="191"/>
        <v>0</v>
      </c>
      <c r="AW291" s="57">
        <v>783</v>
      </c>
      <c r="AX291" s="29">
        <f t="shared" si="192"/>
        <v>783</v>
      </c>
      <c r="AY291" s="57">
        <v>14850</v>
      </c>
      <c r="AZ291" s="30">
        <f t="shared" si="193"/>
        <v>0.10703794369645042</v>
      </c>
      <c r="BA291" s="30">
        <f t="shared" si="194"/>
        <v>2.8151774785801713E-2</v>
      </c>
      <c r="BB291" s="30">
        <f t="shared" si="195"/>
        <v>0.44768439108061747</v>
      </c>
      <c r="BC291" s="20">
        <f t="shared" si="196"/>
        <v>821400</v>
      </c>
      <c r="BD291" s="20">
        <f t="shared" si="197"/>
        <v>817000</v>
      </c>
      <c r="BE291" s="20">
        <f t="shared" si="198"/>
        <v>821400</v>
      </c>
      <c r="BF291" s="20">
        <f t="shared" si="199"/>
        <v>821400</v>
      </c>
      <c r="BG291" s="241">
        <v>857238</v>
      </c>
      <c r="BH291" s="241">
        <v>590325.89421228704</v>
      </c>
      <c r="BI291" s="237">
        <f t="shared" si="200"/>
        <v>68.86371045290656</v>
      </c>
      <c r="BJ291" s="238">
        <f t="shared" si="201"/>
        <v>57102.875677460004</v>
      </c>
      <c r="BK291" s="239">
        <f t="shared" si="202"/>
        <v>6.6612627622037301</v>
      </c>
      <c r="BL291" s="27">
        <f t="shared" si="203"/>
        <v>39150</v>
      </c>
      <c r="BM291" s="239">
        <f t="shared" si="204"/>
        <v>4.5669930637699219</v>
      </c>
      <c r="BN291" s="240">
        <f t="shared" si="205"/>
        <v>12920</v>
      </c>
      <c r="BO291" s="239">
        <f t="shared" si="206"/>
        <v>1.5071660379031262</v>
      </c>
      <c r="BP291" s="27">
        <f t="shared" si="207"/>
        <v>20000</v>
      </c>
      <c r="BQ291" s="239">
        <f t="shared" si="208"/>
        <v>2.333074362079143</v>
      </c>
      <c r="BR291" s="36">
        <f t="shared" si="209"/>
        <v>48269</v>
      </c>
      <c r="BS291" s="239">
        <f t="shared" si="210"/>
        <v>5.6307583191599075</v>
      </c>
      <c r="BT291" s="248">
        <f t="shared" si="219"/>
        <v>0.31136289547093454</v>
      </c>
      <c r="BU291" s="241">
        <v>177441.87567745999</v>
      </c>
      <c r="BV291" s="47">
        <f t="shared" si="211"/>
        <v>20.699254545115828</v>
      </c>
      <c r="BW291" s="54">
        <f t="shared" si="212"/>
        <v>89470.230110252975</v>
      </c>
      <c r="BX291" s="237">
        <f t="shared" si="213"/>
        <v>10.437035001977629</v>
      </c>
      <c r="BY291" s="58">
        <v>14827.142355399999</v>
      </c>
      <c r="BZ291" s="58">
        <v>17995</v>
      </c>
      <c r="CA291" s="58">
        <v>16696.733322060001</v>
      </c>
      <c r="CB291" s="58">
        <v>7584</v>
      </c>
      <c r="CC291" s="59">
        <v>39150</v>
      </c>
      <c r="CD291" s="59">
        <v>12920</v>
      </c>
      <c r="CE291" s="59">
        <v>20000</v>
      </c>
      <c r="CF291" s="42">
        <f t="shared" si="214"/>
        <v>1.8051062034818603E-2</v>
      </c>
      <c r="CG291" s="42">
        <f t="shared" si="215"/>
        <v>2.2025703794369644E-2</v>
      </c>
      <c r="CH291" s="42">
        <f t="shared" si="216"/>
        <v>2.0327164989116145E-2</v>
      </c>
      <c r="CI291" s="42">
        <f t="shared" si="217"/>
        <v>9.233016800584368E-3</v>
      </c>
      <c r="CJ291" s="42">
        <f t="shared" si="218"/>
        <v>4.5669930637699217E-2</v>
      </c>
      <c r="CK291" s="54">
        <f t="shared" si="176"/>
        <v>17894.046022050596</v>
      </c>
    </row>
    <row r="292" spans="1:89" ht="20" customHeight="1" x14ac:dyDescent="0.6">
      <c r="A292" s="47">
        <v>285</v>
      </c>
      <c r="B292" s="62">
        <v>5</v>
      </c>
      <c r="C292" s="48" t="s">
        <v>559</v>
      </c>
      <c r="D292" s="48" t="s">
        <v>296</v>
      </c>
      <c r="E292" s="48" t="s">
        <v>297</v>
      </c>
      <c r="F292" s="57"/>
      <c r="G292" s="19">
        <v>40</v>
      </c>
      <c r="H292" s="20">
        <f t="shared" si="177"/>
        <v>0</v>
      </c>
      <c r="I292" s="23">
        <v>13539</v>
      </c>
      <c r="J292" s="22">
        <v>50</v>
      </c>
      <c r="K292" s="20">
        <f t="shared" si="178"/>
        <v>676950</v>
      </c>
      <c r="L292" s="23"/>
      <c r="M292" s="24">
        <v>60</v>
      </c>
      <c r="N292" s="20">
        <f t="shared" si="179"/>
        <v>0</v>
      </c>
      <c r="O292" s="23">
        <v>6716</v>
      </c>
      <c r="P292" s="25">
        <v>12</v>
      </c>
      <c r="Q292" s="20">
        <f t="shared" si="180"/>
        <v>80592</v>
      </c>
      <c r="R292" s="23">
        <v>2246</v>
      </c>
      <c r="S292" s="26">
        <v>12</v>
      </c>
      <c r="T292" s="20">
        <f t="shared" si="181"/>
        <v>26952</v>
      </c>
      <c r="U292" s="23">
        <v>490</v>
      </c>
      <c r="V292" s="25">
        <v>8</v>
      </c>
      <c r="W292" s="20">
        <f t="shared" si="182"/>
        <v>3920</v>
      </c>
      <c r="X292" s="23">
        <v>354</v>
      </c>
      <c r="Y292" s="25">
        <v>12</v>
      </c>
      <c r="Z292" s="20">
        <f t="shared" si="183"/>
        <v>4248</v>
      </c>
      <c r="AA292" s="23">
        <v>1440</v>
      </c>
      <c r="AB292" s="25">
        <v>10</v>
      </c>
      <c r="AC292" s="20">
        <f t="shared" si="184"/>
        <v>14400</v>
      </c>
      <c r="AD292" s="23">
        <v>270</v>
      </c>
      <c r="AE292" s="25">
        <v>25</v>
      </c>
      <c r="AF292" s="20">
        <f t="shared" si="185"/>
        <v>6750</v>
      </c>
      <c r="AG292" s="23"/>
      <c r="AH292" s="25">
        <v>7.5</v>
      </c>
      <c r="AI292" s="20">
        <f t="shared" si="186"/>
        <v>0</v>
      </c>
      <c r="AJ292" s="23"/>
      <c r="AK292" s="22">
        <v>15</v>
      </c>
      <c r="AL292" s="20">
        <f t="shared" si="187"/>
        <v>0</v>
      </c>
      <c r="AM292" s="23"/>
      <c r="AN292" s="25">
        <v>12</v>
      </c>
      <c r="AO292" s="20">
        <f t="shared" si="188"/>
        <v>0</v>
      </c>
      <c r="AP292" s="23">
        <f t="shared" si="189"/>
        <v>4800</v>
      </c>
      <c r="AQ292" s="23">
        <v>153</v>
      </c>
      <c r="AR292" s="27">
        <v>4</v>
      </c>
      <c r="AS292" s="23">
        <f t="shared" si="190"/>
        <v>612</v>
      </c>
      <c r="AT292" s="23"/>
      <c r="AU292" s="28">
        <v>6</v>
      </c>
      <c r="AV292" s="23">
        <f t="shared" si="191"/>
        <v>0</v>
      </c>
      <c r="AW292" s="23">
        <v>1321</v>
      </c>
      <c r="AX292" s="29">
        <f t="shared" si="192"/>
        <v>1933</v>
      </c>
      <c r="AY292" s="23">
        <v>41875</v>
      </c>
      <c r="AZ292" s="30">
        <f t="shared" si="193"/>
        <v>0.49604845261836178</v>
      </c>
      <c r="BA292" s="30">
        <f t="shared" si="194"/>
        <v>0.35453135386660756</v>
      </c>
      <c r="BB292" s="30">
        <f t="shared" si="195"/>
        <v>0.28782013103037524</v>
      </c>
      <c r="BC292" s="20">
        <f t="shared" si="196"/>
        <v>733220</v>
      </c>
      <c r="BD292" s="20">
        <f t="shared" si="197"/>
        <v>710652</v>
      </c>
      <c r="BE292" s="20">
        <f t="shared" si="198"/>
        <v>733220</v>
      </c>
      <c r="BF292" s="20">
        <f t="shared" si="199"/>
        <v>733220</v>
      </c>
      <c r="BG292" s="36">
        <v>855687</v>
      </c>
      <c r="BH292" s="36">
        <v>571392.21240601502</v>
      </c>
      <c r="BI292" s="237">
        <f t="shared" si="200"/>
        <v>66.775843550973079</v>
      </c>
      <c r="BJ292" s="238">
        <f t="shared" si="201"/>
        <v>70602.75</v>
      </c>
      <c r="BK292" s="239">
        <f t="shared" si="202"/>
        <v>8.2510018266024829</v>
      </c>
      <c r="BL292" s="27">
        <f t="shared" si="203"/>
        <v>54160</v>
      </c>
      <c r="BM292" s="239">
        <f t="shared" si="204"/>
        <v>6.3294171817498679</v>
      </c>
      <c r="BN292" s="240">
        <f t="shared" si="205"/>
        <v>7748</v>
      </c>
      <c r="BO292" s="239">
        <f t="shared" si="206"/>
        <v>0.90547127629612223</v>
      </c>
      <c r="BP292" s="27">
        <f t="shared" si="207"/>
        <v>15000</v>
      </c>
      <c r="BQ292" s="239">
        <f t="shared" si="208"/>
        <v>1.7529774321685381</v>
      </c>
      <c r="BR292" s="36">
        <f t="shared" si="209"/>
        <v>50947.140000000014</v>
      </c>
      <c r="BS292" s="239">
        <f t="shared" si="210"/>
        <v>5.9539457769020689</v>
      </c>
      <c r="BT292" s="248">
        <f t="shared" si="219"/>
        <v>0.3322415644902692</v>
      </c>
      <c r="BU292" s="36">
        <v>198457.89</v>
      </c>
      <c r="BV292" s="47">
        <f t="shared" si="211"/>
        <v>23.192813493719083</v>
      </c>
      <c r="BW292" s="54">
        <f t="shared" si="212"/>
        <v>85836.897593984962</v>
      </c>
      <c r="BX292" s="237">
        <f t="shared" si="213"/>
        <v>10.031342955307835</v>
      </c>
      <c r="BY292" s="53">
        <v>20518</v>
      </c>
      <c r="BZ292" s="53">
        <v>21909.200000000001</v>
      </c>
      <c r="CA292" s="53">
        <v>21675</v>
      </c>
      <c r="CB292" s="53">
        <v>6500.55</v>
      </c>
      <c r="CC292" s="54">
        <v>54160</v>
      </c>
      <c r="CD292" s="54">
        <v>7748</v>
      </c>
      <c r="CE292" s="54">
        <v>15000</v>
      </c>
      <c r="CF292" s="42">
        <f t="shared" si="214"/>
        <v>2.7983415618777447E-2</v>
      </c>
      <c r="CG292" s="42">
        <f t="shared" si="215"/>
        <v>3.0829716935996804E-2</v>
      </c>
      <c r="CH292" s="42">
        <f t="shared" si="216"/>
        <v>2.9561386759771966E-2</v>
      </c>
      <c r="CI292" s="42">
        <f t="shared" si="217"/>
        <v>8.8657565260085655E-3</v>
      </c>
      <c r="CJ292" s="42">
        <f t="shared" si="218"/>
        <v>6.329417181749869E-2</v>
      </c>
      <c r="CK292" s="54">
        <f t="shared" si="176"/>
        <v>17167.379518796992</v>
      </c>
    </row>
    <row r="293" spans="1:89" ht="20" customHeight="1" x14ac:dyDescent="0.6">
      <c r="A293" s="47">
        <v>286</v>
      </c>
      <c r="B293" s="47">
        <v>4</v>
      </c>
      <c r="C293" s="48" t="s">
        <v>560</v>
      </c>
      <c r="D293" s="47" t="s">
        <v>175</v>
      </c>
      <c r="E293" s="47" t="s">
        <v>176</v>
      </c>
      <c r="F293" s="57"/>
      <c r="G293" s="19">
        <v>40</v>
      </c>
      <c r="H293" s="20">
        <f t="shared" si="177"/>
        <v>0</v>
      </c>
      <c r="I293" s="57">
        <v>14420</v>
      </c>
      <c r="J293" s="22">
        <v>50</v>
      </c>
      <c r="K293" s="20">
        <f t="shared" si="178"/>
        <v>721000</v>
      </c>
      <c r="L293" s="23"/>
      <c r="M293" s="24">
        <v>60</v>
      </c>
      <c r="N293" s="20">
        <f t="shared" si="179"/>
        <v>0</v>
      </c>
      <c r="O293" s="57">
        <v>6570</v>
      </c>
      <c r="P293" s="25">
        <v>12</v>
      </c>
      <c r="Q293" s="20">
        <f t="shared" si="180"/>
        <v>78840</v>
      </c>
      <c r="R293" s="57">
        <v>559</v>
      </c>
      <c r="S293" s="26">
        <v>12</v>
      </c>
      <c r="T293" s="20">
        <f t="shared" si="181"/>
        <v>6708</v>
      </c>
      <c r="U293" s="57">
        <v>1400</v>
      </c>
      <c r="V293" s="25">
        <v>8</v>
      </c>
      <c r="W293" s="20">
        <f t="shared" si="182"/>
        <v>11200</v>
      </c>
      <c r="X293" s="57">
        <v>120</v>
      </c>
      <c r="Y293" s="25">
        <v>12</v>
      </c>
      <c r="Z293" s="20">
        <f t="shared" si="183"/>
        <v>1440</v>
      </c>
      <c r="AA293" s="57">
        <v>175</v>
      </c>
      <c r="AB293" s="25">
        <v>10</v>
      </c>
      <c r="AC293" s="20">
        <f t="shared" si="184"/>
        <v>1750</v>
      </c>
      <c r="AD293" s="57">
        <v>170</v>
      </c>
      <c r="AE293" s="25">
        <v>25</v>
      </c>
      <c r="AF293" s="20">
        <f t="shared" si="185"/>
        <v>4250</v>
      </c>
      <c r="AG293" s="23"/>
      <c r="AH293" s="25">
        <v>7.5</v>
      </c>
      <c r="AI293" s="20">
        <f t="shared" si="186"/>
        <v>0</v>
      </c>
      <c r="AJ293" s="57">
        <v>75</v>
      </c>
      <c r="AK293" s="22">
        <v>15</v>
      </c>
      <c r="AL293" s="20">
        <f t="shared" si="187"/>
        <v>1125</v>
      </c>
      <c r="AM293" s="57"/>
      <c r="AN293" s="25">
        <v>12</v>
      </c>
      <c r="AO293" s="20">
        <f t="shared" si="188"/>
        <v>0</v>
      </c>
      <c r="AP293" s="23">
        <f t="shared" si="189"/>
        <v>2499</v>
      </c>
      <c r="AQ293" s="57"/>
      <c r="AR293" s="27">
        <v>4</v>
      </c>
      <c r="AS293" s="23">
        <f t="shared" si="190"/>
        <v>0</v>
      </c>
      <c r="AT293" s="57"/>
      <c r="AU293" s="28">
        <v>6</v>
      </c>
      <c r="AV293" s="23">
        <f t="shared" si="191"/>
        <v>0</v>
      </c>
      <c r="AW293" s="57">
        <v>1603</v>
      </c>
      <c r="AX293" s="29">
        <f t="shared" si="192"/>
        <v>1603</v>
      </c>
      <c r="AY293" s="57">
        <v>17218</v>
      </c>
      <c r="AZ293" s="30">
        <f t="shared" si="193"/>
        <v>0.45561719833564496</v>
      </c>
      <c r="BA293" s="30">
        <f t="shared" si="194"/>
        <v>0.1733009708737864</v>
      </c>
      <c r="BB293" s="30">
        <f t="shared" si="195"/>
        <v>0.24398782343987824</v>
      </c>
      <c r="BC293" s="20">
        <f t="shared" si="196"/>
        <v>746348</v>
      </c>
      <c r="BD293" s="20">
        <f t="shared" si="197"/>
        <v>731958</v>
      </c>
      <c r="BE293" s="20">
        <f t="shared" si="198"/>
        <v>746348</v>
      </c>
      <c r="BF293" s="20">
        <f t="shared" si="199"/>
        <v>746348</v>
      </c>
      <c r="BG293" s="241">
        <v>855278</v>
      </c>
      <c r="BH293" s="241">
        <v>586599.75</v>
      </c>
      <c r="BI293" s="237">
        <f t="shared" si="200"/>
        <v>68.585857463888928</v>
      </c>
      <c r="BJ293" s="238">
        <f t="shared" si="201"/>
        <v>52100</v>
      </c>
      <c r="BK293" s="239">
        <f t="shared" si="202"/>
        <v>6.0915865952357002</v>
      </c>
      <c r="BL293" s="27">
        <f t="shared" si="203"/>
        <v>48826</v>
      </c>
      <c r="BM293" s="239">
        <f t="shared" si="204"/>
        <v>5.7087870844333652</v>
      </c>
      <c r="BN293" s="240">
        <f t="shared" si="205"/>
        <v>9221.4699999999993</v>
      </c>
      <c r="BO293" s="239">
        <f t="shared" si="206"/>
        <v>1.0781839355157035</v>
      </c>
      <c r="BP293" s="27">
        <f t="shared" si="207"/>
        <v>20000</v>
      </c>
      <c r="BQ293" s="239">
        <f t="shared" si="208"/>
        <v>2.3384209578639927</v>
      </c>
      <c r="BR293" s="36">
        <f t="shared" si="209"/>
        <v>75675.38</v>
      </c>
      <c r="BS293" s="239">
        <f t="shared" si="210"/>
        <v>8.8480447293160811</v>
      </c>
      <c r="BT293" s="248">
        <f t="shared" si="219"/>
        <v>0.31414142536111067</v>
      </c>
      <c r="BU293" s="241">
        <v>205822.85</v>
      </c>
      <c r="BV293" s="47">
        <f t="shared" si="211"/>
        <v>24.065023302364843</v>
      </c>
      <c r="BW293" s="54">
        <f t="shared" si="212"/>
        <v>62855.399999999994</v>
      </c>
      <c r="BX293" s="237">
        <f t="shared" si="213"/>
        <v>7.3491192337462197</v>
      </c>
      <c r="BY293" s="58">
        <v>18115</v>
      </c>
      <c r="BZ293" s="58">
        <v>14225</v>
      </c>
      <c r="CA293" s="58">
        <v>11600</v>
      </c>
      <c r="CB293" s="58">
        <v>8160</v>
      </c>
      <c r="CC293" s="59">
        <v>48826</v>
      </c>
      <c r="CD293" s="59">
        <v>9221.4699999999993</v>
      </c>
      <c r="CE293" s="59">
        <v>20000</v>
      </c>
      <c r="CF293" s="42">
        <f t="shared" si="214"/>
        <v>2.427151945205186E-2</v>
      </c>
      <c r="CG293" s="42">
        <f t="shared" si="215"/>
        <v>1.9434175184914981E-2</v>
      </c>
      <c r="CH293" s="42">
        <f t="shared" si="216"/>
        <v>1.5542347537609802E-2</v>
      </c>
      <c r="CI293" s="42">
        <f t="shared" si="217"/>
        <v>1.0933237578180688E-2</v>
      </c>
      <c r="CJ293" s="42">
        <f t="shared" si="218"/>
        <v>5.7087870844333657E-2</v>
      </c>
      <c r="CK293" s="54">
        <f t="shared" si="176"/>
        <v>12571.08</v>
      </c>
    </row>
    <row r="294" spans="1:89" ht="20" customHeight="1" x14ac:dyDescent="0.6">
      <c r="A294" s="47">
        <v>287</v>
      </c>
      <c r="B294" s="62">
        <v>4</v>
      </c>
      <c r="C294" s="48" t="s">
        <v>561</v>
      </c>
      <c r="D294" s="48" t="s">
        <v>562</v>
      </c>
      <c r="E294" s="48" t="s">
        <v>144</v>
      </c>
      <c r="F294" s="57"/>
      <c r="G294" s="19">
        <v>40</v>
      </c>
      <c r="H294" s="20">
        <f t="shared" si="177"/>
        <v>0</v>
      </c>
      <c r="I294" s="57">
        <v>14978</v>
      </c>
      <c r="J294" s="22">
        <v>50</v>
      </c>
      <c r="K294" s="20">
        <f t="shared" si="178"/>
        <v>748900</v>
      </c>
      <c r="L294" s="23"/>
      <c r="M294" s="24">
        <v>60</v>
      </c>
      <c r="N294" s="20">
        <f t="shared" si="179"/>
        <v>0</v>
      </c>
      <c r="O294" s="57">
        <v>2427</v>
      </c>
      <c r="P294" s="25">
        <v>12</v>
      </c>
      <c r="Q294" s="20">
        <f t="shared" si="180"/>
        <v>29124</v>
      </c>
      <c r="R294" s="57">
        <v>560</v>
      </c>
      <c r="S294" s="26">
        <v>12</v>
      </c>
      <c r="T294" s="20">
        <f t="shared" si="181"/>
        <v>6720</v>
      </c>
      <c r="U294" s="23">
        <v>1949</v>
      </c>
      <c r="V294" s="25">
        <v>8</v>
      </c>
      <c r="W294" s="20">
        <f t="shared" si="182"/>
        <v>15592</v>
      </c>
      <c r="X294" s="57">
        <v>911</v>
      </c>
      <c r="Y294" s="25">
        <v>12</v>
      </c>
      <c r="Z294" s="20">
        <f t="shared" si="183"/>
        <v>10932</v>
      </c>
      <c r="AA294" s="57">
        <v>1481</v>
      </c>
      <c r="AB294" s="25">
        <v>10</v>
      </c>
      <c r="AC294" s="20">
        <f t="shared" si="184"/>
        <v>14810</v>
      </c>
      <c r="AD294" s="57">
        <v>180</v>
      </c>
      <c r="AE294" s="25">
        <v>25</v>
      </c>
      <c r="AF294" s="20">
        <f t="shared" si="185"/>
        <v>4500</v>
      </c>
      <c r="AG294" s="57">
        <v>566</v>
      </c>
      <c r="AH294" s="25">
        <v>7.5</v>
      </c>
      <c r="AI294" s="20">
        <f t="shared" si="186"/>
        <v>4245</v>
      </c>
      <c r="AJ294" s="57"/>
      <c r="AK294" s="22">
        <v>15</v>
      </c>
      <c r="AL294" s="20">
        <f t="shared" si="187"/>
        <v>0</v>
      </c>
      <c r="AM294" s="57"/>
      <c r="AN294" s="25">
        <v>12</v>
      </c>
      <c r="AO294" s="20">
        <f t="shared" si="188"/>
        <v>0</v>
      </c>
      <c r="AP294" s="23">
        <f t="shared" si="189"/>
        <v>5647</v>
      </c>
      <c r="AQ294" s="57"/>
      <c r="AR294" s="27">
        <v>4</v>
      </c>
      <c r="AS294" s="23">
        <f t="shared" si="190"/>
        <v>0</v>
      </c>
      <c r="AT294" s="57">
        <v>1</v>
      </c>
      <c r="AU294" s="28">
        <v>6</v>
      </c>
      <c r="AV294" s="23">
        <f t="shared" si="191"/>
        <v>6</v>
      </c>
      <c r="AW294" s="57">
        <f>80+71+700+24</f>
        <v>875</v>
      </c>
      <c r="AX294" s="29">
        <f t="shared" si="192"/>
        <v>881</v>
      </c>
      <c r="AY294" s="57">
        <f>960+1278+17500+600+70</f>
        <v>20408</v>
      </c>
      <c r="AZ294" s="30">
        <f t="shared" si="193"/>
        <v>0.16203765522766725</v>
      </c>
      <c r="BA294" s="30">
        <f t="shared" si="194"/>
        <v>0.37701962878889039</v>
      </c>
      <c r="BB294" s="30">
        <f t="shared" si="195"/>
        <v>0.36299958796868564</v>
      </c>
      <c r="BC294" s="20">
        <f t="shared" si="196"/>
        <v>801454</v>
      </c>
      <c r="BD294" s="20">
        <f t="shared" si="197"/>
        <v>760120</v>
      </c>
      <c r="BE294" s="20">
        <f t="shared" si="198"/>
        <v>801454</v>
      </c>
      <c r="BF294" s="20">
        <f t="shared" si="199"/>
        <v>805699</v>
      </c>
      <c r="BG294" s="241">
        <v>855231</v>
      </c>
      <c r="BH294" s="241">
        <v>586717.81000000006</v>
      </c>
      <c r="BI294" s="237">
        <f t="shared" si="200"/>
        <v>68.603431119779344</v>
      </c>
      <c r="BJ294" s="238">
        <f t="shared" si="201"/>
        <v>71060</v>
      </c>
      <c r="BK294" s="239">
        <f t="shared" si="202"/>
        <v>8.308866259525205</v>
      </c>
      <c r="BL294" s="27">
        <f t="shared" si="203"/>
        <v>35199.51</v>
      </c>
      <c r="BM294" s="239">
        <f t="shared" si="204"/>
        <v>4.1157897690799334</v>
      </c>
      <c r="BN294" s="240">
        <f t="shared" si="205"/>
        <v>8809.56</v>
      </c>
      <c r="BO294" s="239">
        <f t="shared" si="206"/>
        <v>1.0300795925311408</v>
      </c>
      <c r="BP294" s="27">
        <f t="shared" si="207"/>
        <v>10000</v>
      </c>
      <c r="BQ294" s="239">
        <f t="shared" si="208"/>
        <v>1.1692747339607663</v>
      </c>
      <c r="BR294" s="36">
        <f t="shared" si="209"/>
        <v>53858.25</v>
      </c>
      <c r="BS294" s="239">
        <f t="shared" si="210"/>
        <v>6.2975090940342442</v>
      </c>
      <c r="BT294" s="248">
        <f t="shared" si="219"/>
        <v>0.3139656888022066</v>
      </c>
      <c r="BU294" s="241">
        <v>178927.32</v>
      </c>
      <c r="BV294" s="47">
        <f t="shared" si="211"/>
        <v>20.921519449131289</v>
      </c>
      <c r="BW294" s="54">
        <f t="shared" si="212"/>
        <v>89585.869999999937</v>
      </c>
      <c r="BX294" s="237">
        <f t="shared" si="213"/>
        <v>10.475049431089371</v>
      </c>
      <c r="BY294" s="58">
        <v>27000</v>
      </c>
      <c r="BZ294" s="58">
        <v>19100</v>
      </c>
      <c r="CA294" s="58">
        <v>17760</v>
      </c>
      <c r="CB294" s="58">
        <v>7200</v>
      </c>
      <c r="CC294" s="59">
        <v>35199.51</v>
      </c>
      <c r="CD294" s="59">
        <v>8809.56</v>
      </c>
      <c r="CE294" s="59">
        <v>10000</v>
      </c>
      <c r="CF294" s="42">
        <f t="shared" si="214"/>
        <v>3.3688770659326676E-2</v>
      </c>
      <c r="CG294" s="42">
        <f t="shared" si="215"/>
        <v>2.5127611429774245E-2</v>
      </c>
      <c r="CH294" s="42">
        <f t="shared" si="216"/>
        <v>2.2159724700357101E-2</v>
      </c>
      <c r="CI294" s="42">
        <f t="shared" si="217"/>
        <v>8.9363397497080176E-3</v>
      </c>
      <c r="CJ294" s="42">
        <f t="shared" si="218"/>
        <v>4.1157897690799333E-2</v>
      </c>
      <c r="CK294" s="54">
        <f t="shared" si="176"/>
        <v>17917.173999999988</v>
      </c>
    </row>
    <row r="295" spans="1:89" ht="20" customHeight="1" x14ac:dyDescent="0.6">
      <c r="A295" s="47">
        <v>288</v>
      </c>
      <c r="B295" s="47">
        <v>6</v>
      </c>
      <c r="C295" s="48" t="s">
        <v>563</v>
      </c>
      <c r="D295" s="48" t="s">
        <v>564</v>
      </c>
      <c r="E295" s="48" t="s">
        <v>213</v>
      </c>
      <c r="F295" s="23"/>
      <c r="G295" s="19">
        <v>40</v>
      </c>
      <c r="H295" s="20">
        <f t="shared" si="177"/>
        <v>0</v>
      </c>
      <c r="I295" s="23">
        <v>14960</v>
      </c>
      <c r="J295" s="22">
        <v>50</v>
      </c>
      <c r="K295" s="20">
        <f t="shared" si="178"/>
        <v>748000</v>
      </c>
      <c r="L295" s="23"/>
      <c r="M295" s="24">
        <v>60</v>
      </c>
      <c r="N295" s="20">
        <f t="shared" si="179"/>
        <v>0</v>
      </c>
      <c r="O295" s="23">
        <v>4287</v>
      </c>
      <c r="P295" s="25">
        <v>12</v>
      </c>
      <c r="Q295" s="20">
        <f t="shared" si="180"/>
        <v>51444</v>
      </c>
      <c r="R295" s="23">
        <v>740</v>
      </c>
      <c r="S295" s="26">
        <v>12</v>
      </c>
      <c r="T295" s="20">
        <f t="shared" si="181"/>
        <v>8880</v>
      </c>
      <c r="U295" s="23">
        <v>1030</v>
      </c>
      <c r="V295" s="25">
        <v>8</v>
      </c>
      <c r="W295" s="20">
        <f t="shared" si="182"/>
        <v>8240</v>
      </c>
      <c r="X295" s="23">
        <v>120</v>
      </c>
      <c r="Y295" s="25">
        <v>12</v>
      </c>
      <c r="Z295" s="20">
        <f t="shared" si="183"/>
        <v>1440</v>
      </c>
      <c r="AA295" s="23">
        <v>480</v>
      </c>
      <c r="AB295" s="25">
        <v>10</v>
      </c>
      <c r="AC295" s="20">
        <f t="shared" si="184"/>
        <v>4800</v>
      </c>
      <c r="AD295" s="23">
        <v>340</v>
      </c>
      <c r="AE295" s="25">
        <v>25</v>
      </c>
      <c r="AF295" s="20">
        <f t="shared" si="185"/>
        <v>8500</v>
      </c>
      <c r="AG295" s="23"/>
      <c r="AH295" s="25">
        <v>7.5</v>
      </c>
      <c r="AI295" s="20">
        <f t="shared" si="186"/>
        <v>0</v>
      </c>
      <c r="AJ295" s="23">
        <v>128</v>
      </c>
      <c r="AK295" s="22">
        <v>15</v>
      </c>
      <c r="AL295" s="20">
        <f t="shared" si="187"/>
        <v>1920</v>
      </c>
      <c r="AM295" s="23"/>
      <c r="AN295" s="25">
        <v>12</v>
      </c>
      <c r="AO295" s="20">
        <f t="shared" si="188"/>
        <v>0</v>
      </c>
      <c r="AP295" s="23">
        <f t="shared" si="189"/>
        <v>2838</v>
      </c>
      <c r="AQ295" s="23">
        <v>8</v>
      </c>
      <c r="AR295" s="27">
        <v>4</v>
      </c>
      <c r="AS295" s="23">
        <f t="shared" si="190"/>
        <v>32</v>
      </c>
      <c r="AT295" s="23">
        <v>23</v>
      </c>
      <c r="AU295" s="28">
        <v>6</v>
      </c>
      <c r="AV295" s="23">
        <f t="shared" si="191"/>
        <v>138</v>
      </c>
      <c r="AW295" s="23">
        <v>1117</v>
      </c>
      <c r="AX295" s="29">
        <f t="shared" si="192"/>
        <v>1287</v>
      </c>
      <c r="AY295" s="23">
        <v>21645</v>
      </c>
      <c r="AZ295" s="30">
        <f t="shared" si="193"/>
        <v>0.28656417112299465</v>
      </c>
      <c r="BA295" s="30">
        <f t="shared" si="194"/>
        <v>0.18970588235294117</v>
      </c>
      <c r="BB295" s="30">
        <f t="shared" si="195"/>
        <v>0.30020993701889431</v>
      </c>
      <c r="BC295" s="20">
        <f t="shared" si="196"/>
        <v>779860</v>
      </c>
      <c r="BD295" s="20">
        <f t="shared" si="197"/>
        <v>765380</v>
      </c>
      <c r="BE295" s="20">
        <f t="shared" si="198"/>
        <v>779860</v>
      </c>
      <c r="BF295" s="20">
        <f t="shared" si="199"/>
        <v>779860</v>
      </c>
      <c r="BG295" s="36">
        <v>854869</v>
      </c>
      <c r="BH295" s="36">
        <v>575467.06969697005</v>
      </c>
      <c r="BI295" s="237">
        <f t="shared" si="200"/>
        <v>67.316403998386889</v>
      </c>
      <c r="BJ295" s="238">
        <f t="shared" si="201"/>
        <v>53125</v>
      </c>
      <c r="BK295" s="239">
        <f t="shared" si="202"/>
        <v>6.2144024406078584</v>
      </c>
      <c r="BL295" s="27">
        <f t="shared" si="203"/>
        <v>64515</v>
      </c>
      <c r="BM295" s="239">
        <f t="shared" si="204"/>
        <v>7.5467703238741839</v>
      </c>
      <c r="BN295" s="240">
        <f t="shared" si="205"/>
        <v>3899.95</v>
      </c>
      <c r="BO295" s="239">
        <f t="shared" si="206"/>
        <v>0.4562044009082093</v>
      </c>
      <c r="BP295" s="27">
        <f t="shared" si="207"/>
        <v>20000</v>
      </c>
      <c r="BQ295" s="239">
        <f t="shared" si="208"/>
        <v>2.3395397423464881</v>
      </c>
      <c r="BR295" s="36">
        <f t="shared" si="209"/>
        <v>87158.299999999988</v>
      </c>
      <c r="BS295" s="239">
        <f t="shared" si="210"/>
        <v>10.195515336267894</v>
      </c>
      <c r="BT295" s="248">
        <f t="shared" si="219"/>
        <v>0.32683596001613108</v>
      </c>
      <c r="BU295" s="36">
        <v>228698.25</v>
      </c>
      <c r="BV295" s="47">
        <f t="shared" si="211"/>
        <v>26.752432244004634</v>
      </c>
      <c r="BW295" s="54">
        <f t="shared" si="212"/>
        <v>50703.680303029949</v>
      </c>
      <c r="BX295" s="237">
        <f t="shared" si="213"/>
        <v>5.931163757608469</v>
      </c>
      <c r="BY295" s="53">
        <v>14932</v>
      </c>
      <c r="BZ295" s="53">
        <v>15093</v>
      </c>
      <c r="CA295" s="53">
        <v>17020</v>
      </c>
      <c r="CB295" s="53">
        <v>6080</v>
      </c>
      <c r="CC295" s="54">
        <v>64515</v>
      </c>
      <c r="CD295" s="54">
        <v>3899.95</v>
      </c>
      <c r="CE295" s="54">
        <v>20000</v>
      </c>
      <c r="CF295" s="42">
        <f t="shared" si="214"/>
        <v>1.9147026389351934E-2</v>
      </c>
      <c r="CG295" s="42">
        <f t="shared" si="215"/>
        <v>1.9719616399696882E-2</v>
      </c>
      <c r="CH295" s="42">
        <f t="shared" si="216"/>
        <v>2.1824430025902085E-2</v>
      </c>
      <c r="CI295" s="42">
        <f t="shared" si="217"/>
        <v>7.796271125586644E-3</v>
      </c>
      <c r="CJ295" s="42">
        <f t="shared" si="218"/>
        <v>7.5467703238741843E-2</v>
      </c>
      <c r="CK295" s="54">
        <f t="shared" si="176"/>
        <v>10140.73606060599</v>
      </c>
    </row>
    <row r="296" spans="1:89" ht="20" customHeight="1" x14ac:dyDescent="0.6">
      <c r="A296" s="47">
        <v>289</v>
      </c>
      <c r="B296" s="47">
        <v>5</v>
      </c>
      <c r="C296" s="48" t="s">
        <v>565</v>
      </c>
      <c r="D296" s="48" t="s">
        <v>566</v>
      </c>
      <c r="E296" s="48" t="s">
        <v>294</v>
      </c>
      <c r="F296" s="55"/>
      <c r="G296" s="19">
        <v>40</v>
      </c>
      <c r="H296" s="20">
        <f t="shared" si="177"/>
        <v>0</v>
      </c>
      <c r="I296" s="23">
        <v>13853</v>
      </c>
      <c r="J296" s="22">
        <v>50</v>
      </c>
      <c r="K296" s="20">
        <f t="shared" si="178"/>
        <v>692650</v>
      </c>
      <c r="L296" s="23"/>
      <c r="M296" s="24">
        <v>60</v>
      </c>
      <c r="N296" s="20">
        <f t="shared" si="179"/>
        <v>0</v>
      </c>
      <c r="O296" s="23">
        <v>5443</v>
      </c>
      <c r="P296" s="25">
        <v>12</v>
      </c>
      <c r="Q296" s="20">
        <f t="shared" si="180"/>
        <v>65316</v>
      </c>
      <c r="R296" s="23">
        <v>540</v>
      </c>
      <c r="S296" s="26">
        <v>12</v>
      </c>
      <c r="T296" s="20">
        <f t="shared" si="181"/>
        <v>6480</v>
      </c>
      <c r="U296" s="23">
        <v>620</v>
      </c>
      <c r="V296" s="25">
        <v>8</v>
      </c>
      <c r="W296" s="20">
        <f t="shared" si="182"/>
        <v>4960</v>
      </c>
      <c r="X296" s="23">
        <v>90</v>
      </c>
      <c r="Y296" s="25">
        <v>12</v>
      </c>
      <c r="Z296" s="20">
        <f t="shared" si="183"/>
        <v>1080</v>
      </c>
      <c r="AA296" s="23">
        <v>1040</v>
      </c>
      <c r="AB296" s="25">
        <v>10</v>
      </c>
      <c r="AC296" s="20">
        <f t="shared" si="184"/>
        <v>10400</v>
      </c>
      <c r="AD296" s="23">
        <v>290</v>
      </c>
      <c r="AE296" s="25">
        <v>25</v>
      </c>
      <c r="AF296" s="20">
        <f t="shared" si="185"/>
        <v>7250</v>
      </c>
      <c r="AG296" s="23">
        <v>592</v>
      </c>
      <c r="AH296" s="25">
        <v>7.5</v>
      </c>
      <c r="AI296" s="20">
        <f t="shared" si="186"/>
        <v>4440</v>
      </c>
      <c r="AJ296" s="23"/>
      <c r="AK296" s="22">
        <v>15</v>
      </c>
      <c r="AL296" s="20">
        <f t="shared" si="187"/>
        <v>0</v>
      </c>
      <c r="AM296" s="23"/>
      <c r="AN296" s="25">
        <v>12</v>
      </c>
      <c r="AO296" s="20">
        <f t="shared" si="188"/>
        <v>0</v>
      </c>
      <c r="AP296" s="23">
        <f t="shared" si="189"/>
        <v>3172</v>
      </c>
      <c r="AQ296" s="23"/>
      <c r="AR296" s="27">
        <v>4</v>
      </c>
      <c r="AS296" s="23">
        <f t="shared" si="190"/>
        <v>0</v>
      </c>
      <c r="AT296" s="23">
        <v>72</v>
      </c>
      <c r="AU296" s="28">
        <v>6</v>
      </c>
      <c r="AV296" s="23">
        <f t="shared" si="191"/>
        <v>432</v>
      </c>
      <c r="AW296" s="23">
        <v>2925</v>
      </c>
      <c r="AX296" s="29">
        <f t="shared" si="192"/>
        <v>3357</v>
      </c>
      <c r="AY296" s="23">
        <v>60795</v>
      </c>
      <c r="AZ296" s="30">
        <f t="shared" si="193"/>
        <v>0.39291128275463799</v>
      </c>
      <c r="BA296" s="30">
        <f t="shared" si="194"/>
        <v>0.22897567313939218</v>
      </c>
      <c r="BB296" s="30">
        <f t="shared" si="195"/>
        <v>0.61675546573580742</v>
      </c>
      <c r="BC296" s="20">
        <f t="shared" si="196"/>
        <v>722820</v>
      </c>
      <c r="BD296" s="20">
        <f t="shared" si="197"/>
        <v>706380</v>
      </c>
      <c r="BE296" s="20">
        <f t="shared" si="198"/>
        <v>722820</v>
      </c>
      <c r="BF296" s="20">
        <f t="shared" si="199"/>
        <v>727260</v>
      </c>
      <c r="BG296" s="36">
        <v>853371</v>
      </c>
      <c r="BH296" s="36">
        <v>573208.87178416795</v>
      </c>
      <c r="BI296" s="237">
        <f t="shared" si="200"/>
        <v>67.169949738644505</v>
      </c>
      <c r="BJ296" s="238">
        <f t="shared" si="201"/>
        <v>50219</v>
      </c>
      <c r="BK296" s="239">
        <f t="shared" si="202"/>
        <v>5.884779304663506</v>
      </c>
      <c r="BL296" s="27">
        <f t="shared" si="203"/>
        <v>48974.5</v>
      </c>
      <c r="BM296" s="239">
        <f t="shared" si="204"/>
        <v>5.7389458980912176</v>
      </c>
      <c r="BN296" s="240">
        <f t="shared" si="205"/>
        <v>5605.5</v>
      </c>
      <c r="BO296" s="239">
        <f t="shared" si="206"/>
        <v>0.65686553679466497</v>
      </c>
      <c r="BP296" s="27">
        <f t="shared" si="207"/>
        <v>7000</v>
      </c>
      <c r="BQ296" s="239">
        <f t="shared" si="208"/>
        <v>0.8202762924917768</v>
      </c>
      <c r="BR296" s="36">
        <f t="shared" si="209"/>
        <v>38728</v>
      </c>
      <c r="BS296" s="239">
        <f t="shared" si="210"/>
        <v>4.5382371793745042</v>
      </c>
      <c r="BT296" s="248">
        <f t="shared" si="219"/>
        <v>0.32830050261355503</v>
      </c>
      <c r="BU296" s="36">
        <v>150527</v>
      </c>
      <c r="BV296" s="47">
        <f t="shared" si="211"/>
        <v>17.63910421141567</v>
      </c>
      <c r="BW296" s="54">
        <f t="shared" si="212"/>
        <v>129635.12821583205</v>
      </c>
      <c r="BX296" s="237">
        <f t="shared" si="213"/>
        <v>15.190946049939834</v>
      </c>
      <c r="BY296" s="53">
        <v>15554</v>
      </c>
      <c r="BZ296" s="53">
        <v>14270</v>
      </c>
      <c r="CA296" s="53">
        <v>12940</v>
      </c>
      <c r="CB296" s="53">
        <v>7455</v>
      </c>
      <c r="CC296" s="54">
        <v>48974.5</v>
      </c>
      <c r="CD296" s="54">
        <v>5605.5</v>
      </c>
      <c r="CE296" s="54">
        <v>7000</v>
      </c>
      <c r="CF296" s="42">
        <f t="shared" si="214"/>
        <v>2.1518496997869455E-2</v>
      </c>
      <c r="CG296" s="42">
        <f t="shared" si="215"/>
        <v>2.0201591211529205E-2</v>
      </c>
      <c r="CH296" s="42">
        <f t="shared" si="216"/>
        <v>1.7902105641791871E-2</v>
      </c>
      <c r="CI296" s="42">
        <f t="shared" si="217"/>
        <v>1.0250804389076809E-2</v>
      </c>
      <c r="CJ296" s="42">
        <f t="shared" si="218"/>
        <v>5.7389458980912168E-2</v>
      </c>
      <c r="CK296" s="54">
        <f t="shared" si="176"/>
        <v>25927.025643166413</v>
      </c>
    </row>
    <row r="297" spans="1:89" ht="20" customHeight="1" x14ac:dyDescent="0.6">
      <c r="A297" s="47">
        <v>290</v>
      </c>
      <c r="B297" s="47">
        <v>5</v>
      </c>
      <c r="C297" s="76" t="s">
        <v>567</v>
      </c>
      <c r="D297" s="47" t="s">
        <v>568</v>
      </c>
      <c r="E297" s="47" t="s">
        <v>255</v>
      </c>
      <c r="F297" s="57"/>
      <c r="G297" s="19">
        <v>40</v>
      </c>
      <c r="H297" s="20">
        <f t="shared" si="177"/>
        <v>0</v>
      </c>
      <c r="I297" s="57">
        <v>14021</v>
      </c>
      <c r="J297" s="22">
        <v>50</v>
      </c>
      <c r="K297" s="20">
        <f t="shared" si="178"/>
        <v>701050</v>
      </c>
      <c r="L297" s="23"/>
      <c r="M297" s="24">
        <v>60</v>
      </c>
      <c r="N297" s="20">
        <f t="shared" si="179"/>
        <v>0</v>
      </c>
      <c r="O297" s="23">
        <v>5505</v>
      </c>
      <c r="P297" s="25">
        <v>12</v>
      </c>
      <c r="Q297" s="20">
        <f t="shared" si="180"/>
        <v>66060</v>
      </c>
      <c r="R297" s="23">
        <v>340</v>
      </c>
      <c r="S297" s="26">
        <v>12</v>
      </c>
      <c r="T297" s="20">
        <f t="shared" si="181"/>
        <v>4080</v>
      </c>
      <c r="U297" s="23">
        <v>760</v>
      </c>
      <c r="V297" s="25">
        <v>8</v>
      </c>
      <c r="W297" s="20">
        <f t="shared" si="182"/>
        <v>6080</v>
      </c>
      <c r="X297" s="23">
        <v>400</v>
      </c>
      <c r="Y297" s="25">
        <v>12</v>
      </c>
      <c r="Z297" s="20">
        <f t="shared" si="183"/>
        <v>4800</v>
      </c>
      <c r="AA297" s="23">
        <v>562</v>
      </c>
      <c r="AB297" s="25">
        <v>10</v>
      </c>
      <c r="AC297" s="20">
        <f t="shared" si="184"/>
        <v>5620</v>
      </c>
      <c r="AD297" s="23">
        <v>370</v>
      </c>
      <c r="AE297" s="25">
        <v>25</v>
      </c>
      <c r="AF297" s="20">
        <f t="shared" si="185"/>
        <v>9250</v>
      </c>
      <c r="AG297" s="23">
        <v>498</v>
      </c>
      <c r="AH297" s="25">
        <v>7.5</v>
      </c>
      <c r="AI297" s="20">
        <f t="shared" si="186"/>
        <v>3735</v>
      </c>
      <c r="AJ297" s="23"/>
      <c r="AK297" s="22">
        <v>15</v>
      </c>
      <c r="AL297" s="20">
        <f t="shared" si="187"/>
        <v>0</v>
      </c>
      <c r="AM297" s="23"/>
      <c r="AN297" s="25">
        <v>12</v>
      </c>
      <c r="AO297" s="20">
        <f t="shared" si="188"/>
        <v>0</v>
      </c>
      <c r="AP297" s="23">
        <f t="shared" si="189"/>
        <v>2930</v>
      </c>
      <c r="AQ297" s="23"/>
      <c r="AR297" s="27">
        <v>4</v>
      </c>
      <c r="AS297" s="23">
        <f t="shared" si="190"/>
        <v>0</v>
      </c>
      <c r="AT297" s="23"/>
      <c r="AU297" s="28">
        <v>6</v>
      </c>
      <c r="AV297" s="23">
        <f t="shared" si="191"/>
        <v>0</v>
      </c>
      <c r="AW297" s="23">
        <v>2257</v>
      </c>
      <c r="AX297" s="29">
        <f t="shared" si="192"/>
        <v>2257</v>
      </c>
      <c r="AY297" s="23">
        <v>52245</v>
      </c>
      <c r="AZ297" s="30">
        <f t="shared" si="193"/>
        <v>0.3926253476927466</v>
      </c>
      <c r="BA297" s="30">
        <f t="shared" si="194"/>
        <v>0.2089722559018615</v>
      </c>
      <c r="BB297" s="30">
        <f t="shared" si="195"/>
        <v>0.40999091734786558</v>
      </c>
      <c r="BC297" s="20">
        <f t="shared" si="196"/>
        <v>730880</v>
      </c>
      <c r="BD297" s="20">
        <f t="shared" si="197"/>
        <v>714380</v>
      </c>
      <c r="BE297" s="20">
        <f t="shared" si="198"/>
        <v>730880</v>
      </c>
      <c r="BF297" s="20">
        <f t="shared" si="199"/>
        <v>734615</v>
      </c>
      <c r="BG297" s="36">
        <v>852920</v>
      </c>
      <c r="BH297" s="36">
        <v>563342.55984848505</v>
      </c>
      <c r="BI297" s="237">
        <f t="shared" si="200"/>
        <v>66.048698570614476</v>
      </c>
      <c r="BJ297" s="238">
        <f t="shared" si="201"/>
        <v>57928</v>
      </c>
      <c r="BK297" s="239">
        <f t="shared" si="202"/>
        <v>6.7917272428832707</v>
      </c>
      <c r="BL297" s="27">
        <f t="shared" si="203"/>
        <v>44015.42</v>
      </c>
      <c r="BM297" s="239">
        <f t="shared" si="204"/>
        <v>5.1605566758898833</v>
      </c>
      <c r="BN297" s="240">
        <f t="shared" si="205"/>
        <v>15023.34</v>
      </c>
      <c r="BO297" s="239">
        <f t="shared" si="206"/>
        <v>1.7614008347793462</v>
      </c>
      <c r="BP297" s="27">
        <f t="shared" si="207"/>
        <v>10000</v>
      </c>
      <c r="BQ297" s="239">
        <f t="shared" si="208"/>
        <v>1.172442902030671</v>
      </c>
      <c r="BR297" s="36">
        <f t="shared" si="209"/>
        <v>54055.006666667032</v>
      </c>
      <c r="BS297" s="239">
        <f t="shared" si="210"/>
        <v>6.3376408885554367</v>
      </c>
      <c r="BT297" s="248">
        <f t="shared" si="219"/>
        <v>0.33951301429385516</v>
      </c>
      <c r="BU297" s="36">
        <v>181021.76666666701</v>
      </c>
      <c r="BV297" s="47">
        <f t="shared" si="211"/>
        <v>21.223768544138604</v>
      </c>
      <c r="BW297" s="54">
        <f t="shared" si="212"/>
        <v>108555.67348484794</v>
      </c>
      <c r="BX297" s="237">
        <f t="shared" si="213"/>
        <v>12.727532885246909</v>
      </c>
      <c r="BY297" s="53">
        <v>14390</v>
      </c>
      <c r="BZ297" s="53">
        <v>18040</v>
      </c>
      <c r="CA297" s="53">
        <v>18080</v>
      </c>
      <c r="CB297" s="53">
        <v>7418</v>
      </c>
      <c r="CC297" s="54">
        <v>44015.42</v>
      </c>
      <c r="CD297" s="54">
        <v>15023.34</v>
      </c>
      <c r="CE297" s="54">
        <v>10000</v>
      </c>
      <c r="CF297" s="42">
        <f t="shared" si="214"/>
        <v>1.9688594570928197E-2</v>
      </c>
      <c r="CG297" s="42">
        <f t="shared" si="215"/>
        <v>2.5252666648002464E-2</v>
      </c>
      <c r="CH297" s="42">
        <f t="shared" si="216"/>
        <v>2.4737302977232926E-2</v>
      </c>
      <c r="CI297" s="42">
        <f t="shared" si="217"/>
        <v>1.0097806333930018E-2</v>
      </c>
      <c r="CJ297" s="42">
        <f t="shared" si="218"/>
        <v>5.1605566758898838E-2</v>
      </c>
      <c r="CK297" s="54">
        <f t="shared" si="176"/>
        <v>21711.134696969588</v>
      </c>
    </row>
    <row r="298" spans="1:89" ht="20" customHeight="1" x14ac:dyDescent="0.6">
      <c r="A298" s="47">
        <v>291</v>
      </c>
      <c r="B298" s="47">
        <v>5</v>
      </c>
      <c r="C298" s="48" t="s">
        <v>569</v>
      </c>
      <c r="D298" s="48" t="s">
        <v>69</v>
      </c>
      <c r="E298" s="48" t="s">
        <v>112</v>
      </c>
      <c r="F298" s="23"/>
      <c r="G298" s="19">
        <v>40</v>
      </c>
      <c r="H298" s="20">
        <f t="shared" si="177"/>
        <v>0</v>
      </c>
      <c r="I298" s="23">
        <v>14046</v>
      </c>
      <c r="J298" s="22">
        <v>50</v>
      </c>
      <c r="K298" s="20">
        <f t="shared" si="178"/>
        <v>702300</v>
      </c>
      <c r="L298" s="23"/>
      <c r="M298" s="24">
        <v>60</v>
      </c>
      <c r="N298" s="20">
        <f t="shared" si="179"/>
        <v>0</v>
      </c>
      <c r="O298" s="23">
        <v>8640</v>
      </c>
      <c r="P298" s="25">
        <v>12</v>
      </c>
      <c r="Q298" s="20">
        <f t="shared" si="180"/>
        <v>103680</v>
      </c>
      <c r="R298" s="23"/>
      <c r="S298" s="26">
        <v>12</v>
      </c>
      <c r="T298" s="20">
        <f t="shared" si="181"/>
        <v>0</v>
      </c>
      <c r="U298" s="23">
        <v>530</v>
      </c>
      <c r="V298" s="25">
        <v>8</v>
      </c>
      <c r="W298" s="20">
        <f t="shared" si="182"/>
        <v>4240</v>
      </c>
      <c r="X298" s="23">
        <v>151</v>
      </c>
      <c r="Y298" s="25">
        <v>12</v>
      </c>
      <c r="Z298" s="20">
        <f t="shared" si="183"/>
        <v>1812</v>
      </c>
      <c r="AA298" s="23">
        <v>594</v>
      </c>
      <c r="AB298" s="25">
        <v>10</v>
      </c>
      <c r="AC298" s="20">
        <f t="shared" si="184"/>
        <v>5940</v>
      </c>
      <c r="AD298" s="23">
        <v>180</v>
      </c>
      <c r="AE298" s="25">
        <v>25</v>
      </c>
      <c r="AF298" s="20">
        <f t="shared" si="185"/>
        <v>4500</v>
      </c>
      <c r="AG298" s="23">
        <v>88</v>
      </c>
      <c r="AH298" s="25">
        <v>7.5</v>
      </c>
      <c r="AI298" s="20">
        <f t="shared" si="186"/>
        <v>660</v>
      </c>
      <c r="AJ298" s="23"/>
      <c r="AK298" s="22">
        <v>15</v>
      </c>
      <c r="AL298" s="20">
        <f t="shared" si="187"/>
        <v>0</v>
      </c>
      <c r="AM298" s="23"/>
      <c r="AN298" s="25">
        <v>12</v>
      </c>
      <c r="AO298" s="20">
        <f t="shared" si="188"/>
        <v>0</v>
      </c>
      <c r="AP298" s="23">
        <f t="shared" si="189"/>
        <v>1543</v>
      </c>
      <c r="AQ298" s="23"/>
      <c r="AR298" s="27">
        <v>4</v>
      </c>
      <c r="AS298" s="23">
        <f t="shared" si="190"/>
        <v>0</v>
      </c>
      <c r="AT298" s="23"/>
      <c r="AU298" s="28">
        <v>6</v>
      </c>
      <c r="AV298" s="23">
        <f t="shared" si="191"/>
        <v>0</v>
      </c>
      <c r="AW298" s="23">
        <v>1149</v>
      </c>
      <c r="AX298" s="29">
        <f t="shared" si="192"/>
        <v>1149</v>
      </c>
      <c r="AY298" s="23">
        <v>29733</v>
      </c>
      <c r="AZ298" s="30">
        <f t="shared" si="193"/>
        <v>0.61512174284493804</v>
      </c>
      <c r="BA298" s="30">
        <f t="shared" si="194"/>
        <v>0.10985333902890503</v>
      </c>
      <c r="BB298" s="30">
        <f t="shared" si="195"/>
        <v>0.13298611111111111</v>
      </c>
      <c r="BC298" s="20">
        <f t="shared" si="196"/>
        <v>718792</v>
      </c>
      <c r="BD298" s="20">
        <f t="shared" si="197"/>
        <v>706800</v>
      </c>
      <c r="BE298" s="20">
        <f t="shared" si="198"/>
        <v>718792</v>
      </c>
      <c r="BF298" s="20">
        <f t="shared" si="199"/>
        <v>719452</v>
      </c>
      <c r="BG298" s="36">
        <v>852865</v>
      </c>
      <c r="BH298" s="36">
        <v>558008.42223252903</v>
      </c>
      <c r="BI298" s="237">
        <f t="shared" si="200"/>
        <v>65.427520443743035</v>
      </c>
      <c r="BJ298" s="238">
        <f t="shared" si="201"/>
        <v>59030</v>
      </c>
      <c r="BK298" s="239">
        <f t="shared" si="202"/>
        <v>6.9213767712357761</v>
      </c>
      <c r="BL298" s="27">
        <f t="shared" si="203"/>
        <v>45200.67</v>
      </c>
      <c r="BM298" s="239">
        <f t="shared" si="204"/>
        <v>5.2998622290749413</v>
      </c>
      <c r="BN298" s="240">
        <f t="shared" si="205"/>
        <v>17454.38</v>
      </c>
      <c r="BO298" s="239">
        <f t="shared" si="206"/>
        <v>2.0465583650401884</v>
      </c>
      <c r="BP298" s="27">
        <f t="shared" si="207"/>
        <v>11400</v>
      </c>
      <c r="BQ298" s="239">
        <f t="shared" si="208"/>
        <v>1.3366711026950338</v>
      </c>
      <c r="BR298" s="36">
        <f t="shared" si="209"/>
        <v>61945.159999999974</v>
      </c>
      <c r="BS298" s="239">
        <f t="shared" si="210"/>
        <v>7.2631846775280939</v>
      </c>
      <c r="BT298" s="248">
        <f t="shared" si="219"/>
        <v>0.34572479556256963</v>
      </c>
      <c r="BU298" s="36">
        <v>195030.21</v>
      </c>
      <c r="BV298" s="47">
        <f t="shared" si="211"/>
        <v>22.867653145574035</v>
      </c>
      <c r="BW298" s="54">
        <f t="shared" si="212"/>
        <v>99826.367767470976</v>
      </c>
      <c r="BX298" s="237">
        <f t="shared" si="213"/>
        <v>11.704826410682932</v>
      </c>
      <c r="BY298" s="53">
        <v>22415</v>
      </c>
      <c r="BZ298" s="53">
        <v>20250</v>
      </c>
      <c r="CA298" s="53">
        <v>13850</v>
      </c>
      <c r="CB298" s="53">
        <v>2515</v>
      </c>
      <c r="CC298" s="54">
        <v>45200.67</v>
      </c>
      <c r="CD298" s="54">
        <v>17454.38</v>
      </c>
      <c r="CE298" s="54">
        <v>11400</v>
      </c>
      <c r="CF298" s="42">
        <f t="shared" si="214"/>
        <v>3.1184264710792553E-2</v>
      </c>
      <c r="CG298" s="42">
        <f t="shared" si="215"/>
        <v>2.865025466893039E-2</v>
      </c>
      <c r="CH298" s="42">
        <f t="shared" si="216"/>
        <v>1.9268439270331332E-2</v>
      </c>
      <c r="CI298" s="42">
        <f t="shared" si="217"/>
        <v>3.4957161839844772E-3</v>
      </c>
      <c r="CJ298" s="42">
        <f t="shared" si="218"/>
        <v>5.2998622290749413E-2</v>
      </c>
      <c r="CK298" s="54">
        <f t="shared" si="176"/>
        <v>19965.273553494197</v>
      </c>
    </row>
    <row r="299" spans="1:89" ht="20" customHeight="1" x14ac:dyDescent="0.6">
      <c r="A299" s="47">
        <v>292</v>
      </c>
      <c r="B299" s="47">
        <v>4</v>
      </c>
      <c r="C299" s="48" t="s">
        <v>570</v>
      </c>
      <c r="D299" s="48" t="s">
        <v>328</v>
      </c>
      <c r="E299" s="48" t="s">
        <v>141</v>
      </c>
      <c r="F299" s="23"/>
      <c r="G299" s="19">
        <v>40</v>
      </c>
      <c r="H299" s="20">
        <f t="shared" si="177"/>
        <v>0</v>
      </c>
      <c r="I299" s="23">
        <v>14347</v>
      </c>
      <c r="J299" s="22">
        <v>50</v>
      </c>
      <c r="K299" s="20">
        <f t="shared" si="178"/>
        <v>717350</v>
      </c>
      <c r="L299" s="23"/>
      <c r="M299" s="24">
        <v>60</v>
      </c>
      <c r="N299" s="20">
        <f t="shared" si="179"/>
        <v>0</v>
      </c>
      <c r="O299" s="23">
        <v>6000</v>
      </c>
      <c r="P299" s="25">
        <v>12</v>
      </c>
      <c r="Q299" s="20">
        <f t="shared" si="180"/>
        <v>72000</v>
      </c>
      <c r="R299" s="23">
        <v>320</v>
      </c>
      <c r="S299" s="26">
        <v>12</v>
      </c>
      <c r="T299" s="20">
        <f t="shared" si="181"/>
        <v>3840</v>
      </c>
      <c r="U299" s="23">
        <v>319</v>
      </c>
      <c r="V299" s="25">
        <v>8</v>
      </c>
      <c r="W299" s="20">
        <f t="shared" si="182"/>
        <v>2552</v>
      </c>
      <c r="X299" s="23">
        <v>224</v>
      </c>
      <c r="Y299" s="25">
        <v>12</v>
      </c>
      <c r="Z299" s="20">
        <f t="shared" si="183"/>
        <v>2688</v>
      </c>
      <c r="AA299" s="23">
        <v>180</v>
      </c>
      <c r="AB299" s="25">
        <v>10</v>
      </c>
      <c r="AC299" s="20">
        <f t="shared" si="184"/>
        <v>1800</v>
      </c>
      <c r="AD299" s="23">
        <v>199</v>
      </c>
      <c r="AE299" s="25">
        <v>25</v>
      </c>
      <c r="AF299" s="20">
        <f t="shared" si="185"/>
        <v>4975</v>
      </c>
      <c r="AG299" s="23"/>
      <c r="AH299" s="25">
        <v>7.5</v>
      </c>
      <c r="AI299" s="20">
        <f t="shared" si="186"/>
        <v>0</v>
      </c>
      <c r="AJ299" s="23"/>
      <c r="AK299" s="22">
        <v>15</v>
      </c>
      <c r="AL299" s="20">
        <f t="shared" si="187"/>
        <v>0</v>
      </c>
      <c r="AM299" s="23"/>
      <c r="AN299" s="25">
        <v>12</v>
      </c>
      <c r="AO299" s="20">
        <f t="shared" si="188"/>
        <v>0</v>
      </c>
      <c r="AP299" s="23">
        <f t="shared" si="189"/>
        <v>1242</v>
      </c>
      <c r="AQ299" s="23"/>
      <c r="AR299" s="27">
        <v>4</v>
      </c>
      <c r="AS299" s="23">
        <f t="shared" si="190"/>
        <v>0</v>
      </c>
      <c r="AT299" s="23"/>
      <c r="AU299" s="28">
        <v>6</v>
      </c>
      <c r="AV299" s="23">
        <f t="shared" si="191"/>
        <v>0</v>
      </c>
      <c r="AW299" s="23">
        <v>1981</v>
      </c>
      <c r="AX299" s="29">
        <f t="shared" si="192"/>
        <v>1981</v>
      </c>
      <c r="AY299" s="23">
        <v>46645</v>
      </c>
      <c r="AZ299" s="30">
        <f t="shared" si="193"/>
        <v>0.41820589670314351</v>
      </c>
      <c r="BA299" s="30">
        <f t="shared" si="194"/>
        <v>8.6568620617550704E-2</v>
      </c>
      <c r="BB299" s="30">
        <f t="shared" si="195"/>
        <v>0.33016666666666666</v>
      </c>
      <c r="BC299" s="20">
        <f t="shared" si="196"/>
        <v>733205</v>
      </c>
      <c r="BD299" s="20">
        <f t="shared" si="197"/>
        <v>726165</v>
      </c>
      <c r="BE299" s="20">
        <f t="shared" si="198"/>
        <v>733205</v>
      </c>
      <c r="BF299" s="20">
        <f t="shared" si="199"/>
        <v>733205</v>
      </c>
      <c r="BG299" s="36">
        <v>851850</v>
      </c>
      <c r="BH299" s="36">
        <v>577479.41428129002</v>
      </c>
      <c r="BI299" s="237">
        <f t="shared" si="200"/>
        <v>67.791209048692849</v>
      </c>
      <c r="BJ299" s="238">
        <f t="shared" si="201"/>
        <v>63416.89</v>
      </c>
      <c r="BK299" s="239">
        <f t="shared" si="202"/>
        <v>7.4446076187122143</v>
      </c>
      <c r="BL299" s="27">
        <f t="shared" si="203"/>
        <v>44175</v>
      </c>
      <c r="BM299" s="239">
        <f t="shared" si="204"/>
        <v>5.1857721429829198</v>
      </c>
      <c r="BN299" s="240">
        <f t="shared" si="205"/>
        <v>8340.6299999999992</v>
      </c>
      <c r="BO299" s="239">
        <f t="shared" si="206"/>
        <v>0.97911956330339844</v>
      </c>
      <c r="BP299" s="27">
        <f t="shared" si="207"/>
        <v>27310.13</v>
      </c>
      <c r="BQ299" s="239">
        <f t="shared" si="208"/>
        <v>3.2059787521277223</v>
      </c>
      <c r="BR299" s="36">
        <f t="shared" si="209"/>
        <v>35136.449999999997</v>
      </c>
      <c r="BS299" s="239">
        <f t="shared" si="210"/>
        <v>4.1247226624405702</v>
      </c>
      <c r="BT299" s="248">
        <f t="shared" si="219"/>
        <v>0.32208790951307154</v>
      </c>
      <c r="BU299" s="36">
        <v>178379.1</v>
      </c>
      <c r="BV299" s="47">
        <f t="shared" si="211"/>
        <v>20.940200739566826</v>
      </c>
      <c r="BW299" s="54">
        <f t="shared" si="212"/>
        <v>95991.48571870997</v>
      </c>
      <c r="BX299" s="237">
        <f t="shared" si="213"/>
        <v>11.268590211740326</v>
      </c>
      <c r="BY299" s="53">
        <v>22000</v>
      </c>
      <c r="BZ299" s="53">
        <v>19220.89</v>
      </c>
      <c r="CA299" s="53">
        <v>18260</v>
      </c>
      <c r="CB299" s="53">
        <v>3936</v>
      </c>
      <c r="CC299" s="54">
        <v>44175</v>
      </c>
      <c r="CD299" s="54">
        <v>8340.6299999999992</v>
      </c>
      <c r="CE299" s="54">
        <v>27310.13</v>
      </c>
      <c r="CF299" s="42">
        <f t="shared" si="214"/>
        <v>3.0005250918910809E-2</v>
      </c>
      <c r="CG299" s="42">
        <f t="shared" si="215"/>
        <v>2.6469039405644722E-2</v>
      </c>
      <c r="CH299" s="42">
        <f t="shared" si="216"/>
        <v>2.4904358262695971E-2</v>
      </c>
      <c r="CI299" s="42">
        <f t="shared" si="217"/>
        <v>5.3682121644014974E-3</v>
      </c>
      <c r="CJ299" s="42">
        <f t="shared" si="218"/>
        <v>5.1857721429829196E-2</v>
      </c>
      <c r="CK299" s="54">
        <f t="shared" si="176"/>
        <v>19198.297143741995</v>
      </c>
    </row>
    <row r="300" spans="1:89" ht="20" customHeight="1" x14ac:dyDescent="0.6">
      <c r="A300" s="47">
        <v>293</v>
      </c>
      <c r="B300" s="47">
        <v>6</v>
      </c>
      <c r="C300" s="48" t="s">
        <v>571</v>
      </c>
      <c r="D300" s="48" t="s">
        <v>78</v>
      </c>
      <c r="E300" s="48" t="s">
        <v>67</v>
      </c>
      <c r="F300" s="55"/>
      <c r="G300" s="19">
        <v>40</v>
      </c>
      <c r="H300" s="20">
        <f t="shared" si="177"/>
        <v>0</v>
      </c>
      <c r="I300" s="23">
        <v>13090</v>
      </c>
      <c r="J300" s="22">
        <v>50</v>
      </c>
      <c r="K300" s="20">
        <f t="shared" si="178"/>
        <v>654500</v>
      </c>
      <c r="L300" s="23"/>
      <c r="M300" s="24">
        <v>60</v>
      </c>
      <c r="N300" s="20">
        <f t="shared" si="179"/>
        <v>0</v>
      </c>
      <c r="O300" s="23">
        <v>8986</v>
      </c>
      <c r="P300" s="25">
        <v>12</v>
      </c>
      <c r="Q300" s="20">
        <f t="shared" si="180"/>
        <v>107832</v>
      </c>
      <c r="R300" s="23">
        <v>0</v>
      </c>
      <c r="S300" s="26">
        <v>12</v>
      </c>
      <c r="T300" s="20">
        <f t="shared" si="181"/>
        <v>0</v>
      </c>
      <c r="U300" s="23">
        <v>887</v>
      </c>
      <c r="V300" s="25">
        <v>8</v>
      </c>
      <c r="W300" s="20">
        <f t="shared" si="182"/>
        <v>7096</v>
      </c>
      <c r="X300" s="23">
        <v>532</v>
      </c>
      <c r="Y300" s="25">
        <v>12</v>
      </c>
      <c r="Z300" s="20">
        <f t="shared" si="183"/>
        <v>6384</v>
      </c>
      <c r="AA300" s="23">
        <v>1001</v>
      </c>
      <c r="AB300" s="25">
        <v>10</v>
      </c>
      <c r="AC300" s="20">
        <f t="shared" si="184"/>
        <v>10010</v>
      </c>
      <c r="AD300" s="23">
        <v>392</v>
      </c>
      <c r="AE300" s="25">
        <v>25</v>
      </c>
      <c r="AF300" s="20">
        <f t="shared" si="185"/>
        <v>9800</v>
      </c>
      <c r="AG300" s="23">
        <v>898</v>
      </c>
      <c r="AH300" s="25">
        <v>7.5</v>
      </c>
      <c r="AI300" s="20">
        <f t="shared" si="186"/>
        <v>6735</v>
      </c>
      <c r="AJ300" s="23"/>
      <c r="AK300" s="22">
        <v>15</v>
      </c>
      <c r="AL300" s="20">
        <f t="shared" si="187"/>
        <v>0</v>
      </c>
      <c r="AM300" s="23">
        <v>396</v>
      </c>
      <c r="AN300" s="25">
        <v>12</v>
      </c>
      <c r="AO300" s="20">
        <f t="shared" si="188"/>
        <v>4752</v>
      </c>
      <c r="AP300" s="23">
        <f t="shared" si="189"/>
        <v>4106</v>
      </c>
      <c r="AQ300" s="23"/>
      <c r="AR300" s="27">
        <v>4</v>
      </c>
      <c r="AS300" s="23">
        <f t="shared" si="190"/>
        <v>0</v>
      </c>
      <c r="AT300" s="23"/>
      <c r="AU300" s="28">
        <v>6</v>
      </c>
      <c r="AV300" s="23">
        <f t="shared" si="191"/>
        <v>0</v>
      </c>
      <c r="AW300" s="23">
        <v>2288</v>
      </c>
      <c r="AX300" s="29">
        <f t="shared" si="192"/>
        <v>2288</v>
      </c>
      <c r="AY300" s="23">
        <v>44849</v>
      </c>
      <c r="AZ300" s="30">
        <f t="shared" si="193"/>
        <v>0.68647822765469824</v>
      </c>
      <c r="BA300" s="30">
        <f t="shared" si="194"/>
        <v>0.31367456073338429</v>
      </c>
      <c r="BB300" s="30">
        <f t="shared" si="195"/>
        <v>0.25461829512575118</v>
      </c>
      <c r="BC300" s="20">
        <f t="shared" si="196"/>
        <v>687790</v>
      </c>
      <c r="BD300" s="20">
        <f t="shared" si="197"/>
        <v>664300</v>
      </c>
      <c r="BE300" s="20">
        <f t="shared" si="198"/>
        <v>687790</v>
      </c>
      <c r="BF300" s="20">
        <f t="shared" si="199"/>
        <v>694525</v>
      </c>
      <c r="BG300" s="36">
        <v>851166</v>
      </c>
      <c r="BH300" s="36">
        <v>580681.12878787902</v>
      </c>
      <c r="BI300" s="237">
        <f t="shared" si="200"/>
        <v>68.221842600371616</v>
      </c>
      <c r="BJ300" s="238">
        <f t="shared" si="201"/>
        <v>50769</v>
      </c>
      <c r="BK300" s="239">
        <f t="shared" si="202"/>
        <v>5.9646414447945526</v>
      </c>
      <c r="BL300" s="27">
        <f t="shared" si="203"/>
        <v>62125</v>
      </c>
      <c r="BM300" s="239">
        <f t="shared" si="204"/>
        <v>7.2988112777061112</v>
      </c>
      <c r="BN300" s="240">
        <f t="shared" si="205"/>
        <v>1625</v>
      </c>
      <c r="BO300" s="239">
        <f t="shared" si="206"/>
        <v>0.19091458070458642</v>
      </c>
      <c r="BP300" s="27">
        <f t="shared" si="207"/>
        <v>22050</v>
      </c>
      <c r="BQ300" s="239">
        <f t="shared" si="208"/>
        <v>2.5905640027914649</v>
      </c>
      <c r="BR300" s="36">
        <f t="shared" si="209"/>
        <v>54199.579999999987</v>
      </c>
      <c r="BS300" s="239">
        <f t="shared" si="210"/>
        <v>6.3676862092705759</v>
      </c>
      <c r="BT300" s="248">
        <f t="shared" si="219"/>
        <v>0.31778157399628393</v>
      </c>
      <c r="BU300" s="36">
        <v>190768.58</v>
      </c>
      <c r="BV300" s="47">
        <f t="shared" si="211"/>
        <v>22.412617515267289</v>
      </c>
      <c r="BW300" s="54">
        <f t="shared" si="212"/>
        <v>79716.291212120996</v>
      </c>
      <c r="BX300" s="237">
        <f t="shared" si="213"/>
        <v>9.3655398843611</v>
      </c>
      <c r="BY300" s="53">
        <v>14390.5</v>
      </c>
      <c r="BZ300" s="53">
        <v>12728</v>
      </c>
      <c r="CA300" s="53">
        <v>19680</v>
      </c>
      <c r="CB300" s="53">
        <v>3970.5</v>
      </c>
      <c r="CC300" s="54">
        <v>62125</v>
      </c>
      <c r="CD300" s="54">
        <v>1625</v>
      </c>
      <c r="CE300" s="54">
        <v>22050</v>
      </c>
      <c r="CF300" s="42">
        <f t="shared" si="214"/>
        <v>2.0922810741650793E-2</v>
      </c>
      <c r="CG300" s="42">
        <f t="shared" si="215"/>
        <v>1.9160018064127652E-2</v>
      </c>
      <c r="CH300" s="42">
        <f t="shared" si="216"/>
        <v>2.8613384899460591E-2</v>
      </c>
      <c r="CI300" s="42">
        <f t="shared" si="217"/>
        <v>5.7168568446060259E-3</v>
      </c>
      <c r="CJ300" s="42">
        <f t="shared" si="218"/>
        <v>7.2988112777061118E-2</v>
      </c>
      <c r="CK300" s="54">
        <f t="shared" si="176"/>
        <v>15943.258242424199</v>
      </c>
    </row>
    <row r="301" spans="1:89" ht="20" customHeight="1" x14ac:dyDescent="0.6">
      <c r="A301" s="47">
        <v>294</v>
      </c>
      <c r="B301" s="47">
        <v>5</v>
      </c>
      <c r="C301" s="48" t="s">
        <v>572</v>
      </c>
      <c r="D301" s="48" t="s">
        <v>573</v>
      </c>
      <c r="E301" s="48" t="s">
        <v>574</v>
      </c>
      <c r="F301" s="57"/>
      <c r="G301" s="19">
        <v>40</v>
      </c>
      <c r="H301" s="20">
        <f t="shared" si="177"/>
        <v>0</v>
      </c>
      <c r="I301" s="23">
        <v>14001</v>
      </c>
      <c r="J301" s="22">
        <v>50</v>
      </c>
      <c r="K301" s="20">
        <f t="shared" si="178"/>
        <v>700050</v>
      </c>
      <c r="L301" s="23"/>
      <c r="M301" s="24">
        <v>60</v>
      </c>
      <c r="N301" s="20">
        <f t="shared" si="179"/>
        <v>0</v>
      </c>
      <c r="O301" s="23">
        <v>5613</v>
      </c>
      <c r="P301" s="25">
        <v>12</v>
      </c>
      <c r="Q301" s="20">
        <f t="shared" si="180"/>
        <v>67356</v>
      </c>
      <c r="R301" s="23">
        <v>0</v>
      </c>
      <c r="S301" s="26">
        <v>12</v>
      </c>
      <c r="T301" s="20">
        <f t="shared" si="181"/>
        <v>0</v>
      </c>
      <c r="U301" s="23">
        <v>970</v>
      </c>
      <c r="V301" s="25">
        <v>8</v>
      </c>
      <c r="W301" s="20">
        <f t="shared" si="182"/>
        <v>7760</v>
      </c>
      <c r="X301" s="23">
        <v>654</v>
      </c>
      <c r="Y301" s="25">
        <v>12</v>
      </c>
      <c r="Z301" s="20">
        <f t="shared" si="183"/>
        <v>7848</v>
      </c>
      <c r="AA301" s="23">
        <v>684</v>
      </c>
      <c r="AB301" s="25">
        <v>10</v>
      </c>
      <c r="AC301" s="20">
        <f t="shared" si="184"/>
        <v>6840</v>
      </c>
      <c r="AD301" s="23"/>
      <c r="AE301" s="25">
        <v>25</v>
      </c>
      <c r="AF301" s="20">
        <f t="shared" si="185"/>
        <v>0</v>
      </c>
      <c r="AG301" s="23"/>
      <c r="AH301" s="25">
        <v>7.5</v>
      </c>
      <c r="AI301" s="20">
        <f t="shared" si="186"/>
        <v>0</v>
      </c>
      <c r="AJ301" s="23"/>
      <c r="AK301" s="22">
        <v>15</v>
      </c>
      <c r="AL301" s="20">
        <f t="shared" si="187"/>
        <v>0</v>
      </c>
      <c r="AM301" s="23"/>
      <c r="AN301" s="25">
        <v>12</v>
      </c>
      <c r="AO301" s="20">
        <f t="shared" si="188"/>
        <v>0</v>
      </c>
      <c r="AP301" s="23">
        <f t="shared" si="189"/>
        <v>2308</v>
      </c>
      <c r="AQ301" s="23"/>
      <c r="AR301" s="27">
        <v>4</v>
      </c>
      <c r="AS301" s="23">
        <f t="shared" si="190"/>
        <v>0</v>
      </c>
      <c r="AT301" s="23"/>
      <c r="AU301" s="28">
        <v>6</v>
      </c>
      <c r="AV301" s="23">
        <f t="shared" si="191"/>
        <v>0</v>
      </c>
      <c r="AW301" s="23">
        <v>3549</v>
      </c>
      <c r="AX301" s="29">
        <f t="shared" si="192"/>
        <v>3549</v>
      </c>
      <c r="AY301" s="23">
        <v>57785</v>
      </c>
      <c r="AZ301" s="30">
        <f t="shared" si="193"/>
        <v>0.40089993571887722</v>
      </c>
      <c r="BA301" s="30">
        <f t="shared" si="194"/>
        <v>0.16484536818798656</v>
      </c>
      <c r="BB301" s="30">
        <f t="shared" si="195"/>
        <v>0.6322822020309995</v>
      </c>
      <c r="BC301" s="20">
        <f t="shared" si="196"/>
        <v>722498</v>
      </c>
      <c r="BD301" s="20">
        <f t="shared" si="197"/>
        <v>700050</v>
      </c>
      <c r="BE301" s="20">
        <f t="shared" si="198"/>
        <v>722498</v>
      </c>
      <c r="BF301" s="20">
        <f t="shared" si="199"/>
        <v>722498</v>
      </c>
      <c r="BG301" s="36">
        <v>849739</v>
      </c>
      <c r="BH301" s="36">
        <v>547566.68922305806</v>
      </c>
      <c r="BI301" s="237">
        <f t="shared" si="200"/>
        <v>64.439397182318118</v>
      </c>
      <c r="BJ301" s="238">
        <f t="shared" si="201"/>
        <v>59846.1</v>
      </c>
      <c r="BK301" s="239">
        <f t="shared" si="202"/>
        <v>7.0428802255751473</v>
      </c>
      <c r="BL301" s="27">
        <f t="shared" si="203"/>
        <v>61591</v>
      </c>
      <c r="BM301" s="239">
        <f t="shared" si="204"/>
        <v>7.2482256316351261</v>
      </c>
      <c r="BN301" s="240">
        <f t="shared" si="205"/>
        <v>5128.63</v>
      </c>
      <c r="BO301" s="239">
        <f t="shared" si="206"/>
        <v>0.60355356174072283</v>
      </c>
      <c r="BP301" s="27">
        <f t="shared" si="207"/>
        <v>25000</v>
      </c>
      <c r="BQ301" s="239">
        <f t="shared" si="208"/>
        <v>2.9420798621694426</v>
      </c>
      <c r="BR301" s="36">
        <f t="shared" si="209"/>
        <v>54668.94999999999</v>
      </c>
      <c r="BS301" s="239">
        <f t="shared" si="210"/>
        <v>6.4336166752379249</v>
      </c>
      <c r="BT301" s="248">
        <f t="shared" si="219"/>
        <v>0.35560602817681891</v>
      </c>
      <c r="BU301" s="36">
        <v>206234.68</v>
      </c>
      <c r="BV301" s="47">
        <f t="shared" si="211"/>
        <v>24.270355956358365</v>
      </c>
      <c r="BW301" s="54">
        <f t="shared" si="212"/>
        <v>95937.630776941951</v>
      </c>
      <c r="BX301" s="237">
        <f t="shared" si="213"/>
        <v>11.290246861323531</v>
      </c>
      <c r="BY301" s="53">
        <v>16240</v>
      </c>
      <c r="BZ301" s="53">
        <v>18650</v>
      </c>
      <c r="CA301" s="53">
        <v>17310</v>
      </c>
      <c r="CB301" s="53">
        <v>7646.1</v>
      </c>
      <c r="CC301" s="54">
        <v>61591</v>
      </c>
      <c r="CD301" s="54">
        <v>5128.63</v>
      </c>
      <c r="CE301" s="54">
        <v>25000</v>
      </c>
      <c r="CF301" s="42">
        <f t="shared" si="214"/>
        <v>2.2477570872168503E-2</v>
      </c>
      <c r="CG301" s="42">
        <f t="shared" si="215"/>
        <v>2.6640954217555888E-2</v>
      </c>
      <c r="CH301" s="42">
        <f t="shared" si="216"/>
        <v>2.3958543829879112E-2</v>
      </c>
      <c r="CI301" s="42">
        <f t="shared" si="217"/>
        <v>1.0582866665374852E-2</v>
      </c>
      <c r="CJ301" s="42">
        <f t="shared" si="218"/>
        <v>7.248225631635126E-2</v>
      </c>
      <c r="CK301" s="54">
        <f t="shared" si="176"/>
        <v>19187.52615538839</v>
      </c>
    </row>
    <row r="302" spans="1:89" ht="20" customHeight="1" x14ac:dyDescent="0.6">
      <c r="A302" s="47">
        <v>295</v>
      </c>
      <c r="B302" s="47">
        <v>5</v>
      </c>
      <c r="C302" s="48" t="s">
        <v>575</v>
      </c>
      <c r="D302" s="47" t="s">
        <v>184</v>
      </c>
      <c r="E302" s="47" t="s">
        <v>248</v>
      </c>
      <c r="F302" s="57"/>
      <c r="G302" s="19">
        <v>40</v>
      </c>
      <c r="H302" s="20">
        <f t="shared" si="177"/>
        <v>0</v>
      </c>
      <c r="I302" s="57">
        <v>15473</v>
      </c>
      <c r="J302" s="22">
        <v>50</v>
      </c>
      <c r="K302" s="20">
        <f t="shared" si="178"/>
        <v>773650</v>
      </c>
      <c r="L302" s="23"/>
      <c r="M302" s="24">
        <v>60</v>
      </c>
      <c r="N302" s="20">
        <f t="shared" si="179"/>
        <v>0</v>
      </c>
      <c r="O302" s="57">
        <v>4521</v>
      </c>
      <c r="P302" s="25">
        <v>12</v>
      </c>
      <c r="Q302" s="20">
        <f t="shared" si="180"/>
        <v>54252</v>
      </c>
      <c r="R302" s="57">
        <v>380</v>
      </c>
      <c r="S302" s="26">
        <v>12</v>
      </c>
      <c r="T302" s="20">
        <f t="shared" si="181"/>
        <v>4560</v>
      </c>
      <c r="U302" s="57">
        <v>170</v>
      </c>
      <c r="V302" s="25">
        <v>8</v>
      </c>
      <c r="W302" s="20">
        <f t="shared" si="182"/>
        <v>1360</v>
      </c>
      <c r="X302" s="57">
        <v>100</v>
      </c>
      <c r="Y302" s="25">
        <v>12</v>
      </c>
      <c r="Z302" s="20">
        <f t="shared" si="183"/>
        <v>1200</v>
      </c>
      <c r="AA302" s="57">
        <v>304</v>
      </c>
      <c r="AB302" s="25">
        <v>10</v>
      </c>
      <c r="AC302" s="20">
        <f t="shared" si="184"/>
        <v>3040</v>
      </c>
      <c r="AD302" s="57"/>
      <c r="AE302" s="25">
        <v>25</v>
      </c>
      <c r="AF302" s="20">
        <f t="shared" si="185"/>
        <v>0</v>
      </c>
      <c r="AG302" s="23"/>
      <c r="AH302" s="25">
        <v>7.5</v>
      </c>
      <c r="AI302" s="20">
        <f t="shared" si="186"/>
        <v>0</v>
      </c>
      <c r="AJ302" s="57"/>
      <c r="AK302" s="22">
        <v>15</v>
      </c>
      <c r="AL302" s="20">
        <f t="shared" si="187"/>
        <v>0</v>
      </c>
      <c r="AM302" s="57"/>
      <c r="AN302" s="25">
        <v>12</v>
      </c>
      <c r="AO302" s="20">
        <f t="shared" si="188"/>
        <v>0</v>
      </c>
      <c r="AP302" s="23">
        <f t="shared" si="189"/>
        <v>954</v>
      </c>
      <c r="AQ302" s="57">
        <v>0</v>
      </c>
      <c r="AR302" s="27">
        <v>4</v>
      </c>
      <c r="AS302" s="23">
        <f t="shared" si="190"/>
        <v>0</v>
      </c>
      <c r="AT302" s="57">
        <v>25</v>
      </c>
      <c r="AU302" s="28">
        <v>6</v>
      </c>
      <c r="AV302" s="23">
        <f t="shared" si="191"/>
        <v>150</v>
      </c>
      <c r="AW302" s="57">
        <v>355</v>
      </c>
      <c r="AX302" s="29">
        <f t="shared" si="192"/>
        <v>505</v>
      </c>
      <c r="AY302" s="57">
        <v>9256</v>
      </c>
      <c r="AZ302" s="30">
        <f t="shared" si="193"/>
        <v>0.29218638919408002</v>
      </c>
      <c r="BA302" s="30">
        <f t="shared" si="194"/>
        <v>6.1655787500807857E-2</v>
      </c>
      <c r="BB302" s="30">
        <f t="shared" si="195"/>
        <v>0.11170095111700951</v>
      </c>
      <c r="BC302" s="20">
        <f t="shared" si="196"/>
        <v>783810</v>
      </c>
      <c r="BD302" s="20">
        <f t="shared" si="197"/>
        <v>778210</v>
      </c>
      <c r="BE302" s="20">
        <f t="shared" si="198"/>
        <v>783810</v>
      </c>
      <c r="BF302" s="20">
        <f t="shared" si="199"/>
        <v>783810</v>
      </c>
      <c r="BG302" s="241">
        <v>847318</v>
      </c>
      <c r="BH302" s="241">
        <v>573773.39</v>
      </c>
      <c r="BI302" s="237">
        <f t="shared" si="200"/>
        <v>67.716416976861112</v>
      </c>
      <c r="BJ302" s="238">
        <f t="shared" si="201"/>
        <v>60683.229999999996</v>
      </c>
      <c r="BK302" s="239">
        <f t="shared" si="202"/>
        <v>7.1618011183522592</v>
      </c>
      <c r="BL302" s="27">
        <f t="shared" si="203"/>
        <v>39930</v>
      </c>
      <c r="BM302" s="239">
        <f t="shared" si="204"/>
        <v>4.7125164342076999</v>
      </c>
      <c r="BN302" s="240">
        <f t="shared" si="205"/>
        <v>3690.42</v>
      </c>
      <c r="BO302" s="239">
        <f t="shared" si="206"/>
        <v>0.43554131978784821</v>
      </c>
      <c r="BP302" s="27">
        <f t="shared" si="207"/>
        <v>20000</v>
      </c>
      <c r="BQ302" s="239">
        <f t="shared" si="208"/>
        <v>2.3603888976747807</v>
      </c>
      <c r="BR302" s="36">
        <f t="shared" si="209"/>
        <v>58821.8</v>
      </c>
      <c r="BS302" s="239">
        <f t="shared" si="210"/>
        <v>6.9421161830623213</v>
      </c>
      <c r="BT302" s="248">
        <f t="shared" si="219"/>
        <v>0.3228358302313889</v>
      </c>
      <c r="BU302" s="241">
        <v>183125.45</v>
      </c>
      <c r="BV302" s="47">
        <f t="shared" si="211"/>
        <v>21.612363953084913</v>
      </c>
      <c r="BW302" s="54">
        <f t="shared" si="212"/>
        <v>90419.159999999974</v>
      </c>
      <c r="BX302" s="237">
        <f t="shared" si="213"/>
        <v>10.671219070053979</v>
      </c>
      <c r="BY302" s="58">
        <v>18950</v>
      </c>
      <c r="BZ302" s="58">
        <v>19375</v>
      </c>
      <c r="CA302" s="58">
        <v>18161.259999999998</v>
      </c>
      <c r="CB302" s="58">
        <v>4196.97</v>
      </c>
      <c r="CC302" s="59">
        <v>39930</v>
      </c>
      <c r="CD302" s="59">
        <v>3690.42</v>
      </c>
      <c r="CE302" s="59">
        <v>20000</v>
      </c>
      <c r="CF302" s="42">
        <f t="shared" si="214"/>
        <v>2.4176777535372094E-2</v>
      </c>
      <c r="CG302" s="42">
        <f t="shared" si="215"/>
        <v>2.4896878734531811E-2</v>
      </c>
      <c r="CH302" s="42">
        <f t="shared" si="216"/>
        <v>2.3170487745754708E-2</v>
      </c>
      <c r="CI302" s="42">
        <f t="shared" si="217"/>
        <v>5.3545757262601912E-3</v>
      </c>
      <c r="CJ302" s="42">
        <f t="shared" si="218"/>
        <v>4.7125164342077003E-2</v>
      </c>
      <c r="CK302" s="54">
        <f t="shared" si="176"/>
        <v>18083.831999999995</v>
      </c>
    </row>
    <row r="303" spans="1:89" ht="20" customHeight="1" x14ac:dyDescent="0.6">
      <c r="A303" s="47">
        <v>296</v>
      </c>
      <c r="B303" s="47">
        <v>5</v>
      </c>
      <c r="C303" s="48" t="s">
        <v>576</v>
      </c>
      <c r="D303" s="48"/>
      <c r="E303" s="48" t="s">
        <v>156</v>
      </c>
      <c r="F303" s="23"/>
      <c r="G303" s="19">
        <v>40</v>
      </c>
      <c r="H303" s="20">
        <f t="shared" si="177"/>
        <v>0</v>
      </c>
      <c r="I303" s="23">
        <v>14010</v>
      </c>
      <c r="J303" s="22">
        <v>50</v>
      </c>
      <c r="K303" s="20">
        <f t="shared" si="178"/>
        <v>700500</v>
      </c>
      <c r="L303" s="23"/>
      <c r="M303" s="24">
        <v>60</v>
      </c>
      <c r="N303" s="20">
        <f t="shared" si="179"/>
        <v>0</v>
      </c>
      <c r="O303" s="23">
        <v>6850</v>
      </c>
      <c r="P303" s="25">
        <v>12</v>
      </c>
      <c r="Q303" s="20">
        <f t="shared" si="180"/>
        <v>82200</v>
      </c>
      <c r="R303" s="23">
        <v>880</v>
      </c>
      <c r="S303" s="26">
        <v>12</v>
      </c>
      <c r="T303" s="20">
        <f t="shared" si="181"/>
        <v>10560</v>
      </c>
      <c r="U303" s="23">
        <v>1740</v>
      </c>
      <c r="V303" s="25">
        <v>8</v>
      </c>
      <c r="W303" s="20">
        <f t="shared" si="182"/>
        <v>13920</v>
      </c>
      <c r="X303" s="23">
        <v>730</v>
      </c>
      <c r="Y303" s="25">
        <v>12</v>
      </c>
      <c r="Z303" s="20">
        <f t="shared" si="183"/>
        <v>8760</v>
      </c>
      <c r="AA303" s="23">
        <v>425</v>
      </c>
      <c r="AB303" s="25">
        <v>10</v>
      </c>
      <c r="AC303" s="20">
        <f t="shared" si="184"/>
        <v>4250</v>
      </c>
      <c r="AD303" s="23">
        <v>40</v>
      </c>
      <c r="AE303" s="25">
        <v>25</v>
      </c>
      <c r="AF303" s="20">
        <f t="shared" si="185"/>
        <v>1000</v>
      </c>
      <c r="AG303" s="23">
        <v>76</v>
      </c>
      <c r="AH303" s="25">
        <v>7.5</v>
      </c>
      <c r="AI303" s="20">
        <f t="shared" si="186"/>
        <v>570</v>
      </c>
      <c r="AJ303" s="23"/>
      <c r="AK303" s="22">
        <v>15</v>
      </c>
      <c r="AL303" s="20">
        <f t="shared" si="187"/>
        <v>0</v>
      </c>
      <c r="AM303" s="23"/>
      <c r="AN303" s="25">
        <v>12</v>
      </c>
      <c r="AO303" s="20">
        <f t="shared" si="188"/>
        <v>0</v>
      </c>
      <c r="AP303" s="23">
        <f t="shared" si="189"/>
        <v>3891</v>
      </c>
      <c r="AQ303" s="23"/>
      <c r="AR303" s="27">
        <v>4</v>
      </c>
      <c r="AS303" s="23">
        <f t="shared" si="190"/>
        <v>0</v>
      </c>
      <c r="AT303" s="23">
        <v>16</v>
      </c>
      <c r="AU303" s="28">
        <v>6</v>
      </c>
      <c r="AV303" s="23">
        <f t="shared" si="191"/>
        <v>96</v>
      </c>
      <c r="AW303" s="23">
        <v>974</v>
      </c>
      <c r="AX303" s="29">
        <f t="shared" si="192"/>
        <v>1070</v>
      </c>
      <c r="AY303" s="23">
        <v>24635</v>
      </c>
      <c r="AZ303" s="30">
        <f t="shared" si="193"/>
        <v>0.48893647394718059</v>
      </c>
      <c r="BA303" s="30">
        <f t="shared" si="194"/>
        <v>0.27773019271948607</v>
      </c>
      <c r="BB303" s="30">
        <f t="shared" si="195"/>
        <v>0.1562043795620438</v>
      </c>
      <c r="BC303" s="20">
        <f t="shared" si="196"/>
        <v>738990</v>
      </c>
      <c r="BD303" s="20">
        <f t="shared" si="197"/>
        <v>712060</v>
      </c>
      <c r="BE303" s="20">
        <f t="shared" si="198"/>
        <v>738990</v>
      </c>
      <c r="BF303" s="20">
        <f t="shared" si="199"/>
        <v>739560</v>
      </c>
      <c r="BG303" s="36">
        <v>846395</v>
      </c>
      <c r="BH303" s="36">
        <v>563071.1</v>
      </c>
      <c r="BI303" s="237">
        <f t="shared" si="200"/>
        <v>66.525806508781358</v>
      </c>
      <c r="BJ303" s="238">
        <f t="shared" si="201"/>
        <v>57125</v>
      </c>
      <c r="BK303" s="239">
        <f t="shared" si="202"/>
        <v>6.7492128379775398</v>
      </c>
      <c r="BL303" s="27">
        <f t="shared" si="203"/>
        <v>62550</v>
      </c>
      <c r="BM303" s="239">
        <f t="shared" si="204"/>
        <v>7.3901665298117303</v>
      </c>
      <c r="BN303" s="240">
        <f t="shared" si="205"/>
        <v>5900</v>
      </c>
      <c r="BO303" s="239">
        <f t="shared" si="206"/>
        <v>0.69707406116529513</v>
      </c>
      <c r="BP303" s="27">
        <f t="shared" si="207"/>
        <v>33000</v>
      </c>
      <c r="BQ303" s="239">
        <f t="shared" si="208"/>
        <v>3.898888816687244</v>
      </c>
      <c r="BR303" s="36">
        <f t="shared" si="209"/>
        <v>60612</v>
      </c>
      <c r="BS303" s="239">
        <f t="shared" si="210"/>
        <v>7.1611954229408248</v>
      </c>
      <c r="BT303" s="248">
        <f t="shared" si="219"/>
        <v>0.3347419349121864</v>
      </c>
      <c r="BU303" s="36">
        <v>219187</v>
      </c>
      <c r="BV303" s="47">
        <f t="shared" si="211"/>
        <v>25.896537668582635</v>
      </c>
      <c r="BW303" s="54">
        <f t="shared" si="212"/>
        <v>64136.900000000023</v>
      </c>
      <c r="BX303" s="237">
        <f t="shared" si="213"/>
        <v>7.5776558226360056</v>
      </c>
      <c r="BY303" s="53">
        <v>14636</v>
      </c>
      <c r="BZ303" s="53">
        <v>13204</v>
      </c>
      <c r="CA303" s="53">
        <v>18930</v>
      </c>
      <c r="CB303" s="53">
        <v>10355</v>
      </c>
      <c r="CC303" s="54">
        <v>62550</v>
      </c>
      <c r="CD303" s="54">
        <v>5900</v>
      </c>
      <c r="CE303" s="54">
        <v>33000</v>
      </c>
      <c r="CF303" s="42">
        <f t="shared" si="214"/>
        <v>1.980541008674001E-2</v>
      </c>
      <c r="CG303" s="42">
        <f t="shared" si="215"/>
        <v>1.8543381175743619E-2</v>
      </c>
      <c r="CH303" s="42">
        <f t="shared" si="216"/>
        <v>2.5616043518856817E-2</v>
      </c>
      <c r="CI303" s="42">
        <f t="shared" si="217"/>
        <v>1.4001568500189302E-2</v>
      </c>
      <c r="CJ303" s="42">
        <f t="shared" si="218"/>
        <v>7.3901665298117314E-2</v>
      </c>
      <c r="CK303" s="54">
        <v>0</v>
      </c>
    </row>
    <row r="304" spans="1:89" ht="20" customHeight="1" x14ac:dyDescent="0.6">
      <c r="A304" s="47">
        <v>297</v>
      </c>
      <c r="B304" s="62">
        <v>5</v>
      </c>
      <c r="C304" s="48" t="s">
        <v>577</v>
      </c>
      <c r="D304" s="48" t="s">
        <v>128</v>
      </c>
      <c r="E304" s="48" t="s">
        <v>129</v>
      </c>
      <c r="F304" s="55"/>
      <c r="G304" s="19">
        <v>40</v>
      </c>
      <c r="H304" s="20">
        <f t="shared" si="177"/>
        <v>0</v>
      </c>
      <c r="I304" s="23">
        <v>13236</v>
      </c>
      <c r="J304" s="22">
        <v>50</v>
      </c>
      <c r="K304" s="20">
        <f t="shared" si="178"/>
        <v>661800</v>
      </c>
      <c r="L304" s="23"/>
      <c r="M304" s="24">
        <v>60</v>
      </c>
      <c r="N304" s="20">
        <f t="shared" si="179"/>
        <v>0</v>
      </c>
      <c r="O304" s="23">
        <v>6527</v>
      </c>
      <c r="P304" s="25">
        <v>12</v>
      </c>
      <c r="Q304" s="20">
        <f t="shared" si="180"/>
        <v>78324</v>
      </c>
      <c r="R304" s="23">
        <v>500</v>
      </c>
      <c r="S304" s="26">
        <v>12</v>
      </c>
      <c r="T304" s="20">
        <f t="shared" si="181"/>
        <v>6000</v>
      </c>
      <c r="U304" s="23">
        <v>640</v>
      </c>
      <c r="V304" s="25">
        <v>8</v>
      </c>
      <c r="W304" s="20">
        <f t="shared" si="182"/>
        <v>5120</v>
      </c>
      <c r="X304" s="23">
        <v>102</v>
      </c>
      <c r="Y304" s="25">
        <v>12</v>
      </c>
      <c r="Z304" s="20">
        <f t="shared" si="183"/>
        <v>1224</v>
      </c>
      <c r="AA304" s="23">
        <v>1106</v>
      </c>
      <c r="AB304" s="25">
        <v>10</v>
      </c>
      <c r="AC304" s="20">
        <f t="shared" si="184"/>
        <v>11060</v>
      </c>
      <c r="AD304" s="23">
        <v>262</v>
      </c>
      <c r="AE304" s="25">
        <v>25</v>
      </c>
      <c r="AF304" s="20">
        <f t="shared" si="185"/>
        <v>6550</v>
      </c>
      <c r="AG304" s="23">
        <v>1535</v>
      </c>
      <c r="AH304" s="25">
        <v>7.5</v>
      </c>
      <c r="AI304" s="20">
        <f t="shared" si="186"/>
        <v>11512.5</v>
      </c>
      <c r="AJ304" s="23"/>
      <c r="AK304" s="22">
        <v>15</v>
      </c>
      <c r="AL304" s="20">
        <f t="shared" si="187"/>
        <v>0</v>
      </c>
      <c r="AM304" s="23"/>
      <c r="AN304" s="25">
        <v>12</v>
      </c>
      <c r="AO304" s="20">
        <f t="shared" si="188"/>
        <v>0</v>
      </c>
      <c r="AP304" s="23">
        <f t="shared" si="189"/>
        <v>4145</v>
      </c>
      <c r="AQ304" s="23">
        <v>206</v>
      </c>
      <c r="AR304" s="27">
        <v>4</v>
      </c>
      <c r="AS304" s="23">
        <f t="shared" si="190"/>
        <v>824</v>
      </c>
      <c r="AT304" s="23">
        <v>15</v>
      </c>
      <c r="AU304" s="28">
        <v>6</v>
      </c>
      <c r="AV304" s="23">
        <f t="shared" si="191"/>
        <v>90</v>
      </c>
      <c r="AW304" s="23">
        <v>2629</v>
      </c>
      <c r="AX304" s="29">
        <f t="shared" si="192"/>
        <v>3543</v>
      </c>
      <c r="AY304" s="23">
        <v>63619</v>
      </c>
      <c r="AZ304" s="30">
        <f t="shared" si="193"/>
        <v>0.49312481112118467</v>
      </c>
      <c r="BA304" s="30">
        <f t="shared" si="194"/>
        <v>0.31316107585373226</v>
      </c>
      <c r="BB304" s="30">
        <f t="shared" si="195"/>
        <v>0.54282212348705383</v>
      </c>
      <c r="BC304" s="20">
        <f t="shared" si="196"/>
        <v>691754</v>
      </c>
      <c r="BD304" s="20">
        <f t="shared" si="197"/>
        <v>674350</v>
      </c>
      <c r="BE304" s="20">
        <f t="shared" si="198"/>
        <v>691754</v>
      </c>
      <c r="BF304" s="20">
        <f t="shared" si="199"/>
        <v>703266.5</v>
      </c>
      <c r="BG304" s="36">
        <v>845209.5</v>
      </c>
      <c r="BH304" s="36">
        <v>554881.14892676298</v>
      </c>
      <c r="BI304" s="237">
        <f t="shared" si="200"/>
        <v>65.650131585927866</v>
      </c>
      <c r="BJ304" s="238">
        <f t="shared" si="201"/>
        <v>52548</v>
      </c>
      <c r="BK304" s="239">
        <f t="shared" si="202"/>
        <v>6.2171568114177616</v>
      </c>
      <c r="BL304" s="27">
        <f t="shared" si="203"/>
        <v>43450</v>
      </c>
      <c r="BM304" s="239">
        <f t="shared" si="204"/>
        <v>5.1407372964927633</v>
      </c>
      <c r="BN304" s="240">
        <f t="shared" si="205"/>
        <v>3038</v>
      </c>
      <c r="BO304" s="239">
        <f t="shared" si="206"/>
        <v>0.35943751223809012</v>
      </c>
      <c r="BP304" s="27">
        <f t="shared" si="207"/>
        <v>15000</v>
      </c>
      <c r="BQ304" s="239">
        <f t="shared" si="208"/>
        <v>1.7747079274428412</v>
      </c>
      <c r="BR304" s="36">
        <f t="shared" si="209"/>
        <v>62232.75</v>
      </c>
      <c r="BS304" s="239">
        <f t="shared" si="210"/>
        <v>7.3629969847712315</v>
      </c>
      <c r="BT304" s="248">
        <f t="shared" si="219"/>
        <v>0.34349868414072132</v>
      </c>
      <c r="BU304" s="36">
        <v>176268.75</v>
      </c>
      <c r="BV304" s="47">
        <f t="shared" si="211"/>
        <v>20.855036532362689</v>
      </c>
      <c r="BW304" s="54">
        <f t="shared" si="212"/>
        <v>114059.60107323702</v>
      </c>
      <c r="BX304" s="237">
        <f t="shared" si="213"/>
        <v>13.49483188170945</v>
      </c>
      <c r="BY304" s="53">
        <v>16408</v>
      </c>
      <c r="BZ304" s="53">
        <v>19920</v>
      </c>
      <c r="CA304" s="53">
        <v>14300</v>
      </c>
      <c r="CB304" s="53">
        <v>1920</v>
      </c>
      <c r="CC304" s="54">
        <v>43450</v>
      </c>
      <c r="CD304" s="54">
        <v>3038</v>
      </c>
      <c r="CE304" s="54">
        <v>15000</v>
      </c>
      <c r="CF304" s="42">
        <f t="shared" si="214"/>
        <v>2.3719414705227582E-2</v>
      </c>
      <c r="CG304" s="42">
        <f t="shared" si="215"/>
        <v>2.9539556610068955E-2</v>
      </c>
      <c r="CH304" s="42">
        <f t="shared" si="216"/>
        <v>2.0672088632664214E-2</v>
      </c>
      <c r="CI304" s="42">
        <f t="shared" si="217"/>
        <v>2.7301172457382798E-3</v>
      </c>
      <c r="CJ304" s="42">
        <f t="shared" si="218"/>
        <v>5.1407372964927631E-2</v>
      </c>
      <c r="CK304" s="54">
        <f t="shared" ref="CK304:CK337" si="220">+BW304*20%</f>
        <v>22811.920214647405</v>
      </c>
    </row>
    <row r="305" spans="1:89" ht="20" customHeight="1" x14ac:dyDescent="0.6">
      <c r="A305" s="47">
        <v>298</v>
      </c>
      <c r="B305" s="47">
        <v>5</v>
      </c>
      <c r="C305" s="48" t="s">
        <v>578</v>
      </c>
      <c r="D305" s="47" t="s">
        <v>579</v>
      </c>
      <c r="E305" s="47" t="s">
        <v>185</v>
      </c>
      <c r="F305" s="57"/>
      <c r="G305" s="19">
        <v>40</v>
      </c>
      <c r="H305" s="20">
        <f t="shared" si="177"/>
        <v>0</v>
      </c>
      <c r="I305" s="57">
        <v>15420</v>
      </c>
      <c r="J305" s="22">
        <v>50</v>
      </c>
      <c r="K305" s="20">
        <f t="shared" si="178"/>
        <v>771000</v>
      </c>
      <c r="L305" s="23"/>
      <c r="M305" s="24">
        <v>60</v>
      </c>
      <c r="N305" s="20">
        <f t="shared" si="179"/>
        <v>0</v>
      </c>
      <c r="O305" s="57">
        <v>3784</v>
      </c>
      <c r="P305" s="25">
        <v>12</v>
      </c>
      <c r="Q305" s="20">
        <f t="shared" si="180"/>
        <v>45408</v>
      </c>
      <c r="R305" s="57">
        <v>400</v>
      </c>
      <c r="S305" s="26">
        <v>12</v>
      </c>
      <c r="T305" s="20">
        <f t="shared" si="181"/>
        <v>4800</v>
      </c>
      <c r="U305" s="57">
        <v>180</v>
      </c>
      <c r="V305" s="25">
        <v>8</v>
      </c>
      <c r="W305" s="20">
        <f t="shared" si="182"/>
        <v>1440</v>
      </c>
      <c r="X305" s="57"/>
      <c r="Y305" s="25">
        <v>12</v>
      </c>
      <c r="Z305" s="20">
        <f t="shared" si="183"/>
        <v>0</v>
      </c>
      <c r="AA305" s="57">
        <v>232</v>
      </c>
      <c r="AB305" s="25">
        <v>10</v>
      </c>
      <c r="AC305" s="20">
        <f t="shared" si="184"/>
        <v>2320</v>
      </c>
      <c r="AD305" s="57"/>
      <c r="AE305" s="25">
        <v>25</v>
      </c>
      <c r="AF305" s="20">
        <f t="shared" si="185"/>
        <v>0</v>
      </c>
      <c r="AG305" s="23"/>
      <c r="AH305" s="25">
        <v>7.5</v>
      </c>
      <c r="AI305" s="20">
        <f t="shared" si="186"/>
        <v>0</v>
      </c>
      <c r="AJ305" s="57"/>
      <c r="AK305" s="22">
        <v>15</v>
      </c>
      <c r="AL305" s="20">
        <f t="shared" si="187"/>
        <v>0</v>
      </c>
      <c r="AM305" s="57"/>
      <c r="AN305" s="25">
        <v>12</v>
      </c>
      <c r="AO305" s="20">
        <f t="shared" si="188"/>
        <v>0</v>
      </c>
      <c r="AP305" s="23">
        <f t="shared" si="189"/>
        <v>812</v>
      </c>
      <c r="AQ305" s="57">
        <v>24</v>
      </c>
      <c r="AR305" s="27">
        <v>4</v>
      </c>
      <c r="AS305" s="23">
        <f t="shared" si="190"/>
        <v>96</v>
      </c>
      <c r="AT305" s="57">
        <v>26</v>
      </c>
      <c r="AU305" s="28">
        <v>6</v>
      </c>
      <c r="AV305" s="23">
        <f t="shared" si="191"/>
        <v>156</v>
      </c>
      <c r="AW305" s="57">
        <v>869</v>
      </c>
      <c r="AX305" s="29">
        <f t="shared" si="192"/>
        <v>1121</v>
      </c>
      <c r="AY305" s="57">
        <v>18563</v>
      </c>
      <c r="AZ305" s="30">
        <f t="shared" si="193"/>
        <v>0.24539559014267184</v>
      </c>
      <c r="BA305" s="30">
        <f t="shared" si="194"/>
        <v>5.2658884565499352E-2</v>
      </c>
      <c r="BB305" s="30">
        <f t="shared" si="195"/>
        <v>0.29624735729386892</v>
      </c>
      <c r="BC305" s="20">
        <f t="shared" si="196"/>
        <v>779560</v>
      </c>
      <c r="BD305" s="20">
        <f t="shared" si="197"/>
        <v>775800</v>
      </c>
      <c r="BE305" s="20">
        <f t="shared" si="198"/>
        <v>779560</v>
      </c>
      <c r="BF305" s="20">
        <f t="shared" si="199"/>
        <v>779560</v>
      </c>
      <c r="BG305" s="241">
        <v>844731</v>
      </c>
      <c r="BH305" s="241">
        <v>576677.46</v>
      </c>
      <c r="BI305" s="237">
        <f t="shared" si="200"/>
        <v>68.267585775826859</v>
      </c>
      <c r="BJ305" s="238">
        <f t="shared" si="201"/>
        <v>55861</v>
      </c>
      <c r="BK305" s="239">
        <f t="shared" si="202"/>
        <v>6.6128743943338177</v>
      </c>
      <c r="BL305" s="27">
        <f t="shared" si="203"/>
        <v>55120</v>
      </c>
      <c r="BM305" s="239">
        <f t="shared" si="204"/>
        <v>6.525154161502301</v>
      </c>
      <c r="BN305" s="240">
        <f t="shared" si="205"/>
        <v>0</v>
      </c>
      <c r="BO305" s="239">
        <f t="shared" si="206"/>
        <v>0</v>
      </c>
      <c r="BP305" s="27">
        <f t="shared" si="207"/>
        <v>20000</v>
      </c>
      <c r="BQ305" s="239">
        <f t="shared" si="208"/>
        <v>2.3676176202838537</v>
      </c>
      <c r="BR305" s="36">
        <f t="shared" si="209"/>
        <v>40611.609999999986</v>
      </c>
      <c r="BS305" s="239">
        <f t="shared" si="210"/>
        <v>4.807638171204796</v>
      </c>
      <c r="BT305" s="248">
        <f t="shared" si="219"/>
        <v>0.31732414224173144</v>
      </c>
      <c r="BU305" s="241">
        <v>171592.61</v>
      </c>
      <c r="BV305" s="47">
        <f t="shared" si="211"/>
        <v>20.313284347324768</v>
      </c>
      <c r="BW305" s="54">
        <f t="shared" si="212"/>
        <v>96460.930000000051</v>
      </c>
      <c r="BX305" s="237">
        <f t="shared" si="213"/>
        <v>11.419129876848377</v>
      </c>
      <c r="BY305" s="58">
        <v>12069</v>
      </c>
      <c r="BZ305" s="58">
        <v>20000</v>
      </c>
      <c r="CA305" s="58">
        <v>21980</v>
      </c>
      <c r="CB305" s="58">
        <v>1812</v>
      </c>
      <c r="CC305" s="59">
        <v>55120</v>
      </c>
      <c r="CD305" s="59">
        <v>0</v>
      </c>
      <c r="CE305" s="59">
        <v>20000</v>
      </c>
      <c r="CF305" s="42">
        <f t="shared" si="214"/>
        <v>1.5481810251936991E-2</v>
      </c>
      <c r="CG305" s="42">
        <f t="shared" si="215"/>
        <v>2.5779840164990978E-2</v>
      </c>
      <c r="CH305" s="42">
        <f t="shared" si="216"/>
        <v>2.8195392272564009E-2</v>
      </c>
      <c r="CI305" s="42">
        <f t="shared" si="217"/>
        <v>2.3243881163733386E-3</v>
      </c>
      <c r="CJ305" s="42">
        <f t="shared" si="218"/>
        <v>6.5251541615023001E-2</v>
      </c>
      <c r="CK305" s="54">
        <f t="shared" si="220"/>
        <v>19292.186000000012</v>
      </c>
    </row>
    <row r="306" spans="1:89" ht="20" customHeight="1" x14ac:dyDescent="0.6">
      <c r="A306" s="47">
        <v>299</v>
      </c>
      <c r="B306" s="62">
        <v>7</v>
      </c>
      <c r="C306" s="48" t="s">
        <v>580</v>
      </c>
      <c r="D306" s="48" t="s">
        <v>200</v>
      </c>
      <c r="E306" s="48" t="s">
        <v>201</v>
      </c>
      <c r="F306" s="23"/>
      <c r="G306" s="19">
        <v>40</v>
      </c>
      <c r="H306" s="20">
        <f t="shared" si="177"/>
        <v>0</v>
      </c>
      <c r="I306" s="23">
        <v>12294</v>
      </c>
      <c r="J306" s="22">
        <v>50</v>
      </c>
      <c r="K306" s="20">
        <f t="shared" si="178"/>
        <v>614700</v>
      </c>
      <c r="L306" s="23"/>
      <c r="M306" s="24">
        <v>60</v>
      </c>
      <c r="N306" s="20">
        <f t="shared" si="179"/>
        <v>0</v>
      </c>
      <c r="O306" s="23">
        <v>11596</v>
      </c>
      <c r="P306" s="25">
        <v>12</v>
      </c>
      <c r="Q306" s="20">
        <f t="shared" si="180"/>
        <v>139152</v>
      </c>
      <c r="R306" s="23">
        <v>444</v>
      </c>
      <c r="S306" s="26">
        <v>12</v>
      </c>
      <c r="T306" s="20">
        <f t="shared" si="181"/>
        <v>5328</v>
      </c>
      <c r="U306" s="23">
        <v>754</v>
      </c>
      <c r="V306" s="25">
        <v>8</v>
      </c>
      <c r="W306" s="20">
        <f t="shared" si="182"/>
        <v>6032</v>
      </c>
      <c r="X306" s="23">
        <v>211</v>
      </c>
      <c r="Y306" s="25">
        <v>12</v>
      </c>
      <c r="Z306" s="20">
        <f t="shared" si="183"/>
        <v>2532</v>
      </c>
      <c r="AA306" s="23">
        <v>432</v>
      </c>
      <c r="AB306" s="25">
        <v>10</v>
      </c>
      <c r="AC306" s="20">
        <f t="shared" si="184"/>
        <v>4320</v>
      </c>
      <c r="AD306" s="23">
        <v>409</v>
      </c>
      <c r="AE306" s="25">
        <v>25</v>
      </c>
      <c r="AF306" s="20">
        <f t="shared" si="185"/>
        <v>10225</v>
      </c>
      <c r="AG306" s="23">
        <v>0</v>
      </c>
      <c r="AH306" s="25">
        <v>7.5</v>
      </c>
      <c r="AI306" s="20">
        <f t="shared" si="186"/>
        <v>0</v>
      </c>
      <c r="AJ306" s="23">
        <v>0</v>
      </c>
      <c r="AK306" s="22">
        <v>15</v>
      </c>
      <c r="AL306" s="20">
        <f t="shared" si="187"/>
        <v>0</v>
      </c>
      <c r="AM306" s="23">
        <v>0</v>
      </c>
      <c r="AN306" s="25">
        <v>12</v>
      </c>
      <c r="AO306" s="20">
        <f t="shared" si="188"/>
        <v>0</v>
      </c>
      <c r="AP306" s="23">
        <f t="shared" si="189"/>
        <v>2250</v>
      </c>
      <c r="AQ306" s="23">
        <v>0</v>
      </c>
      <c r="AR306" s="27">
        <v>4</v>
      </c>
      <c r="AS306" s="23">
        <f t="shared" si="190"/>
        <v>0</v>
      </c>
      <c r="AT306" s="23">
        <v>0</v>
      </c>
      <c r="AU306" s="28">
        <v>6</v>
      </c>
      <c r="AV306" s="23">
        <f t="shared" si="191"/>
        <v>0</v>
      </c>
      <c r="AW306" s="23">
        <v>2793</v>
      </c>
      <c r="AX306" s="29">
        <f t="shared" si="192"/>
        <v>2793</v>
      </c>
      <c r="AY306" s="23">
        <v>62112</v>
      </c>
      <c r="AZ306" s="30">
        <f t="shared" si="193"/>
        <v>0.94322433707499598</v>
      </c>
      <c r="BA306" s="30">
        <f t="shared" si="194"/>
        <v>0.18301610541727673</v>
      </c>
      <c r="BB306" s="30">
        <f t="shared" si="195"/>
        <v>0.24085891686788546</v>
      </c>
      <c r="BC306" s="20">
        <f t="shared" si="196"/>
        <v>643137</v>
      </c>
      <c r="BD306" s="20">
        <f t="shared" si="197"/>
        <v>630253</v>
      </c>
      <c r="BE306" s="20">
        <f t="shared" si="198"/>
        <v>643137</v>
      </c>
      <c r="BF306" s="20">
        <f t="shared" si="199"/>
        <v>643137</v>
      </c>
      <c r="BG306" s="36">
        <v>844401</v>
      </c>
      <c r="BH306" s="36">
        <v>566985.58282290003</v>
      </c>
      <c r="BI306" s="237">
        <f t="shared" si="200"/>
        <v>67.146484054720446</v>
      </c>
      <c r="BJ306" s="238">
        <f t="shared" si="201"/>
        <v>66063</v>
      </c>
      <c r="BK306" s="239">
        <f t="shared" si="202"/>
        <v>7.8236525063328912</v>
      </c>
      <c r="BL306" s="27">
        <f t="shared" si="203"/>
        <v>68627.5</v>
      </c>
      <c r="BM306" s="239">
        <f t="shared" si="204"/>
        <v>8.1273589207023669</v>
      </c>
      <c r="BN306" s="240">
        <f t="shared" si="205"/>
        <v>3862.5</v>
      </c>
      <c r="BO306" s="239">
        <f t="shared" si="206"/>
        <v>0.45742484909420994</v>
      </c>
      <c r="BP306" s="27">
        <f t="shared" si="207"/>
        <v>15000</v>
      </c>
      <c r="BQ306" s="239">
        <f t="shared" si="208"/>
        <v>1.7764071809483881</v>
      </c>
      <c r="BR306" s="36">
        <f t="shared" si="209"/>
        <v>43979.209999999992</v>
      </c>
      <c r="BS306" s="239">
        <f t="shared" si="210"/>
        <v>5.2083322970958097</v>
      </c>
      <c r="BT306" s="248">
        <f t="shared" si="219"/>
        <v>0.32853515945279549</v>
      </c>
      <c r="BU306" s="36">
        <v>197532.21</v>
      </c>
      <c r="BV306" s="47">
        <f t="shared" si="211"/>
        <v>23.393175754173669</v>
      </c>
      <c r="BW306" s="54">
        <f t="shared" si="212"/>
        <v>79883.207177099976</v>
      </c>
      <c r="BX306" s="237">
        <f t="shared" si="213"/>
        <v>9.4603401911058818</v>
      </c>
      <c r="BY306" s="53">
        <v>19220</v>
      </c>
      <c r="BZ306" s="53">
        <v>21373</v>
      </c>
      <c r="CA306" s="53">
        <v>19980</v>
      </c>
      <c r="CB306" s="53">
        <v>5490</v>
      </c>
      <c r="CC306" s="54">
        <v>68627.5</v>
      </c>
      <c r="CD306" s="54">
        <v>3862.5</v>
      </c>
      <c r="CE306" s="54">
        <v>15000</v>
      </c>
      <c r="CF306" s="42">
        <f t="shared" si="214"/>
        <v>2.9884767942133635E-2</v>
      </c>
      <c r="CG306" s="42">
        <f t="shared" si="215"/>
        <v>3.3911778285862976E-2</v>
      </c>
      <c r="CH306" s="42">
        <f t="shared" si="216"/>
        <v>3.10664757275666E-2</v>
      </c>
      <c r="CI306" s="42">
        <f t="shared" si="217"/>
        <v>8.5362838710881205E-3</v>
      </c>
      <c r="CJ306" s="42">
        <f t="shared" si="218"/>
        <v>8.1273589207023683E-2</v>
      </c>
      <c r="CK306" s="54">
        <f t="shared" si="220"/>
        <v>15976.641435419995</v>
      </c>
    </row>
    <row r="307" spans="1:89" ht="20" customHeight="1" x14ac:dyDescent="0.6">
      <c r="A307" s="47">
        <v>300</v>
      </c>
      <c r="B307" s="47">
        <v>4</v>
      </c>
      <c r="C307" s="48" t="s">
        <v>581</v>
      </c>
      <c r="D307" s="48" t="s">
        <v>236</v>
      </c>
      <c r="E307" s="48" t="s">
        <v>237</v>
      </c>
      <c r="F307" s="23"/>
      <c r="G307" s="19">
        <v>40</v>
      </c>
      <c r="H307" s="20">
        <f t="shared" si="177"/>
        <v>0</v>
      </c>
      <c r="I307" s="23">
        <v>14430</v>
      </c>
      <c r="J307" s="22">
        <v>50</v>
      </c>
      <c r="K307" s="20">
        <f t="shared" si="178"/>
        <v>721500</v>
      </c>
      <c r="L307" s="23"/>
      <c r="M307" s="24">
        <v>60</v>
      </c>
      <c r="N307" s="20">
        <f t="shared" si="179"/>
        <v>0</v>
      </c>
      <c r="O307" s="23">
        <v>5335</v>
      </c>
      <c r="P307" s="25">
        <v>12</v>
      </c>
      <c r="Q307" s="20">
        <f t="shared" si="180"/>
        <v>64020</v>
      </c>
      <c r="R307" s="23">
        <v>425</v>
      </c>
      <c r="S307" s="26">
        <v>12</v>
      </c>
      <c r="T307" s="20">
        <f t="shared" si="181"/>
        <v>5100</v>
      </c>
      <c r="U307" s="23">
        <v>460</v>
      </c>
      <c r="V307" s="25">
        <v>8</v>
      </c>
      <c r="W307" s="20">
        <f t="shared" si="182"/>
        <v>3680</v>
      </c>
      <c r="X307" s="23">
        <v>188</v>
      </c>
      <c r="Y307" s="25">
        <v>12</v>
      </c>
      <c r="Z307" s="20">
        <f t="shared" si="183"/>
        <v>2256</v>
      </c>
      <c r="AA307" s="23">
        <v>348</v>
      </c>
      <c r="AB307" s="25">
        <v>10</v>
      </c>
      <c r="AC307" s="20">
        <f t="shared" si="184"/>
        <v>3480</v>
      </c>
      <c r="AD307" s="23">
        <v>380</v>
      </c>
      <c r="AE307" s="25">
        <v>25</v>
      </c>
      <c r="AF307" s="20">
        <f t="shared" si="185"/>
        <v>9500</v>
      </c>
      <c r="AG307" s="23"/>
      <c r="AH307" s="25">
        <v>7.5</v>
      </c>
      <c r="AI307" s="20">
        <f t="shared" si="186"/>
        <v>0</v>
      </c>
      <c r="AJ307" s="23">
        <v>81</v>
      </c>
      <c r="AK307" s="22">
        <v>15</v>
      </c>
      <c r="AL307" s="20">
        <f t="shared" si="187"/>
        <v>1215</v>
      </c>
      <c r="AM307" s="23"/>
      <c r="AN307" s="25">
        <v>12</v>
      </c>
      <c r="AO307" s="20">
        <f t="shared" si="188"/>
        <v>0</v>
      </c>
      <c r="AP307" s="23">
        <f t="shared" si="189"/>
        <v>1882</v>
      </c>
      <c r="AQ307" s="23">
        <v>57</v>
      </c>
      <c r="AR307" s="27">
        <v>4</v>
      </c>
      <c r="AS307" s="23">
        <f t="shared" si="190"/>
        <v>228</v>
      </c>
      <c r="AT307" s="23">
        <v>29</v>
      </c>
      <c r="AU307" s="28">
        <v>6</v>
      </c>
      <c r="AV307" s="23">
        <f t="shared" si="191"/>
        <v>174</v>
      </c>
      <c r="AW307" s="23">
        <v>1423</v>
      </c>
      <c r="AX307" s="29">
        <f t="shared" si="192"/>
        <v>1825</v>
      </c>
      <c r="AY307" s="23">
        <v>33360</v>
      </c>
      <c r="AZ307" s="30">
        <f t="shared" si="193"/>
        <v>0.36971586971586973</v>
      </c>
      <c r="BA307" s="30">
        <f t="shared" si="194"/>
        <v>0.13042273042273042</v>
      </c>
      <c r="BB307" s="30">
        <f t="shared" si="195"/>
        <v>0.34208059981255856</v>
      </c>
      <c r="BC307" s="20">
        <f t="shared" si="196"/>
        <v>745516</v>
      </c>
      <c r="BD307" s="20">
        <f t="shared" si="197"/>
        <v>736100</v>
      </c>
      <c r="BE307" s="20">
        <f t="shared" si="198"/>
        <v>745516</v>
      </c>
      <c r="BF307" s="20">
        <f t="shared" si="199"/>
        <v>745516</v>
      </c>
      <c r="BG307" s="36">
        <v>844111</v>
      </c>
      <c r="BH307" s="36">
        <v>565283.41507007997</v>
      </c>
      <c r="BI307" s="237">
        <f t="shared" si="200"/>
        <v>66.96790055692675</v>
      </c>
      <c r="BJ307" s="238">
        <f t="shared" si="201"/>
        <v>58710</v>
      </c>
      <c r="BK307" s="239">
        <f t="shared" si="202"/>
        <v>6.9552464071668298</v>
      </c>
      <c r="BL307" s="27">
        <f t="shared" si="203"/>
        <v>53764</v>
      </c>
      <c r="BM307" s="239">
        <f t="shared" si="204"/>
        <v>6.3693045108996325</v>
      </c>
      <c r="BN307" s="240">
        <f t="shared" si="205"/>
        <v>0</v>
      </c>
      <c r="BO307" s="239">
        <f t="shared" si="206"/>
        <v>0</v>
      </c>
      <c r="BP307" s="27">
        <f t="shared" si="207"/>
        <v>22000</v>
      </c>
      <c r="BQ307" s="239">
        <f t="shared" si="208"/>
        <v>2.6062923004202054</v>
      </c>
      <c r="BR307" s="36">
        <f t="shared" si="209"/>
        <v>43334.290000000008</v>
      </c>
      <c r="BS307" s="239">
        <f t="shared" si="210"/>
        <v>5.1337193805080146</v>
      </c>
      <c r="BT307" s="248">
        <f t="shared" si="219"/>
        <v>0.33032099443073248</v>
      </c>
      <c r="BU307" s="36">
        <v>177808.29</v>
      </c>
      <c r="BV307" s="47">
        <f t="shared" si="211"/>
        <v>21.06456259899468</v>
      </c>
      <c r="BW307" s="54">
        <f t="shared" si="212"/>
        <v>101019.29492992003</v>
      </c>
      <c r="BX307" s="237">
        <f t="shared" si="213"/>
        <v>11.967536844078566</v>
      </c>
      <c r="BY307" s="53">
        <v>19215</v>
      </c>
      <c r="BZ307" s="53">
        <v>17235</v>
      </c>
      <c r="CA307" s="53">
        <v>18260</v>
      </c>
      <c r="CB307" s="53">
        <v>4000</v>
      </c>
      <c r="CC307" s="54">
        <v>53764</v>
      </c>
      <c r="CD307" s="54">
        <v>0</v>
      </c>
      <c r="CE307" s="54">
        <v>22000</v>
      </c>
      <c r="CF307" s="42">
        <f t="shared" si="214"/>
        <v>2.5774094720971783E-2</v>
      </c>
      <c r="CG307" s="42">
        <f t="shared" si="215"/>
        <v>2.3413938323597339E-2</v>
      </c>
      <c r="CH307" s="42">
        <f t="shared" si="216"/>
        <v>2.4493102763723382E-2</v>
      </c>
      <c r="CI307" s="42">
        <f t="shared" si="217"/>
        <v>5.3654113392603243E-3</v>
      </c>
      <c r="CJ307" s="42">
        <f t="shared" si="218"/>
        <v>6.369304510899633E-2</v>
      </c>
      <c r="CK307" s="54">
        <f t="shared" si="220"/>
        <v>20203.858985984007</v>
      </c>
    </row>
    <row r="308" spans="1:89" ht="20" customHeight="1" x14ac:dyDescent="0.6">
      <c r="A308" s="47">
        <v>301</v>
      </c>
      <c r="B308" s="47">
        <v>4</v>
      </c>
      <c r="C308" s="48" t="s">
        <v>582</v>
      </c>
      <c r="D308" s="48" t="s">
        <v>222</v>
      </c>
      <c r="E308" s="48" t="s">
        <v>275</v>
      </c>
      <c r="F308" s="57"/>
      <c r="G308" s="19">
        <v>40</v>
      </c>
      <c r="H308" s="20">
        <f t="shared" si="177"/>
        <v>0</v>
      </c>
      <c r="I308" s="23">
        <v>13840</v>
      </c>
      <c r="J308" s="22">
        <v>50</v>
      </c>
      <c r="K308" s="20">
        <f t="shared" si="178"/>
        <v>692000</v>
      </c>
      <c r="L308" s="23"/>
      <c r="M308" s="24">
        <v>60</v>
      </c>
      <c r="N308" s="20">
        <f t="shared" si="179"/>
        <v>0</v>
      </c>
      <c r="O308" s="23">
        <v>5564</v>
      </c>
      <c r="P308" s="25">
        <v>12</v>
      </c>
      <c r="Q308" s="20">
        <f t="shared" si="180"/>
        <v>66768</v>
      </c>
      <c r="R308" s="23">
        <v>1220</v>
      </c>
      <c r="S308" s="26">
        <v>12</v>
      </c>
      <c r="T308" s="20">
        <f t="shared" si="181"/>
        <v>14640</v>
      </c>
      <c r="U308" s="23">
        <v>736</v>
      </c>
      <c r="V308" s="25">
        <v>8</v>
      </c>
      <c r="W308" s="20">
        <f t="shared" si="182"/>
        <v>5888</v>
      </c>
      <c r="X308" s="23">
        <v>640</v>
      </c>
      <c r="Y308" s="25">
        <v>12</v>
      </c>
      <c r="Z308" s="20">
        <f t="shared" si="183"/>
        <v>7680</v>
      </c>
      <c r="AA308" s="23">
        <v>1160</v>
      </c>
      <c r="AB308" s="25">
        <v>10</v>
      </c>
      <c r="AC308" s="20">
        <f t="shared" si="184"/>
        <v>11600</v>
      </c>
      <c r="AD308" s="23">
        <v>0</v>
      </c>
      <c r="AE308" s="25">
        <v>25</v>
      </c>
      <c r="AF308" s="20">
        <f t="shared" si="185"/>
        <v>0</v>
      </c>
      <c r="AG308" s="23"/>
      <c r="AH308" s="25">
        <v>7.5</v>
      </c>
      <c r="AI308" s="20">
        <f t="shared" si="186"/>
        <v>0</v>
      </c>
      <c r="AJ308" s="23"/>
      <c r="AK308" s="22">
        <v>15</v>
      </c>
      <c r="AL308" s="20">
        <f t="shared" si="187"/>
        <v>0</v>
      </c>
      <c r="AM308" s="23"/>
      <c r="AN308" s="25">
        <v>12</v>
      </c>
      <c r="AO308" s="20">
        <f t="shared" si="188"/>
        <v>0</v>
      </c>
      <c r="AP308" s="23">
        <f t="shared" si="189"/>
        <v>3756</v>
      </c>
      <c r="AQ308" s="23">
        <v>126</v>
      </c>
      <c r="AR308" s="27">
        <v>4</v>
      </c>
      <c r="AS308" s="23">
        <f t="shared" si="190"/>
        <v>504</v>
      </c>
      <c r="AT308" s="23">
        <v>12</v>
      </c>
      <c r="AU308" s="28">
        <v>6</v>
      </c>
      <c r="AV308" s="23">
        <f t="shared" si="191"/>
        <v>72</v>
      </c>
      <c r="AW308" s="23">
        <v>2056</v>
      </c>
      <c r="AX308" s="29">
        <f t="shared" si="192"/>
        <v>2632</v>
      </c>
      <c r="AY308" s="23">
        <v>40920</v>
      </c>
      <c r="AZ308" s="30">
        <f t="shared" si="193"/>
        <v>0.40202312138728324</v>
      </c>
      <c r="BA308" s="30">
        <f t="shared" si="194"/>
        <v>0.27138728323699424</v>
      </c>
      <c r="BB308" s="30">
        <f t="shared" si="195"/>
        <v>0.47304097771387493</v>
      </c>
      <c r="BC308" s="20">
        <f t="shared" si="196"/>
        <v>731808</v>
      </c>
      <c r="BD308" s="20">
        <f t="shared" si="197"/>
        <v>706640</v>
      </c>
      <c r="BE308" s="20">
        <f t="shared" si="198"/>
        <v>731808</v>
      </c>
      <c r="BF308" s="20">
        <f t="shared" si="199"/>
        <v>731808</v>
      </c>
      <c r="BG308" s="36">
        <v>842196</v>
      </c>
      <c r="BH308" s="36">
        <v>560699.11663509498</v>
      </c>
      <c r="BI308" s="237">
        <f t="shared" si="200"/>
        <v>66.575846552951461</v>
      </c>
      <c r="BJ308" s="238">
        <f t="shared" si="201"/>
        <v>71793</v>
      </c>
      <c r="BK308" s="239">
        <f t="shared" si="202"/>
        <v>8.5245002350996693</v>
      </c>
      <c r="BL308" s="27">
        <f t="shared" si="203"/>
        <v>50802.16</v>
      </c>
      <c r="BM308" s="239">
        <f t="shared" si="204"/>
        <v>6.0321065405202603</v>
      </c>
      <c r="BN308" s="240">
        <f t="shared" si="205"/>
        <v>0</v>
      </c>
      <c r="BO308" s="239">
        <f t="shared" si="206"/>
        <v>0</v>
      </c>
      <c r="BP308" s="27">
        <f t="shared" si="207"/>
        <v>15000</v>
      </c>
      <c r="BQ308" s="239">
        <f t="shared" si="208"/>
        <v>1.7810580909906959</v>
      </c>
      <c r="BR308" s="36">
        <f t="shared" si="209"/>
        <v>50910.699999999983</v>
      </c>
      <c r="BS308" s="239">
        <f t="shared" si="210"/>
        <v>6.0449942768666665</v>
      </c>
      <c r="BT308" s="248">
        <f t="shared" si="219"/>
        <v>0.33424153447048549</v>
      </c>
      <c r="BU308" s="36">
        <v>188505.86</v>
      </c>
      <c r="BV308" s="47">
        <f t="shared" si="211"/>
        <v>22.382659143477291</v>
      </c>
      <c r="BW308" s="54">
        <f t="shared" si="212"/>
        <v>92991.023364905035</v>
      </c>
      <c r="BX308" s="237">
        <f t="shared" si="213"/>
        <v>11.041494303571264</v>
      </c>
      <c r="BY308" s="53">
        <v>20130</v>
      </c>
      <c r="BZ308" s="53">
        <v>20850</v>
      </c>
      <c r="CA308" s="53">
        <v>17960</v>
      </c>
      <c r="CB308" s="53">
        <v>12853</v>
      </c>
      <c r="CC308" s="54">
        <v>50802.16</v>
      </c>
      <c r="CD308" s="54"/>
      <c r="CE308" s="54">
        <v>15000</v>
      </c>
      <c r="CF308" s="42">
        <f t="shared" si="214"/>
        <v>2.7507215007215008E-2</v>
      </c>
      <c r="CG308" s="42">
        <f t="shared" si="215"/>
        <v>2.9505830408694669E-2</v>
      </c>
      <c r="CH308" s="42">
        <f t="shared" si="216"/>
        <v>2.454195636013818E-2</v>
      </c>
      <c r="CI308" s="42">
        <f t="shared" si="217"/>
        <v>1.7563349949713584E-2</v>
      </c>
      <c r="CJ308" s="42">
        <f t="shared" si="218"/>
        <v>6.0321065405202594E-2</v>
      </c>
      <c r="CK308" s="54">
        <f t="shared" si="220"/>
        <v>18598.204672981006</v>
      </c>
    </row>
    <row r="309" spans="1:89" ht="20" customHeight="1" x14ac:dyDescent="0.6">
      <c r="A309" s="47">
        <v>302</v>
      </c>
      <c r="B309" s="47">
        <v>4</v>
      </c>
      <c r="C309" s="48" t="s">
        <v>583</v>
      </c>
      <c r="D309" s="48" t="s">
        <v>524</v>
      </c>
      <c r="E309" s="48" t="s">
        <v>129</v>
      </c>
      <c r="F309" s="55"/>
      <c r="G309" s="19">
        <v>40</v>
      </c>
      <c r="H309" s="20">
        <f t="shared" si="177"/>
        <v>0</v>
      </c>
      <c r="I309" s="23">
        <v>13817</v>
      </c>
      <c r="J309" s="22">
        <v>50</v>
      </c>
      <c r="K309" s="20">
        <f t="shared" si="178"/>
        <v>690850</v>
      </c>
      <c r="L309" s="23"/>
      <c r="M309" s="24">
        <v>60</v>
      </c>
      <c r="N309" s="20">
        <f t="shared" si="179"/>
        <v>0</v>
      </c>
      <c r="O309" s="23">
        <v>4563</v>
      </c>
      <c r="P309" s="25">
        <v>12</v>
      </c>
      <c r="Q309" s="20">
        <f t="shared" si="180"/>
        <v>54756</v>
      </c>
      <c r="R309" s="23">
        <v>360</v>
      </c>
      <c r="S309" s="26">
        <v>12</v>
      </c>
      <c r="T309" s="20">
        <f t="shared" si="181"/>
        <v>4320</v>
      </c>
      <c r="U309" s="23">
        <v>1210</v>
      </c>
      <c r="V309" s="25">
        <v>8</v>
      </c>
      <c r="W309" s="20">
        <f t="shared" si="182"/>
        <v>9680</v>
      </c>
      <c r="X309" s="23">
        <v>310</v>
      </c>
      <c r="Y309" s="25">
        <v>12</v>
      </c>
      <c r="Z309" s="20">
        <f t="shared" si="183"/>
        <v>3720</v>
      </c>
      <c r="AA309" s="23">
        <v>1280</v>
      </c>
      <c r="AB309" s="25">
        <v>10</v>
      </c>
      <c r="AC309" s="20">
        <f t="shared" si="184"/>
        <v>12800</v>
      </c>
      <c r="AD309" s="23">
        <v>350</v>
      </c>
      <c r="AE309" s="25">
        <v>25</v>
      </c>
      <c r="AF309" s="20">
        <f t="shared" si="185"/>
        <v>8750</v>
      </c>
      <c r="AG309" s="23">
        <v>1109</v>
      </c>
      <c r="AH309" s="25">
        <v>7.5</v>
      </c>
      <c r="AI309" s="20">
        <f t="shared" si="186"/>
        <v>8317.5</v>
      </c>
      <c r="AJ309" s="23"/>
      <c r="AK309" s="22">
        <v>15</v>
      </c>
      <c r="AL309" s="20">
        <f t="shared" si="187"/>
        <v>0</v>
      </c>
      <c r="AM309" s="23"/>
      <c r="AN309" s="25">
        <v>12</v>
      </c>
      <c r="AO309" s="20">
        <f t="shared" si="188"/>
        <v>0</v>
      </c>
      <c r="AP309" s="23">
        <f t="shared" si="189"/>
        <v>4619</v>
      </c>
      <c r="AQ309" s="23"/>
      <c r="AR309" s="27">
        <v>4</v>
      </c>
      <c r="AS309" s="23">
        <f t="shared" si="190"/>
        <v>0</v>
      </c>
      <c r="AT309" s="23">
        <v>109</v>
      </c>
      <c r="AU309" s="28">
        <v>6</v>
      </c>
      <c r="AV309" s="23">
        <f t="shared" si="191"/>
        <v>654</v>
      </c>
      <c r="AW309" s="23">
        <v>1871</v>
      </c>
      <c r="AX309" s="29">
        <f t="shared" si="192"/>
        <v>2525</v>
      </c>
      <c r="AY309" s="23">
        <v>47925</v>
      </c>
      <c r="AZ309" s="30">
        <f t="shared" si="193"/>
        <v>0.3302453499312441</v>
      </c>
      <c r="BA309" s="30">
        <f t="shared" si="194"/>
        <v>0.33429832814648619</v>
      </c>
      <c r="BB309" s="30">
        <f t="shared" si="195"/>
        <v>0.55336401490247644</v>
      </c>
      <c r="BC309" s="20">
        <f t="shared" si="196"/>
        <v>730120</v>
      </c>
      <c r="BD309" s="20">
        <f t="shared" si="197"/>
        <v>703920</v>
      </c>
      <c r="BE309" s="20">
        <f t="shared" si="198"/>
        <v>730120</v>
      </c>
      <c r="BF309" s="20">
        <f t="shared" si="199"/>
        <v>738437.5</v>
      </c>
      <c r="BG309" s="36">
        <v>841118.5</v>
      </c>
      <c r="BH309" s="36">
        <v>565188.91659554699</v>
      </c>
      <c r="BI309" s="237">
        <f t="shared" si="200"/>
        <v>67.194921594941377</v>
      </c>
      <c r="BJ309" s="238">
        <f t="shared" si="201"/>
        <v>52183.5</v>
      </c>
      <c r="BK309" s="239">
        <f t="shared" si="202"/>
        <v>6.2040604266818535</v>
      </c>
      <c r="BL309" s="27">
        <f t="shared" si="203"/>
        <v>40380</v>
      </c>
      <c r="BM309" s="239">
        <f t="shared" si="204"/>
        <v>4.8007504293390291</v>
      </c>
      <c r="BN309" s="240">
        <f t="shared" si="205"/>
        <v>11032.5</v>
      </c>
      <c r="BO309" s="239">
        <f t="shared" si="206"/>
        <v>1.3116463375850134</v>
      </c>
      <c r="BP309" s="27">
        <f t="shared" si="207"/>
        <v>20000</v>
      </c>
      <c r="BQ309" s="239">
        <f t="shared" si="208"/>
        <v>2.3777862453387959</v>
      </c>
      <c r="BR309" s="36">
        <f t="shared" si="209"/>
        <v>33427.329999999987</v>
      </c>
      <c r="BS309" s="239">
        <f t="shared" si="210"/>
        <v>3.9741522746200433</v>
      </c>
      <c r="BT309" s="248">
        <f t="shared" si="219"/>
        <v>0.32805078405058624</v>
      </c>
      <c r="BU309" s="36">
        <v>157023.32999999999</v>
      </c>
      <c r="BV309" s="47">
        <f t="shared" si="211"/>
        <v>18.668395713564735</v>
      </c>
      <c r="BW309" s="54">
        <f t="shared" si="212"/>
        <v>118906.25340445302</v>
      </c>
      <c r="BX309" s="237">
        <f t="shared" si="213"/>
        <v>14.136682691493888</v>
      </c>
      <c r="BY309" s="53">
        <v>11527.5</v>
      </c>
      <c r="BZ309" s="53">
        <v>16350</v>
      </c>
      <c r="CA309" s="53">
        <v>15990</v>
      </c>
      <c r="CB309" s="53">
        <v>8316</v>
      </c>
      <c r="CC309" s="54">
        <v>40380</v>
      </c>
      <c r="CD309" s="54">
        <v>11032.5</v>
      </c>
      <c r="CE309" s="54">
        <v>20000</v>
      </c>
      <c r="CF309" s="42">
        <f t="shared" si="214"/>
        <v>1.5788500520462389E-2</v>
      </c>
      <c r="CG309" s="42">
        <f t="shared" si="215"/>
        <v>2.3227071258097511E-2</v>
      </c>
      <c r="CH309" s="42">
        <f t="shared" si="216"/>
        <v>2.1900509505286801E-2</v>
      </c>
      <c r="CI309" s="42">
        <f t="shared" si="217"/>
        <v>1.1261616589081676E-2</v>
      </c>
      <c r="CJ309" s="42">
        <f t="shared" si="218"/>
        <v>4.8007504293390291E-2</v>
      </c>
      <c r="CK309" s="54">
        <f t="shared" si="220"/>
        <v>23781.250680890604</v>
      </c>
    </row>
    <row r="310" spans="1:89" ht="20" customHeight="1" x14ac:dyDescent="0.6">
      <c r="A310" s="47">
        <v>303</v>
      </c>
      <c r="B310" s="47">
        <v>6</v>
      </c>
      <c r="C310" s="48" t="s">
        <v>584</v>
      </c>
      <c r="D310" s="48" t="s">
        <v>173</v>
      </c>
      <c r="E310" s="48" t="s">
        <v>82</v>
      </c>
      <c r="F310" s="49">
        <v>0</v>
      </c>
      <c r="G310" s="19">
        <v>40</v>
      </c>
      <c r="H310" s="20">
        <f t="shared" si="177"/>
        <v>0</v>
      </c>
      <c r="I310" s="23">
        <v>13330</v>
      </c>
      <c r="J310" s="22">
        <v>50</v>
      </c>
      <c r="K310" s="20">
        <f t="shared" si="178"/>
        <v>666500</v>
      </c>
      <c r="L310" s="23"/>
      <c r="M310" s="24">
        <v>60</v>
      </c>
      <c r="N310" s="20">
        <f t="shared" si="179"/>
        <v>0</v>
      </c>
      <c r="O310" s="23">
        <v>10577</v>
      </c>
      <c r="P310" s="25">
        <v>12</v>
      </c>
      <c r="Q310" s="20">
        <f t="shared" si="180"/>
        <v>126924</v>
      </c>
      <c r="R310" s="23">
        <v>520</v>
      </c>
      <c r="S310" s="26">
        <v>12</v>
      </c>
      <c r="T310" s="20">
        <f t="shared" si="181"/>
        <v>6240</v>
      </c>
      <c r="U310" s="23">
        <v>210</v>
      </c>
      <c r="V310" s="25">
        <v>8</v>
      </c>
      <c r="W310" s="20">
        <f t="shared" si="182"/>
        <v>1680</v>
      </c>
      <c r="X310" s="23">
        <v>260</v>
      </c>
      <c r="Y310" s="25">
        <v>12</v>
      </c>
      <c r="Z310" s="20">
        <f t="shared" si="183"/>
        <v>3120</v>
      </c>
      <c r="AA310" s="23">
        <v>400</v>
      </c>
      <c r="AB310" s="25">
        <v>10</v>
      </c>
      <c r="AC310" s="20">
        <f t="shared" si="184"/>
        <v>4000</v>
      </c>
      <c r="AD310" s="23">
        <v>0</v>
      </c>
      <c r="AE310" s="25">
        <v>25</v>
      </c>
      <c r="AF310" s="20">
        <f t="shared" si="185"/>
        <v>0</v>
      </c>
      <c r="AG310" s="23">
        <v>0</v>
      </c>
      <c r="AH310" s="25">
        <v>7.5</v>
      </c>
      <c r="AI310" s="20">
        <f t="shared" si="186"/>
        <v>0</v>
      </c>
      <c r="AJ310" s="23"/>
      <c r="AK310" s="22">
        <v>15</v>
      </c>
      <c r="AL310" s="20">
        <f t="shared" si="187"/>
        <v>0</v>
      </c>
      <c r="AM310" s="23">
        <v>0</v>
      </c>
      <c r="AN310" s="25">
        <v>12</v>
      </c>
      <c r="AO310" s="20">
        <f t="shared" si="188"/>
        <v>0</v>
      </c>
      <c r="AP310" s="23">
        <f t="shared" si="189"/>
        <v>1390</v>
      </c>
      <c r="AQ310" s="23">
        <v>85</v>
      </c>
      <c r="AR310" s="27">
        <v>4</v>
      </c>
      <c r="AS310" s="23">
        <f t="shared" si="190"/>
        <v>340</v>
      </c>
      <c r="AT310" s="23">
        <v>0</v>
      </c>
      <c r="AU310" s="28">
        <v>6</v>
      </c>
      <c r="AV310" s="23">
        <f t="shared" si="191"/>
        <v>0</v>
      </c>
      <c r="AW310" s="23">
        <v>1382</v>
      </c>
      <c r="AX310" s="29">
        <f t="shared" si="192"/>
        <v>1722</v>
      </c>
      <c r="AY310" s="23">
        <v>30626</v>
      </c>
      <c r="AZ310" s="30">
        <f t="shared" si="193"/>
        <v>0.79347336834208548</v>
      </c>
      <c r="BA310" s="30">
        <f t="shared" si="194"/>
        <v>0.10427606901725431</v>
      </c>
      <c r="BB310" s="30">
        <f t="shared" si="195"/>
        <v>0.1628060886829914</v>
      </c>
      <c r="BC310" s="20">
        <f t="shared" si="196"/>
        <v>681540</v>
      </c>
      <c r="BD310" s="20">
        <f t="shared" si="197"/>
        <v>672740</v>
      </c>
      <c r="BE310" s="20">
        <f t="shared" si="198"/>
        <v>681540</v>
      </c>
      <c r="BF310" s="20">
        <f t="shared" si="199"/>
        <v>681540</v>
      </c>
      <c r="BG310" s="36">
        <v>839795</v>
      </c>
      <c r="BH310" s="36">
        <v>569020.72</v>
      </c>
      <c r="BI310" s="237">
        <f t="shared" si="200"/>
        <v>67.75709786316898</v>
      </c>
      <c r="BJ310" s="238">
        <f t="shared" si="201"/>
        <v>51643</v>
      </c>
      <c r="BK310" s="239">
        <f t="shared" si="202"/>
        <v>6.1494769556856133</v>
      </c>
      <c r="BL310" s="27">
        <f t="shared" si="203"/>
        <v>49560</v>
      </c>
      <c r="BM310" s="239">
        <f t="shared" si="204"/>
        <v>5.901440232437678</v>
      </c>
      <c r="BN310" s="240">
        <f t="shared" si="205"/>
        <v>14735.63</v>
      </c>
      <c r="BO310" s="239">
        <f t="shared" si="206"/>
        <v>1.7546698896754562</v>
      </c>
      <c r="BP310" s="27">
        <f t="shared" si="207"/>
        <v>10000</v>
      </c>
      <c r="BQ310" s="239">
        <f t="shared" si="208"/>
        <v>1.1907667942771747</v>
      </c>
      <c r="BR310" s="36">
        <f t="shared" si="209"/>
        <v>64223.649999999994</v>
      </c>
      <c r="BS310" s="239">
        <f t="shared" si="210"/>
        <v>7.6475389827279265</v>
      </c>
      <c r="BT310" s="248">
        <f t="shared" si="219"/>
        <v>0.32242902136831014</v>
      </c>
      <c r="BU310" s="36">
        <v>190162.28</v>
      </c>
      <c r="BV310" s="47">
        <f t="shared" si="211"/>
        <v>22.643892854803848</v>
      </c>
      <c r="BW310" s="54">
        <f t="shared" si="212"/>
        <v>80612.000000000029</v>
      </c>
      <c r="BX310" s="237">
        <f t="shared" si="213"/>
        <v>9.5990092820271649</v>
      </c>
      <c r="BY310" s="53">
        <v>15574</v>
      </c>
      <c r="BZ310" s="53">
        <v>16029</v>
      </c>
      <c r="CA310" s="53">
        <v>14000</v>
      </c>
      <c r="CB310" s="53">
        <v>6040</v>
      </c>
      <c r="CC310" s="54">
        <v>49560</v>
      </c>
      <c r="CD310" s="54">
        <v>14735.63</v>
      </c>
      <c r="CE310" s="54">
        <v>10000</v>
      </c>
      <c r="CF310" s="42">
        <f t="shared" si="214"/>
        <v>2.2851189952167152E-2</v>
      </c>
      <c r="CG310" s="42">
        <f t="shared" si="215"/>
        <v>2.3826441121384191E-2</v>
      </c>
      <c r="CH310" s="42">
        <f t="shared" si="216"/>
        <v>2.0541714352789273E-2</v>
      </c>
      <c r="CI310" s="42">
        <f t="shared" si="217"/>
        <v>8.8622824779176577E-3</v>
      </c>
      <c r="CJ310" s="42">
        <f t="shared" si="218"/>
        <v>5.9014402324376783E-2</v>
      </c>
      <c r="CK310" s="54">
        <f t="shared" si="220"/>
        <v>16122.400000000007</v>
      </c>
    </row>
    <row r="311" spans="1:89" ht="20" customHeight="1" x14ac:dyDescent="0.6">
      <c r="A311" s="47">
        <v>304</v>
      </c>
      <c r="B311" s="47">
        <v>4</v>
      </c>
      <c r="C311" s="48" t="s">
        <v>585</v>
      </c>
      <c r="D311" s="47" t="s">
        <v>99</v>
      </c>
      <c r="E311" s="47" t="s">
        <v>97</v>
      </c>
      <c r="F311" s="57"/>
      <c r="G311" s="19">
        <v>40</v>
      </c>
      <c r="H311" s="20">
        <f t="shared" si="177"/>
        <v>0</v>
      </c>
      <c r="I311" s="57">
        <v>14900</v>
      </c>
      <c r="J311" s="22">
        <v>50</v>
      </c>
      <c r="K311" s="20">
        <f t="shared" si="178"/>
        <v>745000</v>
      </c>
      <c r="L311" s="23"/>
      <c r="M311" s="24">
        <v>60</v>
      </c>
      <c r="N311" s="20">
        <f t="shared" si="179"/>
        <v>0</v>
      </c>
      <c r="O311" s="57">
        <v>3746</v>
      </c>
      <c r="P311" s="25">
        <v>12</v>
      </c>
      <c r="Q311" s="20">
        <f t="shared" si="180"/>
        <v>44952</v>
      </c>
      <c r="R311" s="57"/>
      <c r="S311" s="26">
        <v>12</v>
      </c>
      <c r="T311" s="20">
        <f t="shared" si="181"/>
        <v>0</v>
      </c>
      <c r="U311" s="57">
        <v>270</v>
      </c>
      <c r="V311" s="25">
        <v>8</v>
      </c>
      <c r="W311" s="20">
        <f t="shared" si="182"/>
        <v>2160</v>
      </c>
      <c r="X311" s="57">
        <v>180</v>
      </c>
      <c r="Y311" s="25">
        <v>12</v>
      </c>
      <c r="Z311" s="20">
        <f t="shared" si="183"/>
        <v>2160</v>
      </c>
      <c r="AA311" s="57">
        <v>180</v>
      </c>
      <c r="AB311" s="25">
        <v>10</v>
      </c>
      <c r="AC311" s="20">
        <f t="shared" si="184"/>
        <v>1800</v>
      </c>
      <c r="AD311" s="57"/>
      <c r="AE311" s="25">
        <v>25</v>
      </c>
      <c r="AF311" s="20">
        <f t="shared" si="185"/>
        <v>0</v>
      </c>
      <c r="AG311" s="23"/>
      <c r="AH311" s="25">
        <v>7.5</v>
      </c>
      <c r="AI311" s="20">
        <f t="shared" si="186"/>
        <v>0</v>
      </c>
      <c r="AJ311" s="57"/>
      <c r="AK311" s="22">
        <v>15</v>
      </c>
      <c r="AL311" s="20">
        <f t="shared" si="187"/>
        <v>0</v>
      </c>
      <c r="AM311" s="57"/>
      <c r="AN311" s="25">
        <v>12</v>
      </c>
      <c r="AO311" s="20">
        <f t="shared" si="188"/>
        <v>0</v>
      </c>
      <c r="AP311" s="23">
        <f t="shared" si="189"/>
        <v>630</v>
      </c>
      <c r="AQ311" s="57"/>
      <c r="AR311" s="27">
        <v>4</v>
      </c>
      <c r="AS311" s="23">
        <f t="shared" si="190"/>
        <v>0</v>
      </c>
      <c r="AT311" s="57">
        <v>51</v>
      </c>
      <c r="AU311" s="28">
        <v>6</v>
      </c>
      <c r="AV311" s="23">
        <f t="shared" si="191"/>
        <v>306</v>
      </c>
      <c r="AW311" s="57">
        <v>1867</v>
      </c>
      <c r="AX311" s="29">
        <f t="shared" si="192"/>
        <v>2173</v>
      </c>
      <c r="AY311" s="57">
        <v>43225</v>
      </c>
      <c r="AZ311" s="30">
        <f t="shared" si="193"/>
        <v>0.25140939597315437</v>
      </c>
      <c r="BA311" s="30">
        <f t="shared" si="194"/>
        <v>4.2281879194630875E-2</v>
      </c>
      <c r="BB311" s="30">
        <f t="shared" si="195"/>
        <v>0.58008542445274958</v>
      </c>
      <c r="BC311" s="20">
        <f t="shared" si="196"/>
        <v>751120</v>
      </c>
      <c r="BD311" s="20">
        <f t="shared" si="197"/>
        <v>745000</v>
      </c>
      <c r="BE311" s="20">
        <f t="shared" si="198"/>
        <v>751120</v>
      </c>
      <c r="BF311" s="20">
        <f t="shared" si="199"/>
        <v>751120</v>
      </c>
      <c r="BG311" s="241">
        <v>839297</v>
      </c>
      <c r="BH311" s="241">
        <v>565888.70760121802</v>
      </c>
      <c r="BI311" s="237">
        <f t="shared" si="200"/>
        <v>67.424130862045033</v>
      </c>
      <c r="BJ311" s="238">
        <f t="shared" si="201"/>
        <v>58746.7</v>
      </c>
      <c r="BK311" s="239">
        <f t="shared" si="202"/>
        <v>6.9995126874038629</v>
      </c>
      <c r="BL311" s="27">
        <f t="shared" si="203"/>
        <v>49155</v>
      </c>
      <c r="BM311" s="239">
        <f t="shared" si="204"/>
        <v>5.8566872036954738</v>
      </c>
      <c r="BN311" s="240">
        <f t="shared" si="205"/>
        <v>9354</v>
      </c>
      <c r="BO311" s="239">
        <f t="shared" si="206"/>
        <v>1.1145041624121141</v>
      </c>
      <c r="BP311" s="27">
        <f t="shared" si="207"/>
        <v>42305</v>
      </c>
      <c r="BQ311" s="239">
        <f t="shared" si="208"/>
        <v>5.040527965666505</v>
      </c>
      <c r="BR311" s="36">
        <f t="shared" si="209"/>
        <v>45351.270000000004</v>
      </c>
      <c r="BS311" s="239">
        <f t="shared" si="210"/>
        <v>5.4034829148680394</v>
      </c>
      <c r="BT311" s="248">
        <f t="shared" si="219"/>
        <v>0.32575869137954977</v>
      </c>
      <c r="BU311" s="241">
        <v>204911.97</v>
      </c>
      <c r="BV311" s="47">
        <f t="shared" si="211"/>
        <v>24.414714934045996</v>
      </c>
      <c r="BW311" s="54">
        <f t="shared" si="212"/>
        <v>68496.32239878198</v>
      </c>
      <c r="BX311" s="237">
        <f t="shared" si="213"/>
        <v>8.1611542039089837</v>
      </c>
      <c r="BY311" s="58">
        <v>21411.7</v>
      </c>
      <c r="BZ311" s="58">
        <v>13275</v>
      </c>
      <c r="CA311" s="58">
        <v>19580</v>
      </c>
      <c r="CB311" s="58">
        <v>4480</v>
      </c>
      <c r="CC311" s="59">
        <v>49155</v>
      </c>
      <c r="CD311" s="59">
        <v>9354</v>
      </c>
      <c r="CE311" s="59">
        <v>42305</v>
      </c>
      <c r="CF311" s="42">
        <f t="shared" si="214"/>
        <v>2.8506363830013846E-2</v>
      </c>
      <c r="CG311" s="42">
        <f t="shared" si="215"/>
        <v>1.7818791946308726E-2</v>
      </c>
      <c r="CH311" s="42">
        <f t="shared" si="216"/>
        <v>2.6067738843327297E-2</v>
      </c>
      <c r="CI311" s="42">
        <f t="shared" si="217"/>
        <v>5.9644264564916389E-3</v>
      </c>
      <c r="CJ311" s="42">
        <f t="shared" si="218"/>
        <v>5.8566872036954737E-2</v>
      </c>
      <c r="CK311" s="54">
        <f t="shared" si="220"/>
        <v>13699.264479756397</v>
      </c>
    </row>
    <row r="312" spans="1:89" ht="20" customHeight="1" x14ac:dyDescent="0.6">
      <c r="A312" s="47">
        <v>305</v>
      </c>
      <c r="B312" s="62">
        <v>6</v>
      </c>
      <c r="C312" s="48" t="s">
        <v>586</v>
      </c>
      <c r="D312" s="47" t="s">
        <v>587</v>
      </c>
      <c r="E312" s="47" t="s">
        <v>97</v>
      </c>
      <c r="F312" s="57"/>
      <c r="G312" s="19">
        <v>40</v>
      </c>
      <c r="H312" s="20">
        <f t="shared" si="177"/>
        <v>0</v>
      </c>
      <c r="I312" s="57">
        <v>15690</v>
      </c>
      <c r="J312" s="22">
        <v>50</v>
      </c>
      <c r="K312" s="20">
        <f t="shared" si="178"/>
        <v>784500</v>
      </c>
      <c r="L312" s="23"/>
      <c r="M312" s="24">
        <v>60</v>
      </c>
      <c r="N312" s="20">
        <f t="shared" si="179"/>
        <v>0</v>
      </c>
      <c r="O312" s="57">
        <v>2810</v>
      </c>
      <c r="P312" s="25">
        <v>12</v>
      </c>
      <c r="Q312" s="20">
        <f t="shared" si="180"/>
        <v>33720</v>
      </c>
      <c r="R312" s="57"/>
      <c r="S312" s="26">
        <v>12</v>
      </c>
      <c r="T312" s="20">
        <f t="shared" si="181"/>
        <v>0</v>
      </c>
      <c r="U312" s="57">
        <v>300</v>
      </c>
      <c r="V312" s="25">
        <v>8</v>
      </c>
      <c r="W312" s="20">
        <f t="shared" si="182"/>
        <v>2400</v>
      </c>
      <c r="X312" s="57"/>
      <c r="Y312" s="25">
        <v>12</v>
      </c>
      <c r="Z312" s="20">
        <f t="shared" si="183"/>
        <v>0</v>
      </c>
      <c r="AA312" s="57"/>
      <c r="AB312" s="25">
        <v>10</v>
      </c>
      <c r="AC312" s="20">
        <f t="shared" si="184"/>
        <v>0</v>
      </c>
      <c r="AD312" s="57"/>
      <c r="AE312" s="25">
        <v>25</v>
      </c>
      <c r="AF312" s="20">
        <f t="shared" si="185"/>
        <v>0</v>
      </c>
      <c r="AG312" s="23"/>
      <c r="AH312" s="25">
        <v>7.5</v>
      </c>
      <c r="AI312" s="20">
        <f t="shared" si="186"/>
        <v>0</v>
      </c>
      <c r="AJ312" s="57"/>
      <c r="AK312" s="22">
        <v>15</v>
      </c>
      <c r="AL312" s="20">
        <f t="shared" si="187"/>
        <v>0</v>
      </c>
      <c r="AM312" s="57"/>
      <c r="AN312" s="25">
        <v>12</v>
      </c>
      <c r="AO312" s="20">
        <f t="shared" si="188"/>
        <v>0</v>
      </c>
      <c r="AP312" s="23">
        <f t="shared" si="189"/>
        <v>300</v>
      </c>
      <c r="AQ312" s="57"/>
      <c r="AR312" s="27">
        <v>4</v>
      </c>
      <c r="AS312" s="23">
        <f t="shared" si="190"/>
        <v>0</v>
      </c>
      <c r="AT312" s="57"/>
      <c r="AU312" s="28">
        <v>6</v>
      </c>
      <c r="AV312" s="23">
        <f t="shared" si="191"/>
        <v>0</v>
      </c>
      <c r="AW312" s="57">
        <v>1080</v>
      </c>
      <c r="AX312" s="29">
        <f t="shared" si="192"/>
        <v>1080</v>
      </c>
      <c r="AY312" s="57">
        <v>16200</v>
      </c>
      <c r="AZ312" s="30">
        <f t="shared" si="193"/>
        <v>0.17909496494582536</v>
      </c>
      <c r="BA312" s="30">
        <f t="shared" si="194"/>
        <v>1.9120458891013385E-2</v>
      </c>
      <c r="BB312" s="30">
        <f t="shared" si="195"/>
        <v>0.38434163701067614</v>
      </c>
      <c r="BC312" s="20">
        <f t="shared" si="196"/>
        <v>786900</v>
      </c>
      <c r="BD312" s="20">
        <f t="shared" si="197"/>
        <v>784500</v>
      </c>
      <c r="BE312" s="20">
        <f t="shared" si="198"/>
        <v>786900</v>
      </c>
      <c r="BF312" s="20">
        <f t="shared" si="199"/>
        <v>786900</v>
      </c>
      <c r="BG312" s="241">
        <v>836820</v>
      </c>
      <c r="BH312" s="241">
        <v>578958.49993852398</v>
      </c>
      <c r="BI312" s="237">
        <f t="shared" si="200"/>
        <v>69.185547661208375</v>
      </c>
      <c r="BJ312" s="238">
        <f t="shared" si="201"/>
        <v>59525.098749999997</v>
      </c>
      <c r="BK312" s="239">
        <f t="shared" si="202"/>
        <v>7.11325001195</v>
      </c>
      <c r="BL312" s="27">
        <f t="shared" si="203"/>
        <v>50300</v>
      </c>
      <c r="BM312" s="239">
        <f t="shared" si="204"/>
        <v>6.0108506010850595</v>
      </c>
      <c r="BN312" s="240">
        <f t="shared" si="205"/>
        <v>4761</v>
      </c>
      <c r="BO312" s="239">
        <f t="shared" si="206"/>
        <v>0.56893955689395559</v>
      </c>
      <c r="BP312" s="27">
        <f t="shared" si="207"/>
        <v>30000</v>
      </c>
      <c r="BQ312" s="239">
        <f t="shared" si="208"/>
        <v>3.5850003585000354</v>
      </c>
      <c r="BR312" s="36">
        <f t="shared" si="209"/>
        <v>42310.916666600009</v>
      </c>
      <c r="BS312" s="239">
        <f t="shared" si="210"/>
        <v>5.0561550472742054</v>
      </c>
      <c r="BT312" s="248">
        <f t="shared" si="219"/>
        <v>0.3081445233879162</v>
      </c>
      <c r="BU312" s="241">
        <v>186897.01541660001</v>
      </c>
      <c r="BV312" s="47">
        <f t="shared" si="211"/>
        <v>22.334195575703259</v>
      </c>
      <c r="BW312" s="54">
        <f t="shared" si="212"/>
        <v>70964.484644876007</v>
      </c>
      <c r="BX312" s="237">
        <f t="shared" si="213"/>
        <v>8.4802567630883576</v>
      </c>
      <c r="BY312" s="58">
        <v>17834</v>
      </c>
      <c r="BZ312" s="58">
        <v>16267.098749999999</v>
      </c>
      <c r="CA312" s="58">
        <v>20592</v>
      </c>
      <c r="CB312" s="58">
        <v>4832</v>
      </c>
      <c r="CC312" s="59">
        <v>50300</v>
      </c>
      <c r="CD312" s="59">
        <v>4761</v>
      </c>
      <c r="CE312" s="59">
        <v>30000</v>
      </c>
      <c r="CF312" s="42">
        <f t="shared" si="214"/>
        <v>2.2663616723853093E-2</v>
      </c>
      <c r="CG312" s="42">
        <f t="shared" si="215"/>
        <v>2.0735626195028681E-2</v>
      </c>
      <c r="CH312" s="42">
        <f t="shared" si="216"/>
        <v>2.6168509340449866E-2</v>
      </c>
      <c r="CI312" s="42">
        <f t="shared" si="217"/>
        <v>6.1405515313254543E-3</v>
      </c>
      <c r="CJ312" s="42">
        <f t="shared" si="218"/>
        <v>6.0108506010850604E-2</v>
      </c>
      <c r="CK312" s="54">
        <f t="shared" si="220"/>
        <v>14192.896928975202</v>
      </c>
    </row>
    <row r="313" spans="1:89" ht="20" customHeight="1" x14ac:dyDescent="0.6">
      <c r="A313" s="47">
        <v>306</v>
      </c>
      <c r="B313" s="47">
        <v>5</v>
      </c>
      <c r="C313" s="60" t="s">
        <v>588</v>
      </c>
      <c r="D313" s="47" t="s">
        <v>250</v>
      </c>
      <c r="E313" s="47" t="s">
        <v>216</v>
      </c>
      <c r="F313" s="57"/>
      <c r="G313" s="19">
        <v>40</v>
      </c>
      <c r="H313" s="20">
        <f t="shared" si="177"/>
        <v>0</v>
      </c>
      <c r="I313" s="57">
        <v>14590</v>
      </c>
      <c r="J313" s="22">
        <v>50</v>
      </c>
      <c r="K313" s="20">
        <f t="shared" si="178"/>
        <v>729500</v>
      </c>
      <c r="L313" s="23"/>
      <c r="M313" s="24">
        <v>60</v>
      </c>
      <c r="N313" s="20">
        <f t="shared" si="179"/>
        <v>0</v>
      </c>
      <c r="O313" s="23">
        <v>3146</v>
      </c>
      <c r="P313" s="25">
        <v>12</v>
      </c>
      <c r="Q313" s="20">
        <f t="shared" si="180"/>
        <v>37752</v>
      </c>
      <c r="R313" s="23"/>
      <c r="S313" s="26">
        <v>12</v>
      </c>
      <c r="T313" s="20">
        <f t="shared" si="181"/>
        <v>0</v>
      </c>
      <c r="U313" s="23">
        <v>1063</v>
      </c>
      <c r="V313" s="25">
        <v>8</v>
      </c>
      <c r="W313" s="20">
        <f t="shared" si="182"/>
        <v>8504</v>
      </c>
      <c r="X313" s="23"/>
      <c r="Y313" s="25">
        <v>12</v>
      </c>
      <c r="Z313" s="20">
        <f t="shared" si="183"/>
        <v>0</v>
      </c>
      <c r="AA313" s="23">
        <v>2505</v>
      </c>
      <c r="AB313" s="25">
        <v>10</v>
      </c>
      <c r="AC313" s="20">
        <f t="shared" si="184"/>
        <v>25050</v>
      </c>
      <c r="AD313" s="23">
        <v>350</v>
      </c>
      <c r="AE313" s="25">
        <v>25</v>
      </c>
      <c r="AF313" s="20">
        <f t="shared" si="185"/>
        <v>8750</v>
      </c>
      <c r="AG313" s="23">
        <v>524</v>
      </c>
      <c r="AH313" s="25">
        <v>7.5</v>
      </c>
      <c r="AI313" s="20">
        <f t="shared" si="186"/>
        <v>3930</v>
      </c>
      <c r="AJ313" s="23"/>
      <c r="AK313" s="22">
        <v>15</v>
      </c>
      <c r="AL313" s="20">
        <f t="shared" si="187"/>
        <v>0</v>
      </c>
      <c r="AM313" s="23"/>
      <c r="AN313" s="25">
        <v>12</v>
      </c>
      <c r="AO313" s="20">
        <f t="shared" si="188"/>
        <v>0</v>
      </c>
      <c r="AP313" s="23">
        <f t="shared" si="189"/>
        <v>4442</v>
      </c>
      <c r="AQ313" s="23"/>
      <c r="AR313" s="27">
        <v>4</v>
      </c>
      <c r="AS313" s="23">
        <f t="shared" si="190"/>
        <v>0</v>
      </c>
      <c r="AT313" s="23"/>
      <c r="AU313" s="28">
        <v>6</v>
      </c>
      <c r="AV313" s="23">
        <f t="shared" si="191"/>
        <v>0</v>
      </c>
      <c r="AW313" s="23">
        <v>885</v>
      </c>
      <c r="AX313" s="29">
        <f t="shared" si="192"/>
        <v>885</v>
      </c>
      <c r="AY313" s="23">
        <v>17915</v>
      </c>
      <c r="AZ313" s="30">
        <f t="shared" si="193"/>
        <v>0.21562714187799864</v>
      </c>
      <c r="BA313" s="30">
        <f t="shared" si="194"/>
        <v>0.30445510623714872</v>
      </c>
      <c r="BB313" s="30">
        <f t="shared" si="195"/>
        <v>0.28130959949141765</v>
      </c>
      <c r="BC313" s="20">
        <f t="shared" si="196"/>
        <v>771804</v>
      </c>
      <c r="BD313" s="20">
        <f t="shared" si="197"/>
        <v>738250</v>
      </c>
      <c r="BE313" s="20">
        <f t="shared" si="198"/>
        <v>771804</v>
      </c>
      <c r="BF313" s="20">
        <f t="shared" si="199"/>
        <v>775734</v>
      </c>
      <c r="BG313" s="36">
        <v>835331</v>
      </c>
      <c r="BH313" s="36">
        <v>564894.74897199997</v>
      </c>
      <c r="BI313" s="237">
        <f t="shared" si="200"/>
        <v>67.625258606708002</v>
      </c>
      <c r="BJ313" s="238">
        <f t="shared" si="201"/>
        <v>57198</v>
      </c>
      <c r="BK313" s="239">
        <f t="shared" si="202"/>
        <v>6.8473455432636889</v>
      </c>
      <c r="BL313" s="27">
        <f t="shared" si="203"/>
        <v>61398</v>
      </c>
      <c r="BM313" s="239">
        <f t="shared" si="204"/>
        <v>7.3501402438075454</v>
      </c>
      <c r="BN313" s="240">
        <f t="shared" si="205"/>
        <v>4156</v>
      </c>
      <c r="BO313" s="239">
        <f t="shared" si="206"/>
        <v>0.49752732749053968</v>
      </c>
      <c r="BP313" s="27">
        <f t="shared" si="207"/>
        <v>20000</v>
      </c>
      <c r="BQ313" s="239">
        <f t="shared" si="208"/>
        <v>2.3942604787802679</v>
      </c>
      <c r="BR313" s="36">
        <f t="shared" si="209"/>
        <v>55742.16</v>
      </c>
      <c r="BS313" s="239">
        <f t="shared" si="210"/>
        <v>6.673062534492316</v>
      </c>
      <c r="BT313" s="248">
        <f t="shared" si="219"/>
        <v>0.32374741393292006</v>
      </c>
      <c r="BU313" s="36">
        <v>198494.16</v>
      </c>
      <c r="BV313" s="47">
        <f t="shared" si="211"/>
        <v>23.762336127834356</v>
      </c>
      <c r="BW313" s="54">
        <f t="shared" si="212"/>
        <v>71942.091028000024</v>
      </c>
      <c r="BX313" s="237">
        <f t="shared" si="213"/>
        <v>8.6124052654576477</v>
      </c>
      <c r="BY313" s="53">
        <v>12543</v>
      </c>
      <c r="BZ313" s="53">
        <v>16000</v>
      </c>
      <c r="CA313" s="53">
        <v>19800</v>
      </c>
      <c r="CB313" s="53">
        <v>8855</v>
      </c>
      <c r="CC313" s="54">
        <v>61398</v>
      </c>
      <c r="CD313" s="54">
        <v>4156</v>
      </c>
      <c r="CE313" s="54">
        <v>20000</v>
      </c>
      <c r="CF313" s="42">
        <f t="shared" si="214"/>
        <v>1.6251535363900678E-2</v>
      </c>
      <c r="CG313" s="42">
        <f t="shared" si="215"/>
        <v>2.1672875042329835E-2</v>
      </c>
      <c r="CH313" s="42">
        <f t="shared" si="216"/>
        <v>2.5654181631605953E-2</v>
      </c>
      <c r="CI313" s="42">
        <f t="shared" si="217"/>
        <v>1.1414995346342948E-2</v>
      </c>
      <c r="CJ313" s="42">
        <f t="shared" si="218"/>
        <v>7.3501402438075444E-2</v>
      </c>
      <c r="CK313" s="54">
        <f t="shared" si="220"/>
        <v>14388.418205600006</v>
      </c>
    </row>
    <row r="314" spans="1:89" ht="20" customHeight="1" x14ac:dyDescent="0.6">
      <c r="A314" s="47">
        <v>307</v>
      </c>
      <c r="B314" s="47">
        <v>4</v>
      </c>
      <c r="C314" s="48" t="s">
        <v>589</v>
      </c>
      <c r="D314" s="48" t="s">
        <v>590</v>
      </c>
      <c r="E314" s="48" t="s">
        <v>117</v>
      </c>
      <c r="F314" s="55"/>
      <c r="G314" s="19">
        <v>40</v>
      </c>
      <c r="H314" s="20">
        <f t="shared" si="177"/>
        <v>0</v>
      </c>
      <c r="I314" s="23">
        <v>13870</v>
      </c>
      <c r="J314" s="22">
        <v>50</v>
      </c>
      <c r="K314" s="20">
        <f t="shared" si="178"/>
        <v>693500</v>
      </c>
      <c r="L314" s="23"/>
      <c r="M314" s="24">
        <v>60</v>
      </c>
      <c r="N314" s="20">
        <f t="shared" si="179"/>
        <v>0</v>
      </c>
      <c r="O314" s="23">
        <v>6480</v>
      </c>
      <c r="P314" s="25">
        <v>12</v>
      </c>
      <c r="Q314" s="20">
        <f t="shared" si="180"/>
        <v>77760</v>
      </c>
      <c r="R314" s="23">
        <v>0</v>
      </c>
      <c r="S314" s="26">
        <v>12</v>
      </c>
      <c r="T314" s="20">
        <f t="shared" si="181"/>
        <v>0</v>
      </c>
      <c r="U314" s="23">
        <v>720</v>
      </c>
      <c r="V314" s="25">
        <v>8</v>
      </c>
      <c r="W314" s="20">
        <f t="shared" si="182"/>
        <v>5760</v>
      </c>
      <c r="X314" s="23">
        <v>289</v>
      </c>
      <c r="Y314" s="25">
        <v>12</v>
      </c>
      <c r="Z314" s="20">
        <f t="shared" si="183"/>
        <v>3468</v>
      </c>
      <c r="AA314" s="23">
        <v>920</v>
      </c>
      <c r="AB314" s="25">
        <v>10</v>
      </c>
      <c r="AC314" s="20">
        <f t="shared" si="184"/>
        <v>9200</v>
      </c>
      <c r="AD314" s="23">
        <v>170</v>
      </c>
      <c r="AE314" s="25">
        <v>25</v>
      </c>
      <c r="AF314" s="20">
        <f t="shared" si="185"/>
        <v>4250</v>
      </c>
      <c r="AG314" s="23">
        <v>52</v>
      </c>
      <c r="AH314" s="25">
        <v>7.5</v>
      </c>
      <c r="AI314" s="20">
        <f t="shared" si="186"/>
        <v>390</v>
      </c>
      <c r="AJ314" s="23"/>
      <c r="AK314" s="22">
        <v>15</v>
      </c>
      <c r="AL314" s="20">
        <f t="shared" si="187"/>
        <v>0</v>
      </c>
      <c r="AM314" s="23">
        <v>82</v>
      </c>
      <c r="AN314" s="25">
        <v>12</v>
      </c>
      <c r="AO314" s="20">
        <f t="shared" si="188"/>
        <v>984</v>
      </c>
      <c r="AP314" s="23">
        <f t="shared" si="189"/>
        <v>2233</v>
      </c>
      <c r="AQ314" s="23">
        <v>0</v>
      </c>
      <c r="AR314" s="27">
        <v>4</v>
      </c>
      <c r="AS314" s="23">
        <f t="shared" si="190"/>
        <v>0</v>
      </c>
      <c r="AT314" s="23"/>
      <c r="AU314" s="28">
        <v>6</v>
      </c>
      <c r="AV314" s="23">
        <f t="shared" si="191"/>
        <v>0</v>
      </c>
      <c r="AW314" s="23">
        <v>2366</v>
      </c>
      <c r="AX314" s="29">
        <f t="shared" si="192"/>
        <v>2366</v>
      </c>
      <c r="AY314" s="23">
        <v>39335</v>
      </c>
      <c r="AZ314" s="30">
        <f t="shared" si="193"/>
        <v>0.46719538572458541</v>
      </c>
      <c r="BA314" s="30">
        <f t="shared" si="194"/>
        <v>0.16099495313626533</v>
      </c>
      <c r="BB314" s="30">
        <f t="shared" si="195"/>
        <v>0.36512345679012348</v>
      </c>
      <c r="BC314" s="20">
        <f t="shared" si="196"/>
        <v>716178</v>
      </c>
      <c r="BD314" s="20">
        <f t="shared" si="197"/>
        <v>697750</v>
      </c>
      <c r="BE314" s="20">
        <f t="shared" si="198"/>
        <v>716178</v>
      </c>
      <c r="BF314" s="20">
        <f t="shared" si="199"/>
        <v>716568</v>
      </c>
      <c r="BG314" s="36">
        <v>834483</v>
      </c>
      <c r="BH314" s="36">
        <v>570466.91666666698</v>
      </c>
      <c r="BI314" s="237">
        <f t="shared" si="200"/>
        <v>68.361718173607727</v>
      </c>
      <c r="BJ314" s="238">
        <f t="shared" si="201"/>
        <v>52062</v>
      </c>
      <c r="BK314" s="239">
        <f t="shared" si="202"/>
        <v>6.2388329061227132</v>
      </c>
      <c r="BL314" s="27">
        <f t="shared" si="203"/>
        <v>43775</v>
      </c>
      <c r="BM314" s="239">
        <f t="shared" si="204"/>
        <v>5.2457629454404699</v>
      </c>
      <c r="BN314" s="240">
        <f t="shared" si="205"/>
        <v>3217</v>
      </c>
      <c r="BO314" s="239">
        <f t="shared" si="206"/>
        <v>0.38550815295218716</v>
      </c>
      <c r="BP314" s="27">
        <f t="shared" si="207"/>
        <v>33075</v>
      </c>
      <c r="BQ314" s="239">
        <f t="shared" si="208"/>
        <v>3.9635319113750671</v>
      </c>
      <c r="BR314" s="36">
        <f t="shared" si="209"/>
        <v>41630.079999999987</v>
      </c>
      <c r="BS314" s="239">
        <f t="shared" si="210"/>
        <v>4.9887271520210703</v>
      </c>
      <c r="BT314" s="248">
        <f t="shared" si="219"/>
        <v>0.31638281826392273</v>
      </c>
      <c r="BU314" s="36">
        <v>173759.08</v>
      </c>
      <c r="BV314" s="47">
        <f t="shared" si="211"/>
        <v>20.822363067911507</v>
      </c>
      <c r="BW314" s="54">
        <f t="shared" si="212"/>
        <v>90257.003333333036</v>
      </c>
      <c r="BX314" s="237">
        <f t="shared" si="213"/>
        <v>10.815918758480764</v>
      </c>
      <c r="BY314" s="53">
        <v>17987</v>
      </c>
      <c r="BZ314" s="53">
        <v>14319</v>
      </c>
      <c r="CA314" s="53">
        <v>17056</v>
      </c>
      <c r="CB314" s="53">
        <v>2700</v>
      </c>
      <c r="CC314" s="54">
        <v>43775</v>
      </c>
      <c r="CD314" s="54">
        <v>3217</v>
      </c>
      <c r="CE314" s="54">
        <v>33075</v>
      </c>
      <c r="CF314" s="42">
        <f t="shared" si="214"/>
        <v>2.5115264640913293E-2</v>
      </c>
      <c r="CG314" s="42">
        <f t="shared" si="215"/>
        <v>2.0521676818344679E-2</v>
      </c>
      <c r="CH314" s="42">
        <f t="shared" si="216"/>
        <v>2.3815308484762168E-2</v>
      </c>
      <c r="CI314" s="42">
        <f t="shared" si="217"/>
        <v>3.7679606122517331E-3</v>
      </c>
      <c r="CJ314" s="42">
        <f t="shared" si="218"/>
        <v>5.24576294544047E-2</v>
      </c>
      <c r="CK314" s="54">
        <f t="shared" si="220"/>
        <v>18051.400666666606</v>
      </c>
    </row>
    <row r="315" spans="1:89" ht="20" customHeight="1" x14ac:dyDescent="0.6">
      <c r="A315" s="47">
        <v>308</v>
      </c>
      <c r="B315" s="62">
        <v>5</v>
      </c>
      <c r="C315" s="48" t="s">
        <v>591</v>
      </c>
      <c r="D315" s="48" t="s">
        <v>566</v>
      </c>
      <c r="E315" s="48" t="s">
        <v>294</v>
      </c>
      <c r="F315" s="55"/>
      <c r="G315" s="19">
        <v>40</v>
      </c>
      <c r="H315" s="20">
        <f t="shared" si="177"/>
        <v>0</v>
      </c>
      <c r="I315" s="23">
        <v>13433</v>
      </c>
      <c r="J315" s="22">
        <v>50</v>
      </c>
      <c r="K315" s="20">
        <f t="shared" si="178"/>
        <v>671650</v>
      </c>
      <c r="L315" s="23"/>
      <c r="M315" s="24">
        <v>60</v>
      </c>
      <c r="N315" s="20">
        <f t="shared" si="179"/>
        <v>0</v>
      </c>
      <c r="O315" s="23">
        <v>6159</v>
      </c>
      <c r="P315" s="25">
        <v>12</v>
      </c>
      <c r="Q315" s="20">
        <f t="shared" si="180"/>
        <v>73908</v>
      </c>
      <c r="R315" s="23">
        <v>540</v>
      </c>
      <c r="S315" s="26">
        <v>12</v>
      </c>
      <c r="T315" s="20">
        <f t="shared" si="181"/>
        <v>6480</v>
      </c>
      <c r="U315" s="23">
        <v>340</v>
      </c>
      <c r="V315" s="25">
        <v>8</v>
      </c>
      <c r="W315" s="20">
        <f t="shared" si="182"/>
        <v>2720</v>
      </c>
      <c r="X315" s="23">
        <v>176</v>
      </c>
      <c r="Y315" s="25">
        <v>12</v>
      </c>
      <c r="Z315" s="20">
        <f t="shared" si="183"/>
        <v>2112</v>
      </c>
      <c r="AA315" s="23">
        <v>719</v>
      </c>
      <c r="AB315" s="25">
        <v>10</v>
      </c>
      <c r="AC315" s="20">
        <f t="shared" si="184"/>
        <v>7190</v>
      </c>
      <c r="AD315" s="23">
        <v>200</v>
      </c>
      <c r="AE315" s="25">
        <v>25</v>
      </c>
      <c r="AF315" s="20">
        <f t="shared" si="185"/>
        <v>5000</v>
      </c>
      <c r="AG315" s="23">
        <v>1386</v>
      </c>
      <c r="AH315" s="25">
        <v>7.5</v>
      </c>
      <c r="AI315" s="20">
        <f t="shared" si="186"/>
        <v>10395</v>
      </c>
      <c r="AJ315" s="23"/>
      <c r="AK315" s="22">
        <v>15</v>
      </c>
      <c r="AL315" s="20">
        <f t="shared" si="187"/>
        <v>0</v>
      </c>
      <c r="AM315" s="23"/>
      <c r="AN315" s="25">
        <v>12</v>
      </c>
      <c r="AO315" s="20">
        <f t="shared" si="188"/>
        <v>0</v>
      </c>
      <c r="AP315" s="23">
        <f t="shared" si="189"/>
        <v>3361</v>
      </c>
      <c r="AQ315" s="23"/>
      <c r="AR315" s="27">
        <v>4</v>
      </c>
      <c r="AS315" s="23">
        <f t="shared" si="190"/>
        <v>0</v>
      </c>
      <c r="AT315" s="23"/>
      <c r="AU315" s="28">
        <v>6</v>
      </c>
      <c r="AV315" s="23">
        <f t="shared" si="191"/>
        <v>0</v>
      </c>
      <c r="AW315" s="23">
        <v>2215</v>
      </c>
      <c r="AX315" s="29">
        <f t="shared" si="192"/>
        <v>2215</v>
      </c>
      <c r="AY315" s="23">
        <v>53645</v>
      </c>
      <c r="AZ315" s="30">
        <f t="shared" si="193"/>
        <v>0.45849772947219536</v>
      </c>
      <c r="BA315" s="30">
        <f t="shared" si="194"/>
        <v>0.25020471972009228</v>
      </c>
      <c r="BB315" s="30">
        <f t="shared" si="195"/>
        <v>0.35963630459490176</v>
      </c>
      <c r="BC315" s="20">
        <f t="shared" si="196"/>
        <v>695152</v>
      </c>
      <c r="BD315" s="20">
        <f t="shared" si="197"/>
        <v>683130</v>
      </c>
      <c r="BE315" s="20">
        <f t="shared" si="198"/>
        <v>695152</v>
      </c>
      <c r="BF315" s="20">
        <f t="shared" si="199"/>
        <v>705547</v>
      </c>
      <c r="BG315" s="36">
        <v>833100</v>
      </c>
      <c r="BH315" s="36">
        <v>557227.78511440998</v>
      </c>
      <c r="BI315" s="237">
        <f t="shared" si="200"/>
        <v>66.886062311176332</v>
      </c>
      <c r="BJ315" s="238">
        <f t="shared" si="201"/>
        <v>47303</v>
      </c>
      <c r="BK315" s="239">
        <f t="shared" si="202"/>
        <v>5.6779498259512664</v>
      </c>
      <c r="BL315" s="27">
        <f t="shared" si="203"/>
        <v>46618.5</v>
      </c>
      <c r="BM315" s="239">
        <f t="shared" si="204"/>
        <v>5.5957868203096863</v>
      </c>
      <c r="BN315" s="240">
        <f t="shared" si="205"/>
        <v>5438.72</v>
      </c>
      <c r="BO315" s="239">
        <f t="shared" si="206"/>
        <v>0.65282919217380875</v>
      </c>
      <c r="BP315" s="27">
        <f t="shared" si="207"/>
        <v>35000</v>
      </c>
      <c r="BQ315" s="239">
        <f t="shared" si="208"/>
        <v>4.201176329372224</v>
      </c>
      <c r="BR315" s="36">
        <f t="shared" si="209"/>
        <v>29775.179999999993</v>
      </c>
      <c r="BS315" s="239">
        <f t="shared" si="210"/>
        <v>3.5740223262513497</v>
      </c>
      <c r="BT315" s="248">
        <f t="shared" si="219"/>
        <v>0.33113937688823675</v>
      </c>
      <c r="BU315" s="36">
        <v>164135.4</v>
      </c>
      <c r="BV315" s="47">
        <f t="shared" si="211"/>
        <v>19.701764494058335</v>
      </c>
      <c r="BW315" s="54">
        <f t="shared" si="212"/>
        <v>111736.81488559002</v>
      </c>
      <c r="BX315" s="237">
        <f t="shared" si="213"/>
        <v>13.412173194765337</v>
      </c>
      <c r="BY315" s="53">
        <v>11529</v>
      </c>
      <c r="BZ315" s="53">
        <v>15010</v>
      </c>
      <c r="CA315" s="53">
        <v>13500</v>
      </c>
      <c r="CB315" s="53">
        <v>7264</v>
      </c>
      <c r="CC315" s="54">
        <v>46618.5</v>
      </c>
      <c r="CD315" s="54">
        <v>5438.72</v>
      </c>
      <c r="CE315" s="54">
        <v>35000</v>
      </c>
      <c r="CF315" s="42">
        <f t="shared" si="214"/>
        <v>1.6584862015789351E-2</v>
      </c>
      <c r="CG315" s="42">
        <f t="shared" si="215"/>
        <v>2.1972391784872571E-2</v>
      </c>
      <c r="CH315" s="42">
        <f t="shared" si="216"/>
        <v>1.9420213133242801E-2</v>
      </c>
      <c r="CI315" s="42">
        <f t="shared" si="217"/>
        <v>1.029555791463928E-2</v>
      </c>
      <c r="CJ315" s="42">
        <f t="shared" si="218"/>
        <v>5.5957868203096867E-2</v>
      </c>
      <c r="CK315" s="54">
        <f t="shared" si="220"/>
        <v>22347.362977118006</v>
      </c>
    </row>
    <row r="316" spans="1:89" ht="20" customHeight="1" x14ac:dyDescent="0.6">
      <c r="A316" s="47">
        <v>309</v>
      </c>
      <c r="B316" s="47">
        <v>6</v>
      </c>
      <c r="C316" s="48" t="s">
        <v>592</v>
      </c>
      <c r="D316" s="48" t="s">
        <v>477</v>
      </c>
      <c r="E316" s="48" t="s">
        <v>478</v>
      </c>
      <c r="F316" s="57"/>
      <c r="G316" s="19">
        <v>40</v>
      </c>
      <c r="H316" s="20">
        <f t="shared" si="177"/>
        <v>0</v>
      </c>
      <c r="I316" s="57">
        <v>13495</v>
      </c>
      <c r="J316" s="22">
        <v>50</v>
      </c>
      <c r="K316" s="20">
        <f t="shared" si="178"/>
        <v>674750</v>
      </c>
      <c r="L316" s="23"/>
      <c r="M316" s="24">
        <v>60</v>
      </c>
      <c r="N316" s="20">
        <f t="shared" si="179"/>
        <v>0</v>
      </c>
      <c r="O316" s="57">
        <v>6501</v>
      </c>
      <c r="P316" s="25">
        <v>12</v>
      </c>
      <c r="Q316" s="20">
        <f t="shared" si="180"/>
        <v>78012</v>
      </c>
      <c r="R316" s="57">
        <v>420</v>
      </c>
      <c r="S316" s="26">
        <v>12</v>
      </c>
      <c r="T316" s="20">
        <f t="shared" si="181"/>
        <v>5040</v>
      </c>
      <c r="U316" s="23">
        <v>743</v>
      </c>
      <c r="V316" s="25">
        <v>8</v>
      </c>
      <c r="W316" s="20">
        <f t="shared" si="182"/>
        <v>5944</v>
      </c>
      <c r="X316" s="57">
        <v>354</v>
      </c>
      <c r="Y316" s="25">
        <v>12</v>
      </c>
      <c r="Z316" s="20">
        <f t="shared" si="183"/>
        <v>4248</v>
      </c>
      <c r="AA316" s="57">
        <v>491</v>
      </c>
      <c r="AB316" s="25">
        <v>10</v>
      </c>
      <c r="AC316" s="20">
        <f t="shared" si="184"/>
        <v>4910</v>
      </c>
      <c r="AD316" s="57">
        <v>280</v>
      </c>
      <c r="AE316" s="25">
        <v>25</v>
      </c>
      <c r="AF316" s="20">
        <f t="shared" si="185"/>
        <v>7000</v>
      </c>
      <c r="AG316" s="57">
        <v>302</v>
      </c>
      <c r="AH316" s="25">
        <v>7.5</v>
      </c>
      <c r="AI316" s="20">
        <f t="shared" si="186"/>
        <v>2265</v>
      </c>
      <c r="AJ316" s="57"/>
      <c r="AK316" s="22">
        <v>15</v>
      </c>
      <c r="AL316" s="20">
        <f t="shared" si="187"/>
        <v>0</v>
      </c>
      <c r="AM316" s="57">
        <v>90</v>
      </c>
      <c r="AN316" s="25">
        <v>12</v>
      </c>
      <c r="AO316" s="20">
        <f t="shared" si="188"/>
        <v>1080</v>
      </c>
      <c r="AP316" s="23">
        <f t="shared" si="189"/>
        <v>2680</v>
      </c>
      <c r="AQ316" s="57"/>
      <c r="AR316" s="27">
        <v>4</v>
      </c>
      <c r="AS316" s="23">
        <f t="shared" si="190"/>
        <v>0</v>
      </c>
      <c r="AT316" s="57"/>
      <c r="AU316" s="28">
        <v>6</v>
      </c>
      <c r="AV316" s="23">
        <f t="shared" si="191"/>
        <v>0</v>
      </c>
      <c r="AW316" s="57">
        <v>2426</v>
      </c>
      <c r="AX316" s="29">
        <f t="shared" si="192"/>
        <v>2426</v>
      </c>
      <c r="AY316" s="57">
        <v>47974</v>
      </c>
      <c r="AZ316" s="30">
        <f t="shared" si="193"/>
        <v>0.48173397554649872</v>
      </c>
      <c r="BA316" s="30">
        <f t="shared" si="194"/>
        <v>0.19859207113745833</v>
      </c>
      <c r="BB316" s="30">
        <f t="shared" si="195"/>
        <v>0.37317335794493156</v>
      </c>
      <c r="BC316" s="20">
        <f t="shared" si="196"/>
        <v>701892</v>
      </c>
      <c r="BD316" s="20">
        <f t="shared" si="197"/>
        <v>686790</v>
      </c>
      <c r="BE316" s="20">
        <f t="shared" si="198"/>
        <v>701892</v>
      </c>
      <c r="BF316" s="20">
        <f t="shared" si="199"/>
        <v>704157</v>
      </c>
      <c r="BG316" s="241">
        <v>831223</v>
      </c>
      <c r="BH316" s="241">
        <v>549058.90086299996</v>
      </c>
      <c r="BI316" s="237">
        <f t="shared" si="200"/>
        <v>66.054344124621196</v>
      </c>
      <c r="BJ316" s="238">
        <f t="shared" si="201"/>
        <v>48402</v>
      </c>
      <c r="BK316" s="239">
        <f t="shared" si="202"/>
        <v>5.8229861300758046</v>
      </c>
      <c r="BL316" s="27">
        <f t="shared" si="203"/>
        <v>58988.95</v>
      </c>
      <c r="BM316" s="239">
        <f t="shared" si="204"/>
        <v>7.0966455451786103</v>
      </c>
      <c r="BN316" s="240">
        <f t="shared" si="205"/>
        <v>0</v>
      </c>
      <c r="BO316" s="239">
        <f t="shared" si="206"/>
        <v>0</v>
      </c>
      <c r="BP316" s="27">
        <f t="shared" si="207"/>
        <v>22000</v>
      </c>
      <c r="BQ316" s="239">
        <f t="shared" si="208"/>
        <v>2.6467025094348933</v>
      </c>
      <c r="BR316" s="36">
        <f t="shared" si="209"/>
        <v>37623.14</v>
      </c>
      <c r="BS316" s="239">
        <f t="shared" si="210"/>
        <v>4.5262390477645589</v>
      </c>
      <c r="BT316" s="248">
        <f t="shared" si="219"/>
        <v>0.33945655875378816</v>
      </c>
      <c r="BU316" s="241">
        <v>167014.09</v>
      </c>
      <c r="BV316" s="47">
        <f t="shared" si="211"/>
        <v>20.092573232453866</v>
      </c>
      <c r="BW316" s="54">
        <f t="shared" si="212"/>
        <v>115150.00913700004</v>
      </c>
      <c r="BX316" s="237">
        <f t="shared" si="213"/>
        <v>13.853082642924949</v>
      </c>
      <c r="BY316" s="58">
        <v>15352</v>
      </c>
      <c r="BZ316" s="58">
        <v>15280</v>
      </c>
      <c r="CA316" s="58">
        <v>13320</v>
      </c>
      <c r="CB316" s="58">
        <v>4450</v>
      </c>
      <c r="CC316" s="59">
        <v>58988.95</v>
      </c>
      <c r="CD316" s="59"/>
      <c r="CE316" s="59">
        <v>22000</v>
      </c>
      <c r="CF316" s="42">
        <f t="shared" si="214"/>
        <v>2.1872310839844308E-2</v>
      </c>
      <c r="CG316" s="42">
        <f t="shared" si="215"/>
        <v>2.2248431107034172E-2</v>
      </c>
      <c r="CH316" s="42">
        <f t="shared" si="216"/>
        <v>1.8977278555675232E-2</v>
      </c>
      <c r="CI316" s="42">
        <f t="shared" si="217"/>
        <v>6.3196133816748254E-3</v>
      </c>
      <c r="CJ316" s="42">
        <f t="shared" si="218"/>
        <v>7.0966455451786106E-2</v>
      </c>
      <c r="CK316" s="54">
        <f t="shared" si="220"/>
        <v>23030.00182740001</v>
      </c>
    </row>
    <row r="317" spans="1:89" ht="20" customHeight="1" x14ac:dyDescent="0.6">
      <c r="A317" s="47">
        <v>310</v>
      </c>
      <c r="B317" s="62">
        <v>6</v>
      </c>
      <c r="C317" s="48" t="s">
        <v>593</v>
      </c>
      <c r="D317" s="48" t="s">
        <v>173</v>
      </c>
      <c r="E317" s="48" t="s">
        <v>82</v>
      </c>
      <c r="F317" s="49">
        <v>0</v>
      </c>
      <c r="G317" s="19">
        <v>40</v>
      </c>
      <c r="H317" s="20">
        <f t="shared" si="177"/>
        <v>0</v>
      </c>
      <c r="I317" s="23">
        <v>14050</v>
      </c>
      <c r="J317" s="22">
        <v>50</v>
      </c>
      <c r="K317" s="20">
        <f t="shared" si="178"/>
        <v>702500</v>
      </c>
      <c r="L317" s="23"/>
      <c r="M317" s="24">
        <v>60</v>
      </c>
      <c r="N317" s="20">
        <f t="shared" si="179"/>
        <v>0</v>
      </c>
      <c r="O317" s="23">
        <v>6091</v>
      </c>
      <c r="P317" s="25">
        <v>12</v>
      </c>
      <c r="Q317" s="20">
        <f t="shared" si="180"/>
        <v>73092</v>
      </c>
      <c r="R317" s="23">
        <v>680</v>
      </c>
      <c r="S317" s="26">
        <v>12</v>
      </c>
      <c r="T317" s="20">
        <f t="shared" si="181"/>
        <v>8160</v>
      </c>
      <c r="U317" s="23">
        <v>270</v>
      </c>
      <c r="V317" s="25">
        <v>8</v>
      </c>
      <c r="W317" s="20">
        <f t="shared" si="182"/>
        <v>2160</v>
      </c>
      <c r="X317" s="23">
        <v>350</v>
      </c>
      <c r="Y317" s="25">
        <v>12</v>
      </c>
      <c r="Z317" s="20">
        <f t="shared" si="183"/>
        <v>4200</v>
      </c>
      <c r="AA317" s="23">
        <v>680</v>
      </c>
      <c r="AB317" s="25">
        <v>10</v>
      </c>
      <c r="AC317" s="20">
        <f t="shared" si="184"/>
        <v>6800</v>
      </c>
      <c r="AD317" s="23">
        <v>0</v>
      </c>
      <c r="AE317" s="25">
        <v>25</v>
      </c>
      <c r="AF317" s="20">
        <f t="shared" si="185"/>
        <v>0</v>
      </c>
      <c r="AG317" s="23">
        <v>0</v>
      </c>
      <c r="AH317" s="25">
        <v>7.5</v>
      </c>
      <c r="AI317" s="20">
        <f t="shared" si="186"/>
        <v>0</v>
      </c>
      <c r="AJ317" s="23"/>
      <c r="AK317" s="22">
        <v>15</v>
      </c>
      <c r="AL317" s="20">
        <f t="shared" si="187"/>
        <v>0</v>
      </c>
      <c r="AM317" s="23">
        <v>0</v>
      </c>
      <c r="AN317" s="25">
        <v>12</v>
      </c>
      <c r="AO317" s="20">
        <f t="shared" si="188"/>
        <v>0</v>
      </c>
      <c r="AP317" s="23">
        <f t="shared" si="189"/>
        <v>1980</v>
      </c>
      <c r="AQ317" s="23">
        <v>123</v>
      </c>
      <c r="AR317" s="27">
        <v>4</v>
      </c>
      <c r="AS317" s="23">
        <f t="shared" si="190"/>
        <v>492</v>
      </c>
      <c r="AT317" s="23">
        <v>0</v>
      </c>
      <c r="AU317" s="28">
        <v>6</v>
      </c>
      <c r="AV317" s="23">
        <f t="shared" si="191"/>
        <v>0</v>
      </c>
      <c r="AW317" s="23">
        <v>1537</v>
      </c>
      <c r="AX317" s="29">
        <f t="shared" si="192"/>
        <v>2029</v>
      </c>
      <c r="AY317" s="23">
        <v>34180</v>
      </c>
      <c r="AZ317" s="30">
        <f t="shared" si="193"/>
        <v>0.43352313167259787</v>
      </c>
      <c r="BA317" s="30">
        <f t="shared" si="194"/>
        <v>0.1409252669039146</v>
      </c>
      <c r="BB317" s="30">
        <f t="shared" si="195"/>
        <v>0.33311443112789363</v>
      </c>
      <c r="BC317" s="20">
        <f t="shared" si="196"/>
        <v>723820</v>
      </c>
      <c r="BD317" s="20">
        <f t="shared" si="197"/>
        <v>710660</v>
      </c>
      <c r="BE317" s="20">
        <f t="shared" si="198"/>
        <v>723820</v>
      </c>
      <c r="BF317" s="20">
        <f t="shared" si="199"/>
        <v>723820</v>
      </c>
      <c r="BG317" s="36">
        <v>831092</v>
      </c>
      <c r="BH317" s="36">
        <v>555738.09</v>
      </c>
      <c r="BI317" s="237">
        <f t="shared" si="200"/>
        <v>66.868420102708242</v>
      </c>
      <c r="BJ317" s="238">
        <f t="shared" si="201"/>
        <v>60582</v>
      </c>
      <c r="BK317" s="239">
        <f t="shared" si="202"/>
        <v>7.2894456931362592</v>
      </c>
      <c r="BL317" s="27">
        <f t="shared" si="203"/>
        <v>53510</v>
      </c>
      <c r="BM317" s="239">
        <f t="shared" si="204"/>
        <v>6.4385170354184611</v>
      </c>
      <c r="BN317" s="240">
        <f t="shared" si="205"/>
        <v>10798.89</v>
      </c>
      <c r="BO317" s="239">
        <f t="shared" si="206"/>
        <v>1.2993615628594668</v>
      </c>
      <c r="BP317" s="27">
        <f t="shared" si="207"/>
        <v>13000</v>
      </c>
      <c r="BQ317" s="239">
        <f t="shared" si="208"/>
        <v>1.5642070913930106</v>
      </c>
      <c r="BR317" s="36">
        <f t="shared" si="209"/>
        <v>57548.599999999977</v>
      </c>
      <c r="BS317" s="239">
        <f t="shared" si="210"/>
        <v>6.9244560169030596</v>
      </c>
      <c r="BT317" s="248">
        <f t="shared" si="219"/>
        <v>0.33131579897291757</v>
      </c>
      <c r="BU317" s="36">
        <v>195439.49</v>
      </c>
      <c r="BV317" s="47">
        <f t="shared" si="211"/>
        <v>23.515987399710259</v>
      </c>
      <c r="BW317" s="54">
        <f t="shared" si="212"/>
        <v>79914.420000000042</v>
      </c>
      <c r="BX317" s="237">
        <f t="shared" si="213"/>
        <v>9.6155924975815008</v>
      </c>
      <c r="BY317" s="53">
        <v>18018</v>
      </c>
      <c r="BZ317" s="53">
        <v>18640</v>
      </c>
      <c r="CA317" s="53">
        <v>18360</v>
      </c>
      <c r="CB317" s="53">
        <v>5564</v>
      </c>
      <c r="CC317" s="54">
        <v>53510</v>
      </c>
      <c r="CD317" s="54">
        <v>10798.89</v>
      </c>
      <c r="CE317" s="54">
        <v>13000</v>
      </c>
      <c r="CF317" s="42">
        <f t="shared" si="214"/>
        <v>2.4892929181288166E-2</v>
      </c>
      <c r="CG317" s="42">
        <f t="shared" si="215"/>
        <v>2.6229139110122986E-2</v>
      </c>
      <c r="CH317" s="42">
        <f t="shared" si="216"/>
        <v>2.5365422342571359E-2</v>
      </c>
      <c r="CI317" s="42">
        <f t="shared" si="217"/>
        <v>7.6869940040341523E-3</v>
      </c>
      <c r="CJ317" s="42">
        <f t="shared" si="218"/>
        <v>6.4385170354184618E-2</v>
      </c>
      <c r="CK317" s="54">
        <f t="shared" si="220"/>
        <v>15982.884000000009</v>
      </c>
    </row>
    <row r="318" spans="1:89" ht="20" customHeight="1" x14ac:dyDescent="0.6">
      <c r="A318" s="47">
        <v>311</v>
      </c>
      <c r="B318" s="47">
        <v>4</v>
      </c>
      <c r="C318" s="48" t="s">
        <v>594</v>
      </c>
      <c r="D318" s="48" t="s">
        <v>337</v>
      </c>
      <c r="E318" s="48" t="s">
        <v>338</v>
      </c>
      <c r="F318" s="57"/>
      <c r="G318" s="19">
        <v>40</v>
      </c>
      <c r="H318" s="20">
        <f t="shared" si="177"/>
        <v>0</v>
      </c>
      <c r="I318" s="23">
        <v>12595</v>
      </c>
      <c r="J318" s="22">
        <v>50</v>
      </c>
      <c r="K318" s="20">
        <f t="shared" si="178"/>
        <v>629750</v>
      </c>
      <c r="L318" s="23"/>
      <c r="M318" s="24">
        <v>60</v>
      </c>
      <c r="N318" s="20">
        <f t="shared" si="179"/>
        <v>0</v>
      </c>
      <c r="O318" s="23">
        <v>9022</v>
      </c>
      <c r="P318" s="25">
        <v>12</v>
      </c>
      <c r="Q318" s="20">
        <f t="shared" si="180"/>
        <v>108264</v>
      </c>
      <c r="R318" s="23">
        <v>1000</v>
      </c>
      <c r="S318" s="26">
        <v>12</v>
      </c>
      <c r="T318" s="20">
        <f t="shared" si="181"/>
        <v>12000</v>
      </c>
      <c r="U318" s="23">
        <v>710</v>
      </c>
      <c r="V318" s="25">
        <v>8</v>
      </c>
      <c r="W318" s="20">
        <f t="shared" si="182"/>
        <v>5680</v>
      </c>
      <c r="X318" s="23">
        <v>460</v>
      </c>
      <c r="Y318" s="25">
        <v>12</v>
      </c>
      <c r="Z318" s="20">
        <f t="shared" si="183"/>
        <v>5520</v>
      </c>
      <c r="AA318" s="23">
        <v>1020</v>
      </c>
      <c r="AB318" s="25">
        <v>10</v>
      </c>
      <c r="AC318" s="20">
        <f t="shared" si="184"/>
        <v>10200</v>
      </c>
      <c r="AD318" s="23">
        <v>600</v>
      </c>
      <c r="AE318" s="25">
        <v>25</v>
      </c>
      <c r="AF318" s="20">
        <f t="shared" si="185"/>
        <v>15000</v>
      </c>
      <c r="AG318" s="23"/>
      <c r="AH318" s="25">
        <v>7.5</v>
      </c>
      <c r="AI318" s="20">
        <f t="shared" si="186"/>
        <v>0</v>
      </c>
      <c r="AJ318" s="23"/>
      <c r="AK318" s="22">
        <v>15</v>
      </c>
      <c r="AL318" s="20">
        <f t="shared" si="187"/>
        <v>0</v>
      </c>
      <c r="AM318" s="23"/>
      <c r="AN318" s="25">
        <v>12</v>
      </c>
      <c r="AO318" s="20">
        <f t="shared" si="188"/>
        <v>0</v>
      </c>
      <c r="AP318" s="23">
        <f t="shared" si="189"/>
        <v>3790</v>
      </c>
      <c r="AQ318" s="23">
        <v>169</v>
      </c>
      <c r="AR318" s="27">
        <v>4</v>
      </c>
      <c r="AS318" s="23">
        <f t="shared" si="190"/>
        <v>676</v>
      </c>
      <c r="AT318" s="23"/>
      <c r="AU318" s="28">
        <v>6</v>
      </c>
      <c r="AV318" s="23">
        <f t="shared" si="191"/>
        <v>0</v>
      </c>
      <c r="AW318" s="23">
        <v>1813</v>
      </c>
      <c r="AX318" s="29">
        <f t="shared" si="192"/>
        <v>2489</v>
      </c>
      <c r="AY318" s="23">
        <v>43345</v>
      </c>
      <c r="AZ318" s="30">
        <f t="shared" si="193"/>
        <v>0.71631599841206828</v>
      </c>
      <c r="BA318" s="30">
        <f t="shared" si="194"/>
        <v>0.30091306073838825</v>
      </c>
      <c r="BB318" s="30">
        <f t="shared" si="195"/>
        <v>0.2758811793393926</v>
      </c>
      <c r="BC318" s="20">
        <f t="shared" si="196"/>
        <v>678150</v>
      </c>
      <c r="BD318" s="20">
        <f t="shared" si="197"/>
        <v>656750</v>
      </c>
      <c r="BE318" s="20">
        <f t="shared" si="198"/>
        <v>678150</v>
      </c>
      <c r="BF318" s="20">
        <f t="shared" si="199"/>
        <v>678150</v>
      </c>
      <c r="BG318" s="36">
        <v>829759</v>
      </c>
      <c r="BH318" s="36">
        <v>558485.24971799995</v>
      </c>
      <c r="BI318" s="237">
        <f t="shared" si="200"/>
        <v>67.306922819517467</v>
      </c>
      <c r="BJ318" s="238">
        <f t="shared" si="201"/>
        <v>52612</v>
      </c>
      <c r="BK318" s="239">
        <f t="shared" si="202"/>
        <v>6.340636257033669</v>
      </c>
      <c r="BL318" s="27">
        <f t="shared" si="203"/>
        <v>42639</v>
      </c>
      <c r="BM318" s="239">
        <f t="shared" si="204"/>
        <v>5.1387210021223027</v>
      </c>
      <c r="BN318" s="240">
        <f t="shared" si="205"/>
        <v>6297.44</v>
      </c>
      <c r="BO318" s="239">
        <f t="shared" si="206"/>
        <v>0.75894808010518711</v>
      </c>
      <c r="BP318" s="27">
        <f t="shared" si="207"/>
        <v>25000</v>
      </c>
      <c r="BQ318" s="239">
        <f t="shared" si="208"/>
        <v>3.012923029457951</v>
      </c>
      <c r="BR318" s="36">
        <f t="shared" si="209"/>
        <v>51980.169999999984</v>
      </c>
      <c r="BS318" s="239">
        <f t="shared" si="210"/>
        <v>6.2644900507255699</v>
      </c>
      <c r="BT318" s="248">
        <f t="shared" si="219"/>
        <v>0.32693077180482533</v>
      </c>
      <c r="BU318" s="36">
        <v>178528.61</v>
      </c>
      <c r="BV318" s="47">
        <f t="shared" si="211"/>
        <v>21.515718419444681</v>
      </c>
      <c r="BW318" s="54">
        <f t="shared" si="212"/>
        <v>92745.140282000066</v>
      </c>
      <c r="BX318" s="237">
        <f t="shared" si="213"/>
        <v>11.177358761037851</v>
      </c>
      <c r="BY318" s="53">
        <v>19494</v>
      </c>
      <c r="BZ318" s="53">
        <v>11448</v>
      </c>
      <c r="CA318" s="53">
        <v>13940</v>
      </c>
      <c r="CB318" s="53">
        <v>7730</v>
      </c>
      <c r="CC318" s="54">
        <v>42639</v>
      </c>
      <c r="CD318" s="54">
        <v>6297.44</v>
      </c>
      <c r="CE318" s="54">
        <v>25000</v>
      </c>
      <c r="CF318" s="42">
        <f t="shared" si="214"/>
        <v>2.8745852687458526E-2</v>
      </c>
      <c r="CG318" s="42">
        <f t="shared" si="215"/>
        <v>1.7431290445374951E-2</v>
      </c>
      <c r="CH318" s="42">
        <f t="shared" si="216"/>
        <v>2.0555924205559243E-2</v>
      </c>
      <c r="CI318" s="42">
        <f t="shared" si="217"/>
        <v>1.1398658113986581E-2</v>
      </c>
      <c r="CJ318" s="42">
        <f t="shared" si="218"/>
        <v>5.1387210021223033E-2</v>
      </c>
      <c r="CK318" s="54">
        <f t="shared" si="220"/>
        <v>18549.028056400013</v>
      </c>
    </row>
    <row r="319" spans="1:89" ht="20" customHeight="1" x14ac:dyDescent="0.6">
      <c r="A319" s="47">
        <v>312</v>
      </c>
      <c r="B319" s="47">
        <v>5</v>
      </c>
      <c r="C319" s="68" t="s">
        <v>595</v>
      </c>
      <c r="D319" s="68" t="s">
        <v>596</v>
      </c>
      <c r="E319" s="68" t="s">
        <v>230</v>
      </c>
      <c r="F319" s="49">
        <v>0</v>
      </c>
      <c r="G319" s="19">
        <v>40</v>
      </c>
      <c r="H319" s="20">
        <f t="shared" si="177"/>
        <v>0</v>
      </c>
      <c r="I319" s="23">
        <v>14220</v>
      </c>
      <c r="J319" s="22">
        <v>50</v>
      </c>
      <c r="K319" s="20">
        <f t="shared" si="178"/>
        <v>711000</v>
      </c>
      <c r="L319" s="23"/>
      <c r="M319" s="24">
        <v>60</v>
      </c>
      <c r="N319" s="20">
        <f t="shared" si="179"/>
        <v>0</v>
      </c>
      <c r="O319" s="23">
        <v>4202</v>
      </c>
      <c r="P319" s="25">
        <v>12</v>
      </c>
      <c r="Q319" s="20">
        <f t="shared" si="180"/>
        <v>50424</v>
      </c>
      <c r="R319" s="23">
        <v>1060</v>
      </c>
      <c r="S319" s="26">
        <v>12</v>
      </c>
      <c r="T319" s="20">
        <f t="shared" si="181"/>
        <v>12720</v>
      </c>
      <c r="U319" s="23">
        <v>540</v>
      </c>
      <c r="V319" s="25">
        <v>8</v>
      </c>
      <c r="W319" s="20">
        <f t="shared" si="182"/>
        <v>4320</v>
      </c>
      <c r="X319" s="23">
        <v>285</v>
      </c>
      <c r="Y319" s="25">
        <v>12</v>
      </c>
      <c r="Z319" s="20">
        <f t="shared" si="183"/>
        <v>3420</v>
      </c>
      <c r="AA319" s="23">
        <v>1070</v>
      </c>
      <c r="AB319" s="25">
        <v>10</v>
      </c>
      <c r="AC319" s="20">
        <f t="shared" si="184"/>
        <v>10700</v>
      </c>
      <c r="AD319" s="23">
        <v>0</v>
      </c>
      <c r="AE319" s="25">
        <v>25</v>
      </c>
      <c r="AF319" s="20">
        <f t="shared" si="185"/>
        <v>0</v>
      </c>
      <c r="AG319" s="23">
        <v>320</v>
      </c>
      <c r="AH319" s="25">
        <v>7.5</v>
      </c>
      <c r="AI319" s="20">
        <f t="shared" si="186"/>
        <v>2400</v>
      </c>
      <c r="AJ319" s="23"/>
      <c r="AK319" s="22">
        <v>15</v>
      </c>
      <c r="AL319" s="20">
        <f t="shared" si="187"/>
        <v>0</v>
      </c>
      <c r="AM319" s="23">
        <v>0</v>
      </c>
      <c r="AN319" s="25">
        <v>12</v>
      </c>
      <c r="AO319" s="20">
        <f t="shared" si="188"/>
        <v>0</v>
      </c>
      <c r="AP319" s="23">
        <f t="shared" si="189"/>
        <v>3275</v>
      </c>
      <c r="AQ319" s="23">
        <v>134</v>
      </c>
      <c r="AR319" s="27">
        <v>4</v>
      </c>
      <c r="AS319" s="23">
        <f t="shared" si="190"/>
        <v>536</v>
      </c>
      <c r="AT319" s="23">
        <v>50</v>
      </c>
      <c r="AU319" s="28">
        <v>6</v>
      </c>
      <c r="AV319" s="23">
        <f t="shared" si="191"/>
        <v>300</v>
      </c>
      <c r="AW319" s="23">
        <v>1415</v>
      </c>
      <c r="AX319" s="29">
        <f t="shared" si="192"/>
        <v>2251</v>
      </c>
      <c r="AY319" s="23">
        <v>33895</v>
      </c>
      <c r="AZ319" s="30">
        <f t="shared" si="193"/>
        <v>0.29549929676511955</v>
      </c>
      <c r="BA319" s="30">
        <f t="shared" si="194"/>
        <v>0.23030942334739804</v>
      </c>
      <c r="BB319" s="30">
        <f t="shared" si="195"/>
        <v>0.53569728700618757</v>
      </c>
      <c r="BC319" s="20">
        <f t="shared" si="196"/>
        <v>742160</v>
      </c>
      <c r="BD319" s="20">
        <f t="shared" si="197"/>
        <v>723720</v>
      </c>
      <c r="BE319" s="20">
        <f t="shared" si="198"/>
        <v>742160</v>
      </c>
      <c r="BF319" s="20">
        <f t="shared" si="199"/>
        <v>744560</v>
      </c>
      <c r="BG319" s="36">
        <v>828879</v>
      </c>
      <c r="BH319" s="36">
        <v>558704.16666666698</v>
      </c>
      <c r="BI319" s="237">
        <f t="shared" si="200"/>
        <v>67.404792094704646</v>
      </c>
      <c r="BJ319" s="238">
        <f t="shared" si="201"/>
        <v>69421</v>
      </c>
      <c r="BK319" s="239">
        <f t="shared" si="202"/>
        <v>8.3752875872111598</v>
      </c>
      <c r="BL319" s="27">
        <f t="shared" si="203"/>
        <v>49235</v>
      </c>
      <c r="BM319" s="239">
        <f t="shared" si="204"/>
        <v>5.9399502219262397</v>
      </c>
      <c r="BN319" s="240">
        <f t="shared" si="205"/>
        <v>1522.51</v>
      </c>
      <c r="BO319" s="239">
        <f t="shared" si="206"/>
        <v>0.18368302249182328</v>
      </c>
      <c r="BP319" s="27">
        <f t="shared" si="207"/>
        <v>12000</v>
      </c>
      <c r="BQ319" s="239">
        <f t="shared" si="208"/>
        <v>1.447738451571339</v>
      </c>
      <c r="BR319" s="36">
        <f t="shared" si="209"/>
        <v>47655.638484848008</v>
      </c>
      <c r="BS319" s="239">
        <f t="shared" si="210"/>
        <v>5.7494083557247802</v>
      </c>
      <c r="BT319" s="248">
        <f t="shared" si="219"/>
        <v>0.32595207905295348</v>
      </c>
      <c r="BU319" s="36">
        <v>179834.148484848</v>
      </c>
      <c r="BV319" s="47">
        <f t="shared" si="211"/>
        <v>21.696067638925342</v>
      </c>
      <c r="BW319" s="54">
        <f t="shared" si="212"/>
        <v>90340.68484848502</v>
      </c>
      <c r="BX319" s="237">
        <f t="shared" si="213"/>
        <v>10.899140266370003</v>
      </c>
      <c r="BY319" s="53">
        <v>16888</v>
      </c>
      <c r="BZ319" s="53">
        <v>24570</v>
      </c>
      <c r="CA319" s="53">
        <v>19964</v>
      </c>
      <c r="CB319" s="53">
        <v>7999</v>
      </c>
      <c r="CC319" s="54">
        <v>49235</v>
      </c>
      <c r="CD319" s="54">
        <v>1522.51</v>
      </c>
      <c r="CE319" s="54">
        <v>12000</v>
      </c>
      <c r="CF319" s="42">
        <f t="shared" si="214"/>
        <v>2.2755201034817291E-2</v>
      </c>
      <c r="CG319" s="42">
        <f t="shared" si="215"/>
        <v>3.3949593765544683E-2</v>
      </c>
      <c r="CH319" s="42">
        <f t="shared" si="216"/>
        <v>2.6899859868491971E-2</v>
      </c>
      <c r="CI319" s="42">
        <f t="shared" si="217"/>
        <v>1.0743257762974105E-2</v>
      </c>
      <c r="CJ319" s="42">
        <f t="shared" si="218"/>
        <v>5.93995022192624E-2</v>
      </c>
      <c r="CK319" s="54">
        <f t="shared" si="220"/>
        <v>18068.136969697003</v>
      </c>
    </row>
    <row r="320" spans="1:89" ht="20" customHeight="1" x14ac:dyDescent="0.6">
      <c r="A320" s="47">
        <v>313</v>
      </c>
      <c r="B320" s="62">
        <v>4</v>
      </c>
      <c r="C320" s="48" t="s">
        <v>597</v>
      </c>
      <c r="D320" s="47" t="s">
        <v>598</v>
      </c>
      <c r="E320" s="47" t="s">
        <v>97</v>
      </c>
      <c r="F320" s="57"/>
      <c r="G320" s="19">
        <v>40</v>
      </c>
      <c r="H320" s="20">
        <f t="shared" si="177"/>
        <v>0</v>
      </c>
      <c r="I320" s="57">
        <v>15520</v>
      </c>
      <c r="J320" s="22">
        <v>50</v>
      </c>
      <c r="K320" s="20">
        <f t="shared" si="178"/>
        <v>776000</v>
      </c>
      <c r="L320" s="23"/>
      <c r="M320" s="24">
        <v>60</v>
      </c>
      <c r="N320" s="20">
        <f t="shared" si="179"/>
        <v>0</v>
      </c>
      <c r="O320" s="57">
        <v>2355</v>
      </c>
      <c r="P320" s="25">
        <v>12</v>
      </c>
      <c r="Q320" s="20">
        <f t="shared" si="180"/>
        <v>28260</v>
      </c>
      <c r="R320" s="57"/>
      <c r="S320" s="26">
        <v>12</v>
      </c>
      <c r="T320" s="20">
        <f t="shared" si="181"/>
        <v>0</v>
      </c>
      <c r="U320" s="57">
        <v>320</v>
      </c>
      <c r="V320" s="25">
        <v>8</v>
      </c>
      <c r="W320" s="20">
        <f t="shared" si="182"/>
        <v>2560</v>
      </c>
      <c r="X320" s="57">
        <v>80</v>
      </c>
      <c r="Y320" s="25">
        <v>12</v>
      </c>
      <c r="Z320" s="20">
        <f t="shared" si="183"/>
        <v>960</v>
      </c>
      <c r="AA320" s="57">
        <v>120</v>
      </c>
      <c r="AB320" s="25">
        <v>10</v>
      </c>
      <c r="AC320" s="20">
        <f t="shared" si="184"/>
        <v>1200</v>
      </c>
      <c r="AD320" s="57"/>
      <c r="AE320" s="25">
        <v>25</v>
      </c>
      <c r="AF320" s="20">
        <f t="shared" si="185"/>
        <v>0</v>
      </c>
      <c r="AG320" s="23"/>
      <c r="AH320" s="25">
        <v>7.5</v>
      </c>
      <c r="AI320" s="20">
        <f t="shared" si="186"/>
        <v>0</v>
      </c>
      <c r="AJ320" s="57"/>
      <c r="AK320" s="22">
        <v>15</v>
      </c>
      <c r="AL320" s="20">
        <f t="shared" si="187"/>
        <v>0</v>
      </c>
      <c r="AM320" s="57"/>
      <c r="AN320" s="25">
        <v>12</v>
      </c>
      <c r="AO320" s="20">
        <f t="shared" si="188"/>
        <v>0</v>
      </c>
      <c r="AP320" s="23">
        <f t="shared" si="189"/>
        <v>520</v>
      </c>
      <c r="AQ320" s="57"/>
      <c r="AR320" s="27">
        <v>4</v>
      </c>
      <c r="AS320" s="23">
        <f t="shared" si="190"/>
        <v>0</v>
      </c>
      <c r="AT320" s="57">
        <v>0</v>
      </c>
      <c r="AU320" s="28">
        <v>6</v>
      </c>
      <c r="AV320" s="23">
        <f t="shared" si="191"/>
        <v>0</v>
      </c>
      <c r="AW320" s="57">
        <v>1006</v>
      </c>
      <c r="AX320" s="29">
        <f t="shared" si="192"/>
        <v>1006</v>
      </c>
      <c r="AY320" s="57">
        <v>18200</v>
      </c>
      <c r="AZ320" s="30">
        <f t="shared" si="193"/>
        <v>0.15173969072164947</v>
      </c>
      <c r="BA320" s="30">
        <f t="shared" si="194"/>
        <v>3.3505154639175257E-2</v>
      </c>
      <c r="BB320" s="30">
        <f t="shared" si="195"/>
        <v>0.42717622080679407</v>
      </c>
      <c r="BC320" s="20">
        <f t="shared" si="196"/>
        <v>780720</v>
      </c>
      <c r="BD320" s="20">
        <f t="shared" si="197"/>
        <v>776000</v>
      </c>
      <c r="BE320" s="20">
        <f t="shared" si="198"/>
        <v>780720</v>
      </c>
      <c r="BF320" s="20">
        <f t="shared" si="199"/>
        <v>780720</v>
      </c>
      <c r="BG320" s="241">
        <v>827180</v>
      </c>
      <c r="BH320" s="241">
        <v>573741.22</v>
      </c>
      <c r="BI320" s="237">
        <f t="shared" si="200"/>
        <v>69.361108827582868</v>
      </c>
      <c r="BJ320" s="238">
        <f t="shared" si="201"/>
        <v>52804.196100000001</v>
      </c>
      <c r="BK320" s="239">
        <f t="shared" si="202"/>
        <v>6.3836403322130622</v>
      </c>
      <c r="BL320" s="27">
        <f t="shared" si="203"/>
        <v>26475</v>
      </c>
      <c r="BM320" s="239">
        <f t="shared" si="204"/>
        <v>3.2006334775985881</v>
      </c>
      <c r="BN320" s="240">
        <f t="shared" si="205"/>
        <v>14745.01</v>
      </c>
      <c r="BO320" s="239">
        <f t="shared" si="206"/>
        <v>1.7825636499915376</v>
      </c>
      <c r="BP320" s="27">
        <f t="shared" si="207"/>
        <v>5500</v>
      </c>
      <c r="BQ320" s="239">
        <f t="shared" si="208"/>
        <v>0.66490969317439985</v>
      </c>
      <c r="BR320" s="36">
        <f t="shared" si="209"/>
        <v>48303.360000000001</v>
      </c>
      <c r="BS320" s="239">
        <f t="shared" si="210"/>
        <v>5.8395222321622873</v>
      </c>
      <c r="BT320" s="248">
        <f t="shared" si="219"/>
        <v>0.30638891172417132</v>
      </c>
      <c r="BU320" s="241">
        <v>147827.5661</v>
      </c>
      <c r="BV320" s="47">
        <f t="shared" si="211"/>
        <v>17.871269385139875</v>
      </c>
      <c r="BW320" s="54">
        <f t="shared" si="212"/>
        <v>105611.21390000003</v>
      </c>
      <c r="BX320" s="237">
        <f t="shared" si="213"/>
        <v>12.76762178727726</v>
      </c>
      <c r="BY320" s="58">
        <v>16738.439399999999</v>
      </c>
      <c r="BZ320" s="58">
        <v>16696.396700000001</v>
      </c>
      <c r="CA320" s="58">
        <v>13577.36</v>
      </c>
      <c r="CB320" s="58">
        <v>5792</v>
      </c>
      <c r="CC320" s="59">
        <v>26475</v>
      </c>
      <c r="CD320" s="59">
        <v>14745.01</v>
      </c>
      <c r="CE320" s="59">
        <v>5500</v>
      </c>
      <c r="CF320" s="42">
        <f t="shared" si="214"/>
        <v>2.1439747156470949E-2</v>
      </c>
      <c r="CG320" s="42">
        <f t="shared" si="215"/>
        <v>2.151597512886598E-2</v>
      </c>
      <c r="CH320" s="42">
        <f t="shared" si="216"/>
        <v>1.73908187314274E-2</v>
      </c>
      <c r="CI320" s="42">
        <f t="shared" si="217"/>
        <v>7.4187929091095398E-3</v>
      </c>
      <c r="CJ320" s="42">
        <f t="shared" si="218"/>
        <v>3.2006334775985877E-2</v>
      </c>
      <c r="CK320" s="54">
        <f t="shared" si="220"/>
        <v>21122.242780000008</v>
      </c>
    </row>
    <row r="321" spans="1:89" ht="20" customHeight="1" x14ac:dyDescent="0.6">
      <c r="A321" s="47">
        <v>314</v>
      </c>
      <c r="B321" s="62">
        <v>4</v>
      </c>
      <c r="C321" s="48" t="s">
        <v>599</v>
      </c>
      <c r="D321" s="48" t="s">
        <v>600</v>
      </c>
      <c r="E321" s="48" t="s">
        <v>233</v>
      </c>
      <c r="F321" s="49">
        <v>0</v>
      </c>
      <c r="G321" s="19">
        <v>40</v>
      </c>
      <c r="H321" s="20">
        <f t="shared" si="177"/>
        <v>0</v>
      </c>
      <c r="I321" s="23">
        <v>14050</v>
      </c>
      <c r="J321" s="22">
        <v>50</v>
      </c>
      <c r="K321" s="20">
        <f t="shared" si="178"/>
        <v>702500</v>
      </c>
      <c r="L321" s="23"/>
      <c r="M321" s="24">
        <v>60</v>
      </c>
      <c r="N321" s="20">
        <f t="shared" si="179"/>
        <v>0</v>
      </c>
      <c r="O321" s="23">
        <v>5335</v>
      </c>
      <c r="P321" s="25">
        <v>12</v>
      </c>
      <c r="Q321" s="20">
        <f t="shared" si="180"/>
        <v>64020</v>
      </c>
      <c r="R321" s="23">
        <v>640</v>
      </c>
      <c r="S321" s="26">
        <v>12</v>
      </c>
      <c r="T321" s="20">
        <f t="shared" si="181"/>
        <v>7680</v>
      </c>
      <c r="U321" s="23">
        <v>350</v>
      </c>
      <c r="V321" s="25">
        <v>8</v>
      </c>
      <c r="W321" s="20">
        <f t="shared" si="182"/>
        <v>2800</v>
      </c>
      <c r="X321" s="23">
        <v>750</v>
      </c>
      <c r="Y321" s="25">
        <v>12</v>
      </c>
      <c r="Z321" s="20">
        <f t="shared" si="183"/>
        <v>9000</v>
      </c>
      <c r="AA321" s="23">
        <v>740</v>
      </c>
      <c r="AB321" s="25">
        <v>10</v>
      </c>
      <c r="AC321" s="20">
        <f t="shared" si="184"/>
        <v>7400</v>
      </c>
      <c r="AD321" s="23">
        <v>120</v>
      </c>
      <c r="AE321" s="25">
        <v>25</v>
      </c>
      <c r="AF321" s="20">
        <f t="shared" si="185"/>
        <v>3000</v>
      </c>
      <c r="AG321" s="23">
        <v>0</v>
      </c>
      <c r="AH321" s="25">
        <v>7.5</v>
      </c>
      <c r="AI321" s="20">
        <f t="shared" si="186"/>
        <v>0</v>
      </c>
      <c r="AJ321" s="23"/>
      <c r="AK321" s="22">
        <v>15</v>
      </c>
      <c r="AL321" s="20">
        <f t="shared" si="187"/>
        <v>0</v>
      </c>
      <c r="AM321" s="23">
        <v>0</v>
      </c>
      <c r="AN321" s="25">
        <v>12</v>
      </c>
      <c r="AO321" s="20">
        <f t="shared" si="188"/>
        <v>0</v>
      </c>
      <c r="AP321" s="23">
        <f t="shared" si="189"/>
        <v>2600</v>
      </c>
      <c r="AQ321" s="23">
        <v>111</v>
      </c>
      <c r="AR321" s="27">
        <v>4</v>
      </c>
      <c r="AS321" s="23">
        <f t="shared" si="190"/>
        <v>444</v>
      </c>
      <c r="AT321" s="23">
        <v>29</v>
      </c>
      <c r="AU321" s="28">
        <v>6</v>
      </c>
      <c r="AV321" s="23">
        <f t="shared" si="191"/>
        <v>174</v>
      </c>
      <c r="AW321" s="23">
        <v>1047</v>
      </c>
      <c r="AX321" s="29">
        <f t="shared" si="192"/>
        <v>1665</v>
      </c>
      <c r="AY321" s="23">
        <v>19295</v>
      </c>
      <c r="AZ321" s="30">
        <f t="shared" si="193"/>
        <v>0.37971530249110319</v>
      </c>
      <c r="BA321" s="30">
        <f t="shared" si="194"/>
        <v>0.18505338078291814</v>
      </c>
      <c r="BB321" s="30">
        <f t="shared" si="195"/>
        <v>0.31208997188378634</v>
      </c>
      <c r="BC321" s="20">
        <f t="shared" si="196"/>
        <v>732380</v>
      </c>
      <c r="BD321" s="20">
        <f t="shared" si="197"/>
        <v>713180</v>
      </c>
      <c r="BE321" s="20">
        <f t="shared" si="198"/>
        <v>732380</v>
      </c>
      <c r="BF321" s="20">
        <f t="shared" si="199"/>
        <v>732380</v>
      </c>
      <c r="BG321" s="36">
        <v>826620</v>
      </c>
      <c r="BH321" s="36">
        <v>552550.63321200002</v>
      </c>
      <c r="BI321" s="237">
        <f t="shared" si="200"/>
        <v>66.844575888800165</v>
      </c>
      <c r="BJ321" s="238">
        <f t="shared" si="201"/>
        <v>60115</v>
      </c>
      <c r="BK321" s="239">
        <f t="shared" si="202"/>
        <v>7.2723863443904087</v>
      </c>
      <c r="BL321" s="27">
        <f t="shared" si="203"/>
        <v>42349</v>
      </c>
      <c r="BM321" s="239">
        <f t="shared" si="204"/>
        <v>5.1231521134257578</v>
      </c>
      <c r="BN321" s="240">
        <f t="shared" si="205"/>
        <v>5040.03</v>
      </c>
      <c r="BO321" s="239">
        <f t="shared" si="206"/>
        <v>0.60971546780866659</v>
      </c>
      <c r="BP321" s="27">
        <f t="shared" si="207"/>
        <v>15000</v>
      </c>
      <c r="BQ321" s="239">
        <f t="shared" si="208"/>
        <v>1.8146185671771793</v>
      </c>
      <c r="BR321" s="36">
        <f t="shared" si="209"/>
        <v>58387.829999999987</v>
      </c>
      <c r="BS321" s="239">
        <f t="shared" si="210"/>
        <v>7.0634426943456461</v>
      </c>
      <c r="BT321" s="248">
        <f t="shared" si="219"/>
        <v>0.33155424111199822</v>
      </c>
      <c r="BU321" s="36">
        <v>180891.86</v>
      </c>
      <c r="BV321" s="47">
        <f t="shared" si="211"/>
        <v>21.883315187147659</v>
      </c>
      <c r="BW321" s="54">
        <f t="shared" si="212"/>
        <v>93177.506787999999</v>
      </c>
      <c r="BX321" s="237">
        <f t="shared" si="213"/>
        <v>11.272108924052164</v>
      </c>
      <c r="BY321" s="53">
        <v>19570</v>
      </c>
      <c r="BZ321" s="53">
        <v>17603</v>
      </c>
      <c r="CA321" s="53">
        <v>16932</v>
      </c>
      <c r="CB321" s="53">
        <v>6010</v>
      </c>
      <c r="CC321" s="54">
        <v>42349</v>
      </c>
      <c r="CD321" s="54">
        <v>5040.03</v>
      </c>
      <c r="CE321" s="54">
        <v>15000</v>
      </c>
      <c r="CF321" s="42">
        <f t="shared" si="214"/>
        <v>2.6721101067751715E-2</v>
      </c>
      <c r="CG321" s="42">
        <f t="shared" si="215"/>
        <v>2.4682408368153903E-2</v>
      </c>
      <c r="CH321" s="42">
        <f t="shared" si="216"/>
        <v>2.3119145798629125E-2</v>
      </c>
      <c r="CI321" s="42">
        <f t="shared" si="217"/>
        <v>8.2061225047106688E-3</v>
      </c>
      <c r="CJ321" s="42">
        <f t="shared" si="218"/>
        <v>5.1231521134257579E-2</v>
      </c>
      <c r="CK321" s="54">
        <f t="shared" si="220"/>
        <v>18635.501357600002</v>
      </c>
    </row>
    <row r="322" spans="1:89" ht="20" customHeight="1" x14ac:dyDescent="0.6">
      <c r="A322" s="47">
        <v>315</v>
      </c>
      <c r="B322" s="47">
        <v>4</v>
      </c>
      <c r="C322" s="48" t="s">
        <v>601</v>
      </c>
      <c r="D322" s="48" t="s">
        <v>602</v>
      </c>
      <c r="E322" s="48" t="s">
        <v>603</v>
      </c>
      <c r="F322" s="57"/>
      <c r="G322" s="19">
        <v>40</v>
      </c>
      <c r="H322" s="20">
        <f t="shared" si="177"/>
        <v>0</v>
      </c>
      <c r="I322" s="57">
        <v>14320</v>
      </c>
      <c r="J322" s="22">
        <v>50</v>
      </c>
      <c r="K322" s="20">
        <f t="shared" si="178"/>
        <v>716000</v>
      </c>
      <c r="L322" s="23"/>
      <c r="M322" s="24">
        <v>60</v>
      </c>
      <c r="N322" s="20">
        <f t="shared" si="179"/>
        <v>0</v>
      </c>
      <c r="O322" s="57">
        <v>3751</v>
      </c>
      <c r="P322" s="25">
        <v>12</v>
      </c>
      <c r="Q322" s="20">
        <f t="shared" si="180"/>
        <v>45012</v>
      </c>
      <c r="R322" s="57">
        <v>380</v>
      </c>
      <c r="S322" s="26">
        <v>12</v>
      </c>
      <c r="T322" s="20">
        <f t="shared" si="181"/>
        <v>4560</v>
      </c>
      <c r="U322" s="23">
        <v>849</v>
      </c>
      <c r="V322" s="25">
        <v>8</v>
      </c>
      <c r="W322" s="20">
        <f t="shared" si="182"/>
        <v>6792</v>
      </c>
      <c r="X322" s="57">
        <v>555</v>
      </c>
      <c r="Y322" s="25">
        <v>12</v>
      </c>
      <c r="Z322" s="20">
        <f t="shared" si="183"/>
        <v>6660</v>
      </c>
      <c r="AA322" s="57">
        <v>1027</v>
      </c>
      <c r="AB322" s="25">
        <v>10</v>
      </c>
      <c r="AC322" s="20">
        <f t="shared" si="184"/>
        <v>10270</v>
      </c>
      <c r="AD322" s="57">
        <v>160</v>
      </c>
      <c r="AE322" s="25">
        <v>25</v>
      </c>
      <c r="AF322" s="20">
        <f t="shared" si="185"/>
        <v>4000</v>
      </c>
      <c r="AG322" s="57"/>
      <c r="AH322" s="25">
        <v>7.5</v>
      </c>
      <c r="AI322" s="20">
        <f t="shared" si="186"/>
        <v>0</v>
      </c>
      <c r="AJ322" s="57">
        <v>132</v>
      </c>
      <c r="AK322" s="22">
        <v>15</v>
      </c>
      <c r="AL322" s="20">
        <f t="shared" si="187"/>
        <v>1980</v>
      </c>
      <c r="AM322" s="57"/>
      <c r="AN322" s="25">
        <v>12</v>
      </c>
      <c r="AO322" s="20">
        <f t="shared" si="188"/>
        <v>0</v>
      </c>
      <c r="AP322" s="23">
        <f t="shared" si="189"/>
        <v>3103</v>
      </c>
      <c r="AQ322" s="57">
        <v>70</v>
      </c>
      <c r="AR322" s="27">
        <v>4</v>
      </c>
      <c r="AS322" s="23">
        <f t="shared" si="190"/>
        <v>280</v>
      </c>
      <c r="AT322" s="57"/>
      <c r="AU322" s="28">
        <v>6</v>
      </c>
      <c r="AV322" s="23">
        <f t="shared" si="191"/>
        <v>0</v>
      </c>
      <c r="AW322" s="57">
        <v>1332</v>
      </c>
      <c r="AX322" s="29">
        <f t="shared" si="192"/>
        <v>1612</v>
      </c>
      <c r="AY322" s="57">
        <v>30490</v>
      </c>
      <c r="AZ322" s="30">
        <f t="shared" si="193"/>
        <v>0.26194134078212289</v>
      </c>
      <c r="BA322" s="30">
        <f t="shared" si="194"/>
        <v>0.21668994413407822</v>
      </c>
      <c r="BB322" s="30">
        <f t="shared" si="195"/>
        <v>0.42975206611570249</v>
      </c>
      <c r="BC322" s="20">
        <f t="shared" si="196"/>
        <v>748282</v>
      </c>
      <c r="BD322" s="20">
        <f t="shared" si="197"/>
        <v>724560</v>
      </c>
      <c r="BE322" s="20">
        <f t="shared" si="198"/>
        <v>748282</v>
      </c>
      <c r="BF322" s="20">
        <f t="shared" si="199"/>
        <v>748282</v>
      </c>
      <c r="BG322" s="241">
        <v>825764</v>
      </c>
      <c r="BH322" s="241">
        <v>556984.01</v>
      </c>
      <c r="BI322" s="237">
        <f t="shared" si="200"/>
        <v>67.450749851047036</v>
      </c>
      <c r="BJ322" s="238">
        <f t="shared" si="201"/>
        <v>59307</v>
      </c>
      <c r="BK322" s="239">
        <f t="shared" si="202"/>
        <v>7.1820762348564484</v>
      </c>
      <c r="BL322" s="27">
        <f t="shared" si="203"/>
        <v>29565</v>
      </c>
      <c r="BM322" s="239">
        <f t="shared" si="204"/>
        <v>3.5803207696145631</v>
      </c>
      <c r="BN322" s="240">
        <f t="shared" si="205"/>
        <v>10276.879999999999</v>
      </c>
      <c r="BO322" s="239">
        <f t="shared" si="206"/>
        <v>1.2445299141158974</v>
      </c>
      <c r="BP322" s="27">
        <f t="shared" si="207"/>
        <v>10000</v>
      </c>
      <c r="BQ322" s="239">
        <f t="shared" si="208"/>
        <v>1.2109997529560506</v>
      </c>
      <c r="BR322" s="36">
        <f t="shared" si="209"/>
        <v>50071.649999999994</v>
      </c>
      <c r="BS322" s="239">
        <f t="shared" si="210"/>
        <v>6.0636755780101819</v>
      </c>
      <c r="BT322" s="248">
        <f t="shared" si="219"/>
        <v>0.32549250148952968</v>
      </c>
      <c r="BU322" s="241">
        <v>159220.53</v>
      </c>
      <c r="BV322" s="47">
        <f t="shared" si="211"/>
        <v>19.281602249553142</v>
      </c>
      <c r="BW322" s="54">
        <f t="shared" si="212"/>
        <v>109559.45999999999</v>
      </c>
      <c r="BX322" s="237">
        <f t="shared" si="213"/>
        <v>13.267647899399828</v>
      </c>
      <c r="BY322" s="58">
        <v>17692</v>
      </c>
      <c r="BZ322" s="58">
        <v>16875</v>
      </c>
      <c r="CA322" s="58">
        <v>20020</v>
      </c>
      <c r="CB322" s="58">
        <v>4720</v>
      </c>
      <c r="CC322" s="59">
        <v>29565</v>
      </c>
      <c r="CD322" s="59">
        <v>10276.879999999999</v>
      </c>
      <c r="CE322" s="59">
        <v>10000</v>
      </c>
      <c r="CF322" s="42">
        <f t="shared" si="214"/>
        <v>2.3643492693930897E-2</v>
      </c>
      <c r="CG322" s="42">
        <f t="shared" si="215"/>
        <v>2.3289996687644917E-2</v>
      </c>
      <c r="CH322" s="42">
        <f t="shared" si="216"/>
        <v>2.6754619247823682E-2</v>
      </c>
      <c r="CI322" s="42">
        <f t="shared" si="217"/>
        <v>6.3077823601262626E-3</v>
      </c>
      <c r="CJ322" s="42">
        <f t="shared" si="218"/>
        <v>3.5803207696145631E-2</v>
      </c>
      <c r="CK322" s="54">
        <f t="shared" si="220"/>
        <v>21911.892</v>
      </c>
    </row>
    <row r="323" spans="1:89" ht="20" customHeight="1" x14ac:dyDescent="0.6">
      <c r="A323" s="47">
        <v>316</v>
      </c>
      <c r="B323" s="62">
        <v>5</v>
      </c>
      <c r="C323" s="48" t="s">
        <v>604</v>
      </c>
      <c r="D323" s="48" t="s">
        <v>125</v>
      </c>
      <c r="E323" s="48" t="s">
        <v>126</v>
      </c>
      <c r="F323" s="49">
        <v>0</v>
      </c>
      <c r="G323" s="19">
        <v>40</v>
      </c>
      <c r="H323" s="20">
        <f t="shared" si="177"/>
        <v>0</v>
      </c>
      <c r="I323" s="23">
        <v>12576</v>
      </c>
      <c r="J323" s="22">
        <v>50</v>
      </c>
      <c r="K323" s="20">
        <f t="shared" si="178"/>
        <v>628800</v>
      </c>
      <c r="L323" s="23"/>
      <c r="M323" s="24">
        <v>60</v>
      </c>
      <c r="N323" s="20">
        <f t="shared" si="179"/>
        <v>0</v>
      </c>
      <c r="O323" s="23">
        <v>8084</v>
      </c>
      <c r="P323" s="25">
        <v>12</v>
      </c>
      <c r="Q323" s="20">
        <f t="shared" si="180"/>
        <v>97008</v>
      </c>
      <c r="R323" s="23">
        <v>1180</v>
      </c>
      <c r="S323" s="26">
        <v>12</v>
      </c>
      <c r="T323" s="20">
        <f t="shared" si="181"/>
        <v>14160</v>
      </c>
      <c r="U323" s="23">
        <v>542</v>
      </c>
      <c r="V323" s="25">
        <v>8</v>
      </c>
      <c r="W323" s="20">
        <f t="shared" si="182"/>
        <v>4336</v>
      </c>
      <c r="X323" s="23">
        <v>255</v>
      </c>
      <c r="Y323" s="25">
        <v>12</v>
      </c>
      <c r="Z323" s="20">
        <f t="shared" si="183"/>
        <v>3060</v>
      </c>
      <c r="AA323" s="23">
        <v>1175</v>
      </c>
      <c r="AB323" s="25">
        <v>10</v>
      </c>
      <c r="AC323" s="20">
        <f t="shared" si="184"/>
        <v>11750</v>
      </c>
      <c r="AD323" s="23">
        <v>45</v>
      </c>
      <c r="AE323" s="25">
        <v>25</v>
      </c>
      <c r="AF323" s="20">
        <f t="shared" si="185"/>
        <v>1125</v>
      </c>
      <c r="AG323" s="23">
        <v>0</v>
      </c>
      <c r="AH323" s="25">
        <v>7.5</v>
      </c>
      <c r="AI323" s="20">
        <f t="shared" si="186"/>
        <v>0</v>
      </c>
      <c r="AJ323" s="23"/>
      <c r="AK323" s="22">
        <v>15</v>
      </c>
      <c r="AL323" s="20">
        <f t="shared" si="187"/>
        <v>0</v>
      </c>
      <c r="AM323" s="23">
        <v>256</v>
      </c>
      <c r="AN323" s="25">
        <v>12</v>
      </c>
      <c r="AO323" s="20">
        <f t="shared" si="188"/>
        <v>3072</v>
      </c>
      <c r="AP323" s="23">
        <f t="shared" si="189"/>
        <v>3453</v>
      </c>
      <c r="AQ323" s="23">
        <v>392</v>
      </c>
      <c r="AR323" s="27">
        <v>4</v>
      </c>
      <c r="AS323" s="23">
        <f t="shared" si="190"/>
        <v>1568</v>
      </c>
      <c r="AT323" s="23">
        <v>0</v>
      </c>
      <c r="AU323" s="28">
        <v>6</v>
      </c>
      <c r="AV323" s="23">
        <f t="shared" si="191"/>
        <v>0</v>
      </c>
      <c r="AW323" s="23">
        <v>1615</v>
      </c>
      <c r="AX323" s="29">
        <f t="shared" si="192"/>
        <v>3183</v>
      </c>
      <c r="AY323" s="23">
        <v>61330</v>
      </c>
      <c r="AZ323" s="30">
        <f t="shared" si="193"/>
        <v>0.64281170483460559</v>
      </c>
      <c r="BA323" s="30">
        <f t="shared" si="194"/>
        <v>0.27457061068702288</v>
      </c>
      <c r="BB323" s="30">
        <f t="shared" si="195"/>
        <v>0.39374072241464619</v>
      </c>
      <c r="BC323" s="20">
        <f t="shared" si="196"/>
        <v>663231</v>
      </c>
      <c r="BD323" s="20">
        <f t="shared" si="197"/>
        <v>644085</v>
      </c>
      <c r="BE323" s="20">
        <f t="shared" si="198"/>
        <v>663231</v>
      </c>
      <c r="BF323" s="20">
        <f t="shared" si="199"/>
        <v>663231</v>
      </c>
      <c r="BG323" s="36">
        <v>824641</v>
      </c>
      <c r="BH323" s="36">
        <v>546743.798484748</v>
      </c>
      <c r="BI323" s="237">
        <f t="shared" si="200"/>
        <v>66.300826479006986</v>
      </c>
      <c r="BJ323" s="238">
        <f t="shared" si="201"/>
        <v>63090</v>
      </c>
      <c r="BK323" s="239">
        <f t="shared" si="202"/>
        <v>7.650601898280585</v>
      </c>
      <c r="BL323" s="27">
        <f t="shared" si="203"/>
        <v>45710.13</v>
      </c>
      <c r="BM323" s="239">
        <f t="shared" si="204"/>
        <v>5.5430338777722667</v>
      </c>
      <c r="BN323" s="240">
        <f t="shared" si="205"/>
        <v>6056.25</v>
      </c>
      <c r="BO323" s="239">
        <f t="shared" si="206"/>
        <v>0.73441048892790928</v>
      </c>
      <c r="BP323" s="27">
        <f t="shared" si="207"/>
        <v>20000</v>
      </c>
      <c r="BQ323" s="239">
        <f t="shared" si="208"/>
        <v>2.4252977962531577</v>
      </c>
      <c r="BR323" s="36">
        <f t="shared" si="209"/>
        <v>55996.880000000005</v>
      </c>
      <c r="BS323" s="239">
        <f t="shared" si="210"/>
        <v>6.790455483052626</v>
      </c>
      <c r="BT323" s="248">
        <f t="shared" si="219"/>
        <v>0.33699173520993014</v>
      </c>
      <c r="BU323" s="36">
        <v>190853.26</v>
      </c>
      <c r="BV323" s="47">
        <f t="shared" si="211"/>
        <v>23.143799544286544</v>
      </c>
      <c r="BW323" s="54">
        <f t="shared" si="212"/>
        <v>87043.941515251994</v>
      </c>
      <c r="BX323" s="237">
        <f t="shared" si="213"/>
        <v>10.55537397670647</v>
      </c>
      <c r="BY323" s="53">
        <v>14364</v>
      </c>
      <c r="BZ323" s="53">
        <v>18078</v>
      </c>
      <c r="CA323" s="53">
        <v>22948</v>
      </c>
      <c r="CB323" s="53">
        <v>7700</v>
      </c>
      <c r="CC323" s="54">
        <v>45710.13</v>
      </c>
      <c r="CD323" s="54">
        <v>6056.25</v>
      </c>
      <c r="CE323" s="54">
        <v>20000</v>
      </c>
      <c r="CF323" s="42">
        <f t="shared" si="214"/>
        <v>2.1657612506049927E-2</v>
      </c>
      <c r="CG323" s="42">
        <f t="shared" si="215"/>
        <v>2.8067723980530521E-2</v>
      </c>
      <c r="CH323" s="42">
        <f t="shared" si="216"/>
        <v>3.4600312711559021E-2</v>
      </c>
      <c r="CI323" s="42">
        <f t="shared" si="217"/>
        <v>1.1609831265426375E-2</v>
      </c>
      <c r="CJ323" s="42">
        <f t="shared" si="218"/>
        <v>5.5430338777722667E-2</v>
      </c>
      <c r="CK323" s="54">
        <f t="shared" si="220"/>
        <v>17408.788303050398</v>
      </c>
    </row>
    <row r="324" spans="1:89" ht="20" customHeight="1" x14ac:dyDescent="0.6">
      <c r="A324" s="47">
        <v>317</v>
      </c>
      <c r="B324" s="62">
        <v>4</v>
      </c>
      <c r="C324" s="68" t="s">
        <v>605</v>
      </c>
      <c r="D324" s="68" t="s">
        <v>367</v>
      </c>
      <c r="E324" s="68" t="s">
        <v>230</v>
      </c>
      <c r="F324" s="49">
        <v>0</v>
      </c>
      <c r="G324" s="19">
        <v>40</v>
      </c>
      <c r="H324" s="20">
        <f t="shared" si="177"/>
        <v>0</v>
      </c>
      <c r="I324" s="23">
        <v>12405</v>
      </c>
      <c r="J324" s="22">
        <v>50</v>
      </c>
      <c r="K324" s="20">
        <f t="shared" si="178"/>
        <v>620250</v>
      </c>
      <c r="L324" s="23"/>
      <c r="M324" s="24">
        <v>60</v>
      </c>
      <c r="N324" s="20">
        <f t="shared" si="179"/>
        <v>0</v>
      </c>
      <c r="O324" s="23">
        <v>10266</v>
      </c>
      <c r="P324" s="25">
        <v>12</v>
      </c>
      <c r="Q324" s="20">
        <f t="shared" si="180"/>
        <v>123192</v>
      </c>
      <c r="R324" s="23">
        <v>840</v>
      </c>
      <c r="S324" s="26">
        <v>12</v>
      </c>
      <c r="T324" s="20">
        <f t="shared" si="181"/>
        <v>10080</v>
      </c>
      <c r="U324" s="23">
        <v>540</v>
      </c>
      <c r="V324" s="25">
        <v>8</v>
      </c>
      <c r="W324" s="20">
        <f t="shared" si="182"/>
        <v>4320</v>
      </c>
      <c r="X324" s="23">
        <v>0</v>
      </c>
      <c r="Y324" s="25">
        <v>12</v>
      </c>
      <c r="Z324" s="20">
        <f t="shared" si="183"/>
        <v>0</v>
      </c>
      <c r="AA324" s="23">
        <v>768</v>
      </c>
      <c r="AB324" s="25">
        <v>10</v>
      </c>
      <c r="AC324" s="20">
        <f t="shared" si="184"/>
        <v>7680</v>
      </c>
      <c r="AD324" s="23">
        <v>0</v>
      </c>
      <c r="AE324" s="25">
        <v>25</v>
      </c>
      <c r="AF324" s="20">
        <f t="shared" si="185"/>
        <v>0</v>
      </c>
      <c r="AG324" s="23">
        <v>0</v>
      </c>
      <c r="AH324" s="25">
        <v>7.5</v>
      </c>
      <c r="AI324" s="20">
        <f t="shared" si="186"/>
        <v>0</v>
      </c>
      <c r="AJ324" s="23"/>
      <c r="AK324" s="22">
        <v>15</v>
      </c>
      <c r="AL324" s="20">
        <f t="shared" si="187"/>
        <v>0</v>
      </c>
      <c r="AM324" s="23">
        <v>0</v>
      </c>
      <c r="AN324" s="25">
        <v>12</v>
      </c>
      <c r="AO324" s="20">
        <f t="shared" si="188"/>
        <v>0</v>
      </c>
      <c r="AP324" s="23">
        <f t="shared" si="189"/>
        <v>2148</v>
      </c>
      <c r="AQ324" s="23">
        <v>77</v>
      </c>
      <c r="AR324" s="27">
        <v>4</v>
      </c>
      <c r="AS324" s="23">
        <f t="shared" si="190"/>
        <v>308</v>
      </c>
      <c r="AT324" s="23">
        <v>0</v>
      </c>
      <c r="AU324" s="28">
        <v>6</v>
      </c>
      <c r="AV324" s="23">
        <f t="shared" si="191"/>
        <v>0</v>
      </c>
      <c r="AW324" s="23">
        <v>2998</v>
      </c>
      <c r="AX324" s="29">
        <f t="shared" si="192"/>
        <v>3306</v>
      </c>
      <c r="AY324" s="23">
        <v>58410</v>
      </c>
      <c r="AZ324" s="30">
        <f t="shared" si="193"/>
        <v>0.82756952841596132</v>
      </c>
      <c r="BA324" s="30">
        <f t="shared" si="194"/>
        <v>0.17315598548972189</v>
      </c>
      <c r="BB324" s="30">
        <f t="shared" si="195"/>
        <v>0.32203389830508472</v>
      </c>
      <c r="BC324" s="20">
        <f t="shared" si="196"/>
        <v>642330</v>
      </c>
      <c r="BD324" s="20">
        <f t="shared" si="197"/>
        <v>630330</v>
      </c>
      <c r="BE324" s="20">
        <f t="shared" si="198"/>
        <v>642330</v>
      </c>
      <c r="BF324" s="20">
        <f t="shared" si="199"/>
        <v>642330</v>
      </c>
      <c r="BG324" s="36">
        <v>823932</v>
      </c>
      <c r="BH324" s="36">
        <v>552042.99388375401</v>
      </c>
      <c r="BI324" s="237">
        <f t="shared" si="200"/>
        <v>67.001038178363515</v>
      </c>
      <c r="BJ324" s="238">
        <f t="shared" si="201"/>
        <v>50750.5</v>
      </c>
      <c r="BK324" s="239">
        <f t="shared" si="202"/>
        <v>6.1595495744794473</v>
      </c>
      <c r="BL324" s="27">
        <f t="shared" si="203"/>
        <v>44795</v>
      </c>
      <c r="BM324" s="239">
        <f t="shared" si="204"/>
        <v>5.4367350703698847</v>
      </c>
      <c r="BN324" s="240">
        <f t="shared" si="205"/>
        <v>5292</v>
      </c>
      <c r="BO324" s="239">
        <f t="shared" si="206"/>
        <v>0.64228601389435058</v>
      </c>
      <c r="BP324" s="27">
        <f t="shared" si="207"/>
        <v>40000</v>
      </c>
      <c r="BQ324" s="239">
        <f t="shared" si="208"/>
        <v>4.8547695683624381</v>
      </c>
      <c r="BR324" s="36">
        <f t="shared" si="209"/>
        <v>57848.56</v>
      </c>
      <c r="BS324" s="239">
        <f t="shared" si="210"/>
        <v>7.0210357165397141</v>
      </c>
      <c r="BT324" s="248">
        <f t="shared" si="219"/>
        <v>0.32998961821636491</v>
      </c>
      <c r="BU324" s="36">
        <v>198686.06</v>
      </c>
      <c r="BV324" s="47">
        <f t="shared" si="211"/>
        <v>24.114375943645836</v>
      </c>
      <c r="BW324" s="54">
        <f t="shared" si="212"/>
        <v>73202.946116245992</v>
      </c>
      <c r="BX324" s="237">
        <f t="shared" si="213"/>
        <v>8.8845858779906592</v>
      </c>
      <c r="BY324" s="53">
        <v>14278</v>
      </c>
      <c r="BZ324" s="53">
        <v>17010</v>
      </c>
      <c r="CA324" s="53">
        <v>14000</v>
      </c>
      <c r="CB324" s="53">
        <v>5462.5</v>
      </c>
      <c r="CC324" s="54">
        <v>44795</v>
      </c>
      <c r="CD324" s="54">
        <v>5292</v>
      </c>
      <c r="CE324" s="54">
        <v>40000</v>
      </c>
      <c r="CF324" s="42">
        <f t="shared" si="214"/>
        <v>2.2228449550853922E-2</v>
      </c>
      <c r="CG324" s="42">
        <f t="shared" si="215"/>
        <v>2.6985864547141972E-2</v>
      </c>
      <c r="CH324" s="42">
        <f t="shared" si="216"/>
        <v>2.1795650210950757E-2</v>
      </c>
      <c r="CI324" s="42">
        <f t="shared" si="217"/>
        <v>8.5041956626656073E-3</v>
      </c>
      <c r="CJ324" s="42">
        <f t="shared" si="218"/>
        <v>5.4367350703698851E-2</v>
      </c>
      <c r="CK324" s="54">
        <f t="shared" si="220"/>
        <v>14640.589223249199</v>
      </c>
    </row>
    <row r="325" spans="1:89" ht="20" customHeight="1" x14ac:dyDescent="0.6">
      <c r="A325" s="47">
        <v>318</v>
      </c>
      <c r="B325" s="47">
        <v>4</v>
      </c>
      <c r="C325" s="48" t="s">
        <v>606</v>
      </c>
      <c r="D325" s="48" t="s">
        <v>462</v>
      </c>
      <c r="E325" s="48" t="s">
        <v>338</v>
      </c>
      <c r="F325" s="57"/>
      <c r="G325" s="19">
        <v>40</v>
      </c>
      <c r="H325" s="20">
        <f t="shared" si="177"/>
        <v>0</v>
      </c>
      <c r="I325" s="23">
        <v>14013</v>
      </c>
      <c r="J325" s="22">
        <v>50</v>
      </c>
      <c r="K325" s="20">
        <f t="shared" si="178"/>
        <v>700650</v>
      </c>
      <c r="L325" s="23"/>
      <c r="M325" s="24">
        <v>60</v>
      </c>
      <c r="N325" s="20">
        <f t="shared" si="179"/>
        <v>0</v>
      </c>
      <c r="O325" s="23">
        <v>7309</v>
      </c>
      <c r="P325" s="25">
        <v>12</v>
      </c>
      <c r="Q325" s="20">
        <f t="shared" si="180"/>
        <v>87708</v>
      </c>
      <c r="R325" s="23"/>
      <c r="S325" s="26">
        <v>12</v>
      </c>
      <c r="T325" s="20">
        <f t="shared" si="181"/>
        <v>0</v>
      </c>
      <c r="U325" s="23">
        <v>330</v>
      </c>
      <c r="V325" s="25">
        <v>8</v>
      </c>
      <c r="W325" s="20">
        <f t="shared" si="182"/>
        <v>2640</v>
      </c>
      <c r="X325" s="23">
        <v>250</v>
      </c>
      <c r="Y325" s="25">
        <v>12</v>
      </c>
      <c r="Z325" s="20">
        <f t="shared" si="183"/>
        <v>3000</v>
      </c>
      <c r="AA325" s="23">
        <v>440</v>
      </c>
      <c r="AB325" s="25">
        <v>10</v>
      </c>
      <c r="AC325" s="20">
        <f t="shared" si="184"/>
        <v>4400</v>
      </c>
      <c r="AD325" s="23"/>
      <c r="AE325" s="25">
        <v>25</v>
      </c>
      <c r="AF325" s="20">
        <f t="shared" si="185"/>
        <v>0</v>
      </c>
      <c r="AG325" s="23"/>
      <c r="AH325" s="25">
        <v>7.5</v>
      </c>
      <c r="AI325" s="20">
        <f t="shared" si="186"/>
        <v>0</v>
      </c>
      <c r="AJ325" s="23"/>
      <c r="AK325" s="22">
        <v>15</v>
      </c>
      <c r="AL325" s="20">
        <f t="shared" si="187"/>
        <v>0</v>
      </c>
      <c r="AM325" s="23"/>
      <c r="AN325" s="25">
        <v>12</v>
      </c>
      <c r="AO325" s="20">
        <f t="shared" si="188"/>
        <v>0</v>
      </c>
      <c r="AP325" s="23">
        <f t="shared" si="189"/>
        <v>1020</v>
      </c>
      <c r="AQ325" s="23">
        <v>24</v>
      </c>
      <c r="AR325" s="27">
        <v>4</v>
      </c>
      <c r="AS325" s="23">
        <f t="shared" si="190"/>
        <v>96</v>
      </c>
      <c r="AT325" s="23"/>
      <c r="AU325" s="28">
        <v>6</v>
      </c>
      <c r="AV325" s="23">
        <f t="shared" si="191"/>
        <v>0</v>
      </c>
      <c r="AW325" s="23">
        <v>1264</v>
      </c>
      <c r="AX325" s="29">
        <f t="shared" si="192"/>
        <v>1360</v>
      </c>
      <c r="AY325" s="23">
        <v>25015</v>
      </c>
      <c r="AZ325" s="30">
        <f t="shared" si="193"/>
        <v>0.52158709769499745</v>
      </c>
      <c r="BA325" s="30">
        <f t="shared" si="194"/>
        <v>7.2789552558338688E-2</v>
      </c>
      <c r="BB325" s="30">
        <f t="shared" si="195"/>
        <v>0.18607196606922971</v>
      </c>
      <c r="BC325" s="20">
        <f t="shared" si="196"/>
        <v>710690</v>
      </c>
      <c r="BD325" s="20">
        <f t="shared" si="197"/>
        <v>700650</v>
      </c>
      <c r="BE325" s="20">
        <f t="shared" si="198"/>
        <v>710690</v>
      </c>
      <c r="BF325" s="20">
        <f t="shared" si="199"/>
        <v>710690</v>
      </c>
      <c r="BG325" s="36">
        <v>823413</v>
      </c>
      <c r="BH325" s="36">
        <v>559857.04165676003</v>
      </c>
      <c r="BI325" s="237">
        <f t="shared" si="200"/>
        <v>67.992251963080506</v>
      </c>
      <c r="BJ325" s="238">
        <f t="shared" si="201"/>
        <v>54799</v>
      </c>
      <c r="BK325" s="239">
        <f t="shared" si="202"/>
        <v>6.6551050323470733</v>
      </c>
      <c r="BL325" s="27">
        <f t="shared" si="203"/>
        <v>51246</v>
      </c>
      <c r="BM325" s="239">
        <f t="shared" si="204"/>
        <v>6.2236083229193619</v>
      </c>
      <c r="BN325" s="240">
        <f t="shared" si="205"/>
        <v>27210.75</v>
      </c>
      <c r="BO325" s="239">
        <f t="shared" si="206"/>
        <v>3.3046296330031226</v>
      </c>
      <c r="BP325" s="27">
        <f t="shared" si="207"/>
        <v>43500</v>
      </c>
      <c r="BQ325" s="239">
        <f t="shared" si="208"/>
        <v>5.2828896313271718</v>
      </c>
      <c r="BR325" s="36">
        <f t="shared" si="209"/>
        <v>80422.09</v>
      </c>
      <c r="BS325" s="239">
        <f t="shared" si="210"/>
        <v>9.7669201239232315</v>
      </c>
      <c r="BT325" s="248">
        <f t="shared" si="219"/>
        <v>0.32007748036919498</v>
      </c>
      <c r="BU325" s="36">
        <v>257177.84</v>
      </c>
      <c r="BV325" s="47">
        <f t="shared" si="211"/>
        <v>31.233152743519963</v>
      </c>
      <c r="BW325" s="54">
        <f t="shared" si="212"/>
        <v>6378.1183432399703</v>
      </c>
      <c r="BX325" s="237">
        <f t="shared" si="213"/>
        <v>0.77459529339954203</v>
      </c>
      <c r="BY325" s="53">
        <v>19494</v>
      </c>
      <c r="BZ325" s="53">
        <v>14775</v>
      </c>
      <c r="CA325" s="53">
        <v>13120</v>
      </c>
      <c r="CB325" s="53">
        <v>7410</v>
      </c>
      <c r="CC325" s="54">
        <v>51246</v>
      </c>
      <c r="CD325" s="54">
        <v>27210.75</v>
      </c>
      <c r="CE325" s="54">
        <v>43500</v>
      </c>
      <c r="CF325" s="42">
        <f t="shared" si="214"/>
        <v>2.7429681014225611E-2</v>
      </c>
      <c r="CG325" s="42">
        <f t="shared" si="215"/>
        <v>2.1087561549989295E-2</v>
      </c>
      <c r="CH325" s="42">
        <f t="shared" si="216"/>
        <v>1.8460932333366164E-2</v>
      </c>
      <c r="CI325" s="42">
        <f t="shared" si="217"/>
        <v>1.0426486935231958E-2</v>
      </c>
      <c r="CJ325" s="42">
        <f t="shared" si="218"/>
        <v>6.2236083229193613E-2</v>
      </c>
      <c r="CK325" s="54">
        <f t="shared" si="220"/>
        <v>1275.6236686479942</v>
      </c>
    </row>
    <row r="326" spans="1:89" ht="20" customHeight="1" x14ac:dyDescent="0.6">
      <c r="A326" s="47">
        <v>319</v>
      </c>
      <c r="B326" s="47">
        <v>6</v>
      </c>
      <c r="C326" s="65" t="s">
        <v>607</v>
      </c>
      <c r="D326" s="47" t="s">
        <v>146</v>
      </c>
      <c r="E326" s="47" t="s">
        <v>147</v>
      </c>
      <c r="F326" s="57"/>
      <c r="G326" s="19">
        <v>40</v>
      </c>
      <c r="H326" s="20">
        <f t="shared" si="177"/>
        <v>0</v>
      </c>
      <c r="I326" s="57">
        <v>10310</v>
      </c>
      <c r="J326" s="22">
        <v>50</v>
      </c>
      <c r="K326" s="20">
        <f t="shared" si="178"/>
        <v>515500</v>
      </c>
      <c r="L326" s="23"/>
      <c r="M326" s="24">
        <v>60</v>
      </c>
      <c r="N326" s="20">
        <f t="shared" si="179"/>
        <v>0</v>
      </c>
      <c r="O326" s="23">
        <v>5034</v>
      </c>
      <c r="P326" s="25">
        <v>12</v>
      </c>
      <c r="Q326" s="20">
        <f t="shared" si="180"/>
        <v>60408</v>
      </c>
      <c r="R326" s="23"/>
      <c r="S326" s="26">
        <v>12</v>
      </c>
      <c r="T326" s="20">
        <f t="shared" si="181"/>
        <v>0</v>
      </c>
      <c r="U326" s="23">
        <v>873</v>
      </c>
      <c r="V326" s="25">
        <v>8</v>
      </c>
      <c r="W326" s="20">
        <f t="shared" si="182"/>
        <v>6984</v>
      </c>
      <c r="X326" s="23"/>
      <c r="Y326" s="25">
        <v>12</v>
      </c>
      <c r="Z326" s="20">
        <f t="shared" si="183"/>
        <v>0</v>
      </c>
      <c r="AA326" s="23">
        <v>1733</v>
      </c>
      <c r="AB326" s="25">
        <v>10</v>
      </c>
      <c r="AC326" s="20">
        <f t="shared" si="184"/>
        <v>17330</v>
      </c>
      <c r="AD326" s="23">
        <v>140</v>
      </c>
      <c r="AE326" s="25">
        <v>25</v>
      </c>
      <c r="AF326" s="20">
        <f t="shared" si="185"/>
        <v>3500</v>
      </c>
      <c r="AG326" s="23">
        <v>512</v>
      </c>
      <c r="AH326" s="25">
        <v>7.5</v>
      </c>
      <c r="AI326" s="20">
        <f t="shared" si="186"/>
        <v>3840</v>
      </c>
      <c r="AJ326" s="23"/>
      <c r="AK326" s="22">
        <v>15</v>
      </c>
      <c r="AL326" s="20">
        <f t="shared" si="187"/>
        <v>0</v>
      </c>
      <c r="AM326" s="23"/>
      <c r="AN326" s="25">
        <v>12</v>
      </c>
      <c r="AO326" s="20">
        <f t="shared" si="188"/>
        <v>0</v>
      </c>
      <c r="AP326" s="23">
        <f t="shared" si="189"/>
        <v>3258</v>
      </c>
      <c r="AQ326" s="23"/>
      <c r="AR326" s="27">
        <v>4</v>
      </c>
      <c r="AS326" s="23">
        <f t="shared" si="190"/>
        <v>0</v>
      </c>
      <c r="AT326" s="23"/>
      <c r="AU326" s="28">
        <v>6</v>
      </c>
      <c r="AV326" s="23">
        <f t="shared" si="191"/>
        <v>0</v>
      </c>
      <c r="AW326" s="23">
        <v>2229</v>
      </c>
      <c r="AX326" s="29">
        <f t="shared" si="192"/>
        <v>2229</v>
      </c>
      <c r="AY326" s="23">
        <v>45198</v>
      </c>
      <c r="AZ326" s="30">
        <f t="shared" si="193"/>
        <v>0.4882638215324927</v>
      </c>
      <c r="BA326" s="30">
        <f t="shared" si="194"/>
        <v>0.31600387972841903</v>
      </c>
      <c r="BB326" s="30">
        <f t="shared" si="195"/>
        <v>0.44278903456495827</v>
      </c>
      <c r="BC326" s="20">
        <f t="shared" si="196"/>
        <v>543314</v>
      </c>
      <c r="BD326" s="20">
        <f t="shared" si="197"/>
        <v>519000</v>
      </c>
      <c r="BE326" s="20">
        <f t="shared" si="198"/>
        <v>543314</v>
      </c>
      <c r="BF326" s="20">
        <f t="shared" si="199"/>
        <v>547154</v>
      </c>
      <c r="BG326" s="36">
        <v>822710</v>
      </c>
      <c r="BH326" s="36">
        <v>542850.10606060596</v>
      </c>
      <c r="BI326" s="237">
        <f t="shared" si="200"/>
        <v>65.9831661290863</v>
      </c>
      <c r="BJ326" s="238">
        <f t="shared" si="201"/>
        <v>62915</v>
      </c>
      <c r="BK326" s="239">
        <f t="shared" si="202"/>
        <v>7.6472876226130708</v>
      </c>
      <c r="BL326" s="27">
        <f t="shared" si="203"/>
        <v>70630</v>
      </c>
      <c r="BM326" s="239">
        <f t="shared" si="204"/>
        <v>8.5850421169063207</v>
      </c>
      <c r="BN326" s="240">
        <f t="shared" si="205"/>
        <v>5640</v>
      </c>
      <c r="BO326" s="239">
        <f t="shared" si="206"/>
        <v>0.68553925441528607</v>
      </c>
      <c r="BP326" s="27">
        <f t="shared" si="207"/>
        <v>29584</v>
      </c>
      <c r="BQ326" s="239">
        <f t="shared" si="208"/>
        <v>3.5959207983372026</v>
      </c>
      <c r="BR326" s="36">
        <f t="shared" si="209"/>
        <v>62911.5</v>
      </c>
      <c r="BS326" s="239">
        <f t="shared" si="210"/>
        <v>7.6468621993168915</v>
      </c>
      <c r="BT326" s="248">
        <f t="shared" si="219"/>
        <v>0.34016833870913693</v>
      </c>
      <c r="BU326" s="36">
        <v>231680.5</v>
      </c>
      <c r="BV326" s="47">
        <f t="shared" si="211"/>
        <v>28.160651991588772</v>
      </c>
      <c r="BW326" s="54">
        <f t="shared" si="212"/>
        <v>48179.393939394038</v>
      </c>
      <c r="BX326" s="237">
        <f t="shared" si="213"/>
        <v>5.8561818793249181</v>
      </c>
      <c r="BY326" s="53">
        <v>18585</v>
      </c>
      <c r="BZ326" s="53">
        <v>16000</v>
      </c>
      <c r="CA326" s="53">
        <v>19760</v>
      </c>
      <c r="CB326" s="53">
        <v>8570</v>
      </c>
      <c r="CC326" s="54">
        <v>70630</v>
      </c>
      <c r="CD326" s="54">
        <v>5640</v>
      </c>
      <c r="CE326" s="54">
        <v>29584</v>
      </c>
      <c r="CF326" s="42">
        <f t="shared" si="214"/>
        <v>3.420673864468797E-2</v>
      </c>
      <c r="CG326" s="42">
        <f t="shared" si="215"/>
        <v>3.0828516377649325E-2</v>
      </c>
      <c r="CH326" s="42">
        <f t="shared" si="216"/>
        <v>3.6369392285124258E-2</v>
      </c>
      <c r="CI326" s="42">
        <f t="shared" si="217"/>
        <v>1.5662866395932406E-2</v>
      </c>
      <c r="CJ326" s="42">
        <f t="shared" si="218"/>
        <v>8.5850421169063218E-2</v>
      </c>
      <c r="CK326" s="54">
        <f t="shared" si="220"/>
        <v>9635.878787878808</v>
      </c>
    </row>
    <row r="327" spans="1:89" ht="20" customHeight="1" x14ac:dyDescent="0.6">
      <c r="A327" s="47">
        <v>320</v>
      </c>
      <c r="B327" s="47">
        <v>5</v>
      </c>
      <c r="C327" s="48" t="s">
        <v>608</v>
      </c>
      <c r="D327" s="48" t="s">
        <v>524</v>
      </c>
      <c r="E327" s="48" t="s">
        <v>525</v>
      </c>
      <c r="F327" s="55"/>
      <c r="G327" s="19">
        <v>40</v>
      </c>
      <c r="H327" s="20">
        <f t="shared" si="177"/>
        <v>0</v>
      </c>
      <c r="I327" s="23">
        <v>14154</v>
      </c>
      <c r="J327" s="22">
        <v>50</v>
      </c>
      <c r="K327" s="20">
        <f t="shared" si="178"/>
        <v>707700</v>
      </c>
      <c r="L327" s="23"/>
      <c r="M327" s="24">
        <v>60</v>
      </c>
      <c r="N327" s="20">
        <f t="shared" si="179"/>
        <v>0</v>
      </c>
      <c r="O327" s="23">
        <v>2801</v>
      </c>
      <c r="P327" s="25">
        <v>12</v>
      </c>
      <c r="Q327" s="20">
        <f t="shared" si="180"/>
        <v>33612</v>
      </c>
      <c r="R327" s="23">
        <v>540</v>
      </c>
      <c r="S327" s="26">
        <v>12</v>
      </c>
      <c r="T327" s="20">
        <f t="shared" si="181"/>
        <v>6480</v>
      </c>
      <c r="U327" s="23">
        <v>1030</v>
      </c>
      <c r="V327" s="25">
        <v>8</v>
      </c>
      <c r="W327" s="20">
        <f t="shared" si="182"/>
        <v>8240</v>
      </c>
      <c r="X327" s="23">
        <v>83</v>
      </c>
      <c r="Y327" s="25">
        <v>12</v>
      </c>
      <c r="Z327" s="20">
        <f t="shared" si="183"/>
        <v>996</v>
      </c>
      <c r="AA327" s="23">
        <v>1200</v>
      </c>
      <c r="AB327" s="25">
        <v>10</v>
      </c>
      <c r="AC327" s="20">
        <f t="shared" si="184"/>
        <v>12000</v>
      </c>
      <c r="AD327" s="23">
        <v>300</v>
      </c>
      <c r="AE327" s="25">
        <v>25</v>
      </c>
      <c r="AF327" s="20">
        <f t="shared" si="185"/>
        <v>7500</v>
      </c>
      <c r="AG327" s="23">
        <v>797</v>
      </c>
      <c r="AH327" s="25">
        <v>7.5</v>
      </c>
      <c r="AI327" s="20">
        <f t="shared" si="186"/>
        <v>5977.5</v>
      </c>
      <c r="AJ327" s="23"/>
      <c r="AK327" s="22">
        <v>15</v>
      </c>
      <c r="AL327" s="20">
        <f t="shared" si="187"/>
        <v>0</v>
      </c>
      <c r="AM327" s="23"/>
      <c r="AN327" s="25">
        <v>12</v>
      </c>
      <c r="AO327" s="20">
        <f t="shared" si="188"/>
        <v>0</v>
      </c>
      <c r="AP327" s="23">
        <f t="shared" si="189"/>
        <v>3950</v>
      </c>
      <c r="AQ327" s="23"/>
      <c r="AR327" s="27">
        <v>4</v>
      </c>
      <c r="AS327" s="23">
        <f t="shared" si="190"/>
        <v>0</v>
      </c>
      <c r="AT327" s="23">
        <v>29</v>
      </c>
      <c r="AU327" s="28">
        <v>6</v>
      </c>
      <c r="AV327" s="23">
        <f t="shared" si="191"/>
        <v>174</v>
      </c>
      <c r="AW327" s="23">
        <v>1693</v>
      </c>
      <c r="AX327" s="29">
        <f t="shared" si="192"/>
        <v>1867</v>
      </c>
      <c r="AY327" s="23">
        <v>39435</v>
      </c>
      <c r="AZ327" s="30">
        <f t="shared" si="193"/>
        <v>0.19789458810230323</v>
      </c>
      <c r="BA327" s="30">
        <f t="shared" si="194"/>
        <v>0.27907305355376572</v>
      </c>
      <c r="BB327" s="30">
        <f t="shared" si="195"/>
        <v>0.66654766154944667</v>
      </c>
      <c r="BC327" s="20">
        <f t="shared" si="196"/>
        <v>742916</v>
      </c>
      <c r="BD327" s="20">
        <f t="shared" si="197"/>
        <v>721680</v>
      </c>
      <c r="BE327" s="20">
        <f t="shared" si="198"/>
        <v>742916</v>
      </c>
      <c r="BF327" s="20">
        <f t="shared" si="199"/>
        <v>748893.5</v>
      </c>
      <c r="BG327" s="36">
        <v>821940.5</v>
      </c>
      <c r="BH327" s="36">
        <v>559853.09029137495</v>
      </c>
      <c r="BI327" s="237">
        <f t="shared" si="200"/>
        <v>68.11357881639546</v>
      </c>
      <c r="BJ327" s="238">
        <f t="shared" si="201"/>
        <v>59964.45</v>
      </c>
      <c r="BK327" s="239">
        <f t="shared" si="202"/>
        <v>7.2954733341403655</v>
      </c>
      <c r="BL327" s="27">
        <f t="shared" si="203"/>
        <v>43127.46</v>
      </c>
      <c r="BM327" s="239">
        <f t="shared" si="204"/>
        <v>5.247029438262258</v>
      </c>
      <c r="BN327" s="240">
        <f t="shared" si="205"/>
        <v>8021</v>
      </c>
      <c r="BO327" s="239">
        <f t="shared" si="206"/>
        <v>0.97586139142675166</v>
      </c>
      <c r="BP327" s="27">
        <f t="shared" si="207"/>
        <v>30000</v>
      </c>
      <c r="BQ327" s="239">
        <f t="shared" si="208"/>
        <v>3.6498992323653594</v>
      </c>
      <c r="BR327" s="36">
        <f t="shared" si="209"/>
        <v>38674.060000000012</v>
      </c>
      <c r="BS327" s="239">
        <f t="shared" si="210"/>
        <v>4.7052140635483966</v>
      </c>
      <c r="BT327" s="248">
        <f t="shared" si="219"/>
        <v>0.31886421183604535</v>
      </c>
      <c r="BU327" s="36">
        <v>179786.97</v>
      </c>
      <c r="BV327" s="47">
        <f t="shared" si="211"/>
        <v>21.873477459743132</v>
      </c>
      <c r="BW327" s="54">
        <f t="shared" si="212"/>
        <v>82300.439708625054</v>
      </c>
      <c r="BX327" s="237">
        <f t="shared" si="213"/>
        <v>10.012943723861405</v>
      </c>
      <c r="BY327" s="53">
        <v>19212.5</v>
      </c>
      <c r="BZ327" s="53">
        <v>15095</v>
      </c>
      <c r="CA327" s="53">
        <v>19458</v>
      </c>
      <c r="CB327" s="53">
        <v>6198.95</v>
      </c>
      <c r="CC327" s="54">
        <v>43127.46</v>
      </c>
      <c r="CD327" s="54">
        <v>8021</v>
      </c>
      <c r="CE327" s="54">
        <v>30000</v>
      </c>
      <c r="CF327" s="42">
        <f t="shared" si="214"/>
        <v>2.5860931787712205E-2</v>
      </c>
      <c r="CG327" s="42">
        <f t="shared" si="215"/>
        <v>2.0916472674869749E-2</v>
      </c>
      <c r="CH327" s="42">
        <f t="shared" si="216"/>
        <v>2.6191386374771846E-2</v>
      </c>
      <c r="CI327" s="42">
        <f t="shared" si="217"/>
        <v>8.2774787069189414E-3</v>
      </c>
      <c r="CJ327" s="42">
        <f t="shared" si="218"/>
        <v>5.2470294382622587E-2</v>
      </c>
      <c r="CK327" s="54">
        <f t="shared" si="220"/>
        <v>16460.087941725011</v>
      </c>
    </row>
    <row r="328" spans="1:89" ht="20" customHeight="1" x14ac:dyDescent="0.6">
      <c r="A328" s="47">
        <v>321</v>
      </c>
      <c r="B328" s="47">
        <v>5</v>
      </c>
      <c r="C328" s="48" t="s">
        <v>609</v>
      </c>
      <c r="D328" s="48" t="s">
        <v>477</v>
      </c>
      <c r="E328" s="48" t="s">
        <v>478</v>
      </c>
      <c r="F328" s="57"/>
      <c r="G328" s="19">
        <v>40</v>
      </c>
      <c r="H328" s="20">
        <f t="shared" ref="H328:H391" si="221">SUM(F328*G328)</f>
        <v>0</v>
      </c>
      <c r="I328" s="57">
        <v>14352</v>
      </c>
      <c r="J328" s="22">
        <v>50</v>
      </c>
      <c r="K328" s="20">
        <f t="shared" ref="K328:K391" si="222">J328*I328</f>
        <v>717600</v>
      </c>
      <c r="L328" s="23"/>
      <c r="M328" s="24">
        <v>60</v>
      </c>
      <c r="N328" s="20">
        <f t="shared" ref="N328:N391" si="223">M328*L328</f>
        <v>0</v>
      </c>
      <c r="O328" s="57">
        <v>4257</v>
      </c>
      <c r="P328" s="25">
        <v>12</v>
      </c>
      <c r="Q328" s="20">
        <f t="shared" ref="Q328:Q391" si="224">O328*P328</f>
        <v>51084</v>
      </c>
      <c r="R328" s="57">
        <v>480</v>
      </c>
      <c r="S328" s="26">
        <v>12</v>
      </c>
      <c r="T328" s="20">
        <f t="shared" ref="T328:T391" si="225">R328*S328</f>
        <v>5760</v>
      </c>
      <c r="U328" s="23">
        <v>805</v>
      </c>
      <c r="V328" s="25">
        <v>8</v>
      </c>
      <c r="W328" s="20">
        <f t="shared" ref="W328:W391" si="226">U328*V328</f>
        <v>6440</v>
      </c>
      <c r="X328" s="57">
        <v>370</v>
      </c>
      <c r="Y328" s="25">
        <v>12</v>
      </c>
      <c r="Z328" s="20">
        <f t="shared" ref="Z328:Z391" si="227">X328*Y328</f>
        <v>4440</v>
      </c>
      <c r="AA328" s="57">
        <v>457</v>
      </c>
      <c r="AB328" s="25">
        <v>10</v>
      </c>
      <c r="AC328" s="20">
        <f t="shared" ref="AC328:AC391" si="228">AA328*AB328</f>
        <v>4570</v>
      </c>
      <c r="AD328" s="57">
        <v>320</v>
      </c>
      <c r="AE328" s="25">
        <v>25</v>
      </c>
      <c r="AF328" s="20">
        <f t="shared" ref="AF328:AF391" si="229">AD328*AE328</f>
        <v>8000</v>
      </c>
      <c r="AG328" s="57">
        <v>130</v>
      </c>
      <c r="AH328" s="25">
        <v>7.5</v>
      </c>
      <c r="AI328" s="20">
        <f t="shared" ref="AI328:AI391" si="230">AG328*AH328</f>
        <v>975</v>
      </c>
      <c r="AJ328" s="57"/>
      <c r="AK328" s="22">
        <v>15</v>
      </c>
      <c r="AL328" s="20">
        <f t="shared" ref="AL328:AL391" si="231">AJ328*AK328</f>
        <v>0</v>
      </c>
      <c r="AM328" s="57"/>
      <c r="AN328" s="25">
        <v>12</v>
      </c>
      <c r="AO328" s="20">
        <f t="shared" ref="AO328:AO391" si="232">AM328*AN328</f>
        <v>0</v>
      </c>
      <c r="AP328" s="23">
        <f t="shared" ref="AP328:AP391" si="233">SUM(R328+U328+X328+AA328+AD328+AG328+AM328+AJ328)</f>
        <v>2562</v>
      </c>
      <c r="AQ328" s="57"/>
      <c r="AR328" s="27">
        <v>4</v>
      </c>
      <c r="AS328" s="23">
        <f t="shared" ref="AS328:AS391" si="234">SUM(AQ328*AR328)</f>
        <v>0</v>
      </c>
      <c r="AT328" s="57"/>
      <c r="AU328" s="28">
        <v>6</v>
      </c>
      <c r="AV328" s="23">
        <f t="shared" ref="AV328:AV391" si="235">SUM(AT328*AU328)</f>
        <v>0</v>
      </c>
      <c r="AW328" s="57">
        <v>1101</v>
      </c>
      <c r="AX328" s="29">
        <f t="shared" ref="AX328:AX391" si="236">SUM(AW328+AV328+AS328)</f>
        <v>1101</v>
      </c>
      <c r="AY328" s="57">
        <v>21036</v>
      </c>
      <c r="AZ328" s="30">
        <f t="shared" ref="AZ328:AZ391" si="237">O328/(I328+F328+L328)</f>
        <v>0.29661371237458195</v>
      </c>
      <c r="BA328" s="30">
        <f t="shared" ref="BA328:BA391" si="238">AP328/(I328+F328+L328)</f>
        <v>0.17851170568561872</v>
      </c>
      <c r="BB328" s="30">
        <f t="shared" ref="BB328:BB391" si="239">AX328/O328</f>
        <v>0.25863284002818887</v>
      </c>
      <c r="BC328" s="20">
        <f t="shared" ref="BC328:BC391" si="240">H328+W328+Z328+AC328+AF328+T328+K328+N328</f>
        <v>746810</v>
      </c>
      <c r="BD328" s="20">
        <f t="shared" ref="BD328:BD391" si="241">H328+AF328+T328+K328+N328</f>
        <v>731360</v>
      </c>
      <c r="BE328" s="20">
        <f t="shared" ref="BE328:BE391" si="242">H328+W328+Z328+AC328+AF328+T328+K328+N328</f>
        <v>746810</v>
      </c>
      <c r="BF328" s="20">
        <f t="shared" ref="BF328:BF391" si="243">H328+W328+Z328+AC328+AF328+AI328+T328+K328+N328</f>
        <v>747785</v>
      </c>
      <c r="BG328" s="241">
        <v>819905</v>
      </c>
      <c r="BH328" s="241">
        <v>553488.43961999996</v>
      </c>
      <c r="BI328" s="237">
        <f t="shared" ref="BI328:BI391" si="244">+BH328/BG328%</f>
        <v>67.506411062257214</v>
      </c>
      <c r="BJ328" s="238">
        <f t="shared" ref="BJ328:BJ391" si="245">SUM(BY328+BZ328+CA328+CB328)</f>
        <v>58588</v>
      </c>
      <c r="BK328" s="239">
        <f t="shared" ref="BK328:BK391" si="246">+BJ328/BG328%</f>
        <v>7.1457059049524041</v>
      </c>
      <c r="BL328" s="27">
        <f t="shared" ref="BL328:BL391" si="247">CC328</f>
        <v>63948.76</v>
      </c>
      <c r="BM328" s="239">
        <f t="shared" ref="BM328:BM391" si="248">+BL328/BG328%</f>
        <v>7.7995328727108637</v>
      </c>
      <c r="BN328" s="240">
        <f t="shared" ref="BN328:BN391" si="249">CD328</f>
        <v>0</v>
      </c>
      <c r="BO328" s="239">
        <f t="shared" ref="BO328:BO391" si="250">+BN328/BG328%</f>
        <v>0</v>
      </c>
      <c r="BP328" s="27">
        <f t="shared" ref="BP328:BP391" si="251">CE328</f>
        <v>10000</v>
      </c>
      <c r="BQ328" s="239">
        <f t="shared" ref="BQ328:BQ391" si="252">+BP328/BG328%</f>
        <v>1.219653496441661</v>
      </c>
      <c r="BR328" s="36">
        <f t="shared" ref="BR328:BR391" si="253">BU328-BL328-BN328-BP328-BY328-BZ328-CA328-CB328</f>
        <v>41867.489999999991</v>
      </c>
      <c r="BS328" s="239">
        <f t="shared" ref="BS328:BS391" si="254">+BR328/BG328%</f>
        <v>5.1063830565736268</v>
      </c>
      <c r="BT328" s="248">
        <f t="shared" si="219"/>
        <v>0.3249358893774279</v>
      </c>
      <c r="BU328" s="241">
        <v>174404.25</v>
      </c>
      <c r="BV328" s="47">
        <f t="shared" ref="BV328:BV391" si="255">+BU328/BG328%</f>
        <v>21.271275330678556</v>
      </c>
      <c r="BW328" s="54">
        <f t="shared" ref="BW328:BW391" si="256">SUM(BG328-BH328-BU328)</f>
        <v>92012.310380000039</v>
      </c>
      <c r="BX328" s="237">
        <f t="shared" ref="BX328:BX391" si="257">+BW328/BG328%</f>
        <v>11.222313607064239</v>
      </c>
      <c r="BY328" s="58">
        <v>23028</v>
      </c>
      <c r="BZ328" s="58">
        <v>15280</v>
      </c>
      <c r="CA328" s="58">
        <v>16280</v>
      </c>
      <c r="CB328" s="58">
        <v>4000</v>
      </c>
      <c r="CC328" s="59">
        <v>63948.76</v>
      </c>
      <c r="CD328" s="59"/>
      <c r="CE328" s="59">
        <v>10000</v>
      </c>
      <c r="CF328" s="42">
        <f t="shared" ref="CF328:CF391" si="258">BY328/BC328</f>
        <v>3.0835152180608186E-2</v>
      </c>
      <c r="CG328" s="42">
        <f t="shared" ref="CG328:CG391" si="259">BZ328/BD328</f>
        <v>2.0892583679719974E-2</v>
      </c>
      <c r="CH328" s="42">
        <f t="shared" ref="CH328:CH391" si="260">CA328/BE328</f>
        <v>2.1799386724869779E-2</v>
      </c>
      <c r="CI328" s="42">
        <f t="shared" ref="CI328:CI391" si="261">CB328/BF328</f>
        <v>5.3491311005168596E-3</v>
      </c>
      <c r="CJ328" s="42">
        <f t="shared" ref="CJ328:CJ391" si="262">CC328/BG328</f>
        <v>7.7995328727108626E-2</v>
      </c>
      <c r="CK328" s="54">
        <f t="shared" si="220"/>
        <v>18402.462076000007</v>
      </c>
    </row>
    <row r="329" spans="1:89" ht="20" customHeight="1" x14ac:dyDescent="0.6">
      <c r="A329" s="47">
        <v>322</v>
      </c>
      <c r="B329" s="62">
        <v>4</v>
      </c>
      <c r="C329" s="60" t="s">
        <v>610</v>
      </c>
      <c r="D329" s="48" t="s">
        <v>611</v>
      </c>
      <c r="E329" s="48" t="s">
        <v>163</v>
      </c>
      <c r="F329" s="66"/>
      <c r="G329" s="19">
        <v>40</v>
      </c>
      <c r="H329" s="20">
        <f t="shared" si="221"/>
        <v>0</v>
      </c>
      <c r="I329" s="66">
        <v>14279</v>
      </c>
      <c r="J329" s="22">
        <v>50</v>
      </c>
      <c r="K329" s="20">
        <f t="shared" si="222"/>
        <v>713950</v>
      </c>
      <c r="L329" s="23"/>
      <c r="M329" s="24">
        <v>60</v>
      </c>
      <c r="N329" s="20">
        <f t="shared" si="223"/>
        <v>0</v>
      </c>
      <c r="O329" s="66">
        <v>5212</v>
      </c>
      <c r="P329" s="25">
        <v>12</v>
      </c>
      <c r="Q329" s="20">
        <f t="shared" si="224"/>
        <v>62544</v>
      </c>
      <c r="R329" s="66"/>
      <c r="S329" s="26">
        <v>12</v>
      </c>
      <c r="T329" s="20">
        <f t="shared" si="225"/>
        <v>0</v>
      </c>
      <c r="U329" s="66">
        <v>460</v>
      </c>
      <c r="V329" s="25">
        <v>8</v>
      </c>
      <c r="W329" s="20">
        <f t="shared" si="226"/>
        <v>3680</v>
      </c>
      <c r="X329" s="66">
        <v>820</v>
      </c>
      <c r="Y329" s="25">
        <v>12</v>
      </c>
      <c r="Z329" s="20">
        <f t="shared" si="227"/>
        <v>9840</v>
      </c>
      <c r="AA329" s="66">
        <v>709</v>
      </c>
      <c r="AB329" s="25">
        <v>10</v>
      </c>
      <c r="AC329" s="20">
        <f t="shared" si="228"/>
        <v>7090</v>
      </c>
      <c r="AD329" s="66"/>
      <c r="AE329" s="25">
        <v>25</v>
      </c>
      <c r="AF329" s="20">
        <f t="shared" si="229"/>
        <v>0</v>
      </c>
      <c r="AG329" s="66"/>
      <c r="AH329" s="25">
        <v>7.5</v>
      </c>
      <c r="AI329" s="20">
        <f t="shared" si="230"/>
        <v>0</v>
      </c>
      <c r="AJ329" s="66">
        <v>40</v>
      </c>
      <c r="AK329" s="22">
        <v>15</v>
      </c>
      <c r="AL329" s="20">
        <f t="shared" si="231"/>
        <v>600</v>
      </c>
      <c r="AM329" s="66"/>
      <c r="AN329" s="25">
        <v>12</v>
      </c>
      <c r="AO329" s="20">
        <f t="shared" si="232"/>
        <v>0</v>
      </c>
      <c r="AP329" s="23">
        <f t="shared" si="233"/>
        <v>2029</v>
      </c>
      <c r="AQ329" s="66"/>
      <c r="AR329" s="27">
        <v>4</v>
      </c>
      <c r="AS329" s="23">
        <f t="shared" si="234"/>
        <v>0</v>
      </c>
      <c r="AT329" s="66"/>
      <c r="AU329" s="28">
        <v>6</v>
      </c>
      <c r="AV329" s="23">
        <f t="shared" si="235"/>
        <v>0</v>
      </c>
      <c r="AW329" s="66">
        <f>126+49</f>
        <v>175</v>
      </c>
      <c r="AX329" s="29">
        <f t="shared" si="236"/>
        <v>175</v>
      </c>
      <c r="AY329" s="23">
        <v>3115</v>
      </c>
      <c r="AZ329" s="30">
        <f t="shared" si="237"/>
        <v>0.36501155543105257</v>
      </c>
      <c r="BA329" s="30">
        <f t="shared" si="238"/>
        <v>0.14209678548917992</v>
      </c>
      <c r="BB329" s="30">
        <f t="shared" si="239"/>
        <v>3.3576362240982351E-2</v>
      </c>
      <c r="BC329" s="20">
        <f t="shared" si="240"/>
        <v>734560</v>
      </c>
      <c r="BD329" s="20">
        <f t="shared" si="241"/>
        <v>713950</v>
      </c>
      <c r="BE329" s="20">
        <f t="shared" si="242"/>
        <v>734560</v>
      </c>
      <c r="BF329" s="20">
        <f t="shared" si="243"/>
        <v>734560</v>
      </c>
      <c r="BG329" s="88">
        <v>818519</v>
      </c>
      <c r="BH329" s="88">
        <v>542763.27</v>
      </c>
      <c r="BI329" s="237">
        <f t="shared" si="244"/>
        <v>66.3104057450102</v>
      </c>
      <c r="BJ329" s="238">
        <f t="shared" si="245"/>
        <v>46630</v>
      </c>
      <c r="BK329" s="239">
        <f t="shared" si="246"/>
        <v>5.696874476951665</v>
      </c>
      <c r="BL329" s="27">
        <f t="shared" si="247"/>
        <v>78503.75</v>
      </c>
      <c r="BM329" s="239">
        <f t="shared" si="248"/>
        <v>9.5909502406175058</v>
      </c>
      <c r="BN329" s="240">
        <f t="shared" si="249"/>
        <v>9766.25</v>
      </c>
      <c r="BO329" s="239">
        <f t="shared" si="250"/>
        <v>1.1931610628464338</v>
      </c>
      <c r="BP329" s="27">
        <f t="shared" si="251"/>
        <v>21000</v>
      </c>
      <c r="BQ329" s="239">
        <f t="shared" si="252"/>
        <v>2.565609350546536</v>
      </c>
      <c r="BR329" s="36">
        <f t="shared" si="253"/>
        <v>60103.429999999993</v>
      </c>
      <c r="BS329" s="239">
        <f t="shared" si="254"/>
        <v>7.3429486670437703</v>
      </c>
      <c r="BT329" s="248">
        <f t="shared" ref="BT329:BT392" si="263">(BG329-BH329)/BG329</f>
        <v>0.33689594254989802</v>
      </c>
      <c r="BU329" s="88">
        <v>216003.43</v>
      </c>
      <c r="BV329" s="47">
        <f t="shared" si="255"/>
        <v>26.38954379800591</v>
      </c>
      <c r="BW329" s="54">
        <f t="shared" si="256"/>
        <v>59752.299999999988</v>
      </c>
      <c r="BX329" s="237">
        <f t="shared" si="257"/>
        <v>7.3000504569838931</v>
      </c>
      <c r="BY329" s="73">
        <v>14530</v>
      </c>
      <c r="BZ329" s="73">
        <v>16580</v>
      </c>
      <c r="CA329" s="73">
        <v>8220</v>
      </c>
      <c r="CB329" s="73">
        <v>7300</v>
      </c>
      <c r="CC329" s="88">
        <v>78503.75</v>
      </c>
      <c r="CD329" s="88">
        <v>9766.25</v>
      </c>
      <c r="CE329" s="88">
        <v>21000</v>
      </c>
      <c r="CF329" s="42">
        <f t="shared" si="258"/>
        <v>1.9780548900021781E-2</v>
      </c>
      <c r="CG329" s="42">
        <f t="shared" si="259"/>
        <v>2.3222914769941871E-2</v>
      </c>
      <c r="CH329" s="42">
        <f t="shared" si="260"/>
        <v>1.1190372467871924E-2</v>
      </c>
      <c r="CI329" s="42">
        <f t="shared" si="261"/>
        <v>9.9379220213461125E-3</v>
      </c>
      <c r="CJ329" s="42">
        <f t="shared" si="262"/>
        <v>9.590950240617506E-2</v>
      </c>
      <c r="CK329" s="54">
        <f t="shared" si="220"/>
        <v>11950.46</v>
      </c>
    </row>
    <row r="330" spans="1:89" ht="20" customHeight="1" x14ac:dyDescent="0.6">
      <c r="A330" s="47">
        <v>323</v>
      </c>
      <c r="B330" s="47">
        <v>4</v>
      </c>
      <c r="C330" s="48" t="s">
        <v>612</v>
      </c>
      <c r="D330" s="48" t="s">
        <v>81</v>
      </c>
      <c r="E330" s="48" t="s">
        <v>94</v>
      </c>
      <c r="F330" s="49">
        <v>0</v>
      </c>
      <c r="G330" s="19">
        <v>40</v>
      </c>
      <c r="H330" s="20">
        <f t="shared" si="221"/>
        <v>0</v>
      </c>
      <c r="I330" s="23">
        <v>14012</v>
      </c>
      <c r="J330" s="22">
        <v>50</v>
      </c>
      <c r="K330" s="20">
        <f t="shared" si="222"/>
        <v>700600</v>
      </c>
      <c r="L330" s="23"/>
      <c r="M330" s="24">
        <v>60</v>
      </c>
      <c r="N330" s="20">
        <f t="shared" si="223"/>
        <v>0</v>
      </c>
      <c r="O330" s="23">
        <v>4442</v>
      </c>
      <c r="P330" s="25">
        <v>12</v>
      </c>
      <c r="Q330" s="20">
        <f t="shared" si="224"/>
        <v>53304</v>
      </c>
      <c r="R330" s="23">
        <v>1180</v>
      </c>
      <c r="S330" s="26">
        <v>12</v>
      </c>
      <c r="T330" s="20">
        <f t="shared" si="225"/>
        <v>14160</v>
      </c>
      <c r="U330" s="23">
        <v>431</v>
      </c>
      <c r="V330" s="25">
        <v>8</v>
      </c>
      <c r="W330" s="20">
        <f t="shared" si="226"/>
        <v>3448</v>
      </c>
      <c r="X330" s="23">
        <v>230</v>
      </c>
      <c r="Y330" s="25">
        <v>12</v>
      </c>
      <c r="Z330" s="20">
        <f t="shared" si="227"/>
        <v>2760</v>
      </c>
      <c r="AA330" s="23">
        <v>1176</v>
      </c>
      <c r="AB330" s="25">
        <v>10</v>
      </c>
      <c r="AC330" s="20">
        <f t="shared" si="228"/>
        <v>11760</v>
      </c>
      <c r="AD330" s="23">
        <v>135</v>
      </c>
      <c r="AE330" s="25">
        <v>25</v>
      </c>
      <c r="AF330" s="20">
        <f t="shared" si="229"/>
        <v>3375</v>
      </c>
      <c r="AG330" s="23">
        <v>0</v>
      </c>
      <c r="AH330" s="25">
        <v>7.5</v>
      </c>
      <c r="AI330" s="20">
        <f t="shared" si="230"/>
        <v>0</v>
      </c>
      <c r="AJ330" s="23"/>
      <c r="AK330" s="22">
        <v>15</v>
      </c>
      <c r="AL330" s="20">
        <f t="shared" si="231"/>
        <v>0</v>
      </c>
      <c r="AM330" s="23">
        <v>0</v>
      </c>
      <c r="AN330" s="25">
        <v>12</v>
      </c>
      <c r="AO330" s="20">
        <f t="shared" si="232"/>
        <v>0</v>
      </c>
      <c r="AP330" s="23">
        <f t="shared" si="233"/>
        <v>3152</v>
      </c>
      <c r="AQ330" s="23">
        <v>131</v>
      </c>
      <c r="AR330" s="27">
        <v>4</v>
      </c>
      <c r="AS330" s="23">
        <f t="shared" si="234"/>
        <v>524</v>
      </c>
      <c r="AT330" s="23">
        <v>0</v>
      </c>
      <c r="AU330" s="28">
        <v>6</v>
      </c>
      <c r="AV330" s="23">
        <f t="shared" si="235"/>
        <v>0</v>
      </c>
      <c r="AW330" s="23">
        <v>1263</v>
      </c>
      <c r="AX330" s="29">
        <f t="shared" si="236"/>
        <v>1787</v>
      </c>
      <c r="AY330" s="23">
        <v>28975</v>
      </c>
      <c r="AZ330" s="30">
        <f t="shared" si="237"/>
        <v>0.31701398801027691</v>
      </c>
      <c r="BA330" s="30">
        <f t="shared" si="238"/>
        <v>0.22495004282043962</v>
      </c>
      <c r="BB330" s="30">
        <f t="shared" si="239"/>
        <v>0.40229626294461956</v>
      </c>
      <c r="BC330" s="20">
        <f t="shared" si="240"/>
        <v>736103</v>
      </c>
      <c r="BD330" s="20">
        <f t="shared" si="241"/>
        <v>718135</v>
      </c>
      <c r="BE330" s="20">
        <f t="shared" si="242"/>
        <v>736103</v>
      </c>
      <c r="BF330" s="20">
        <f t="shared" si="243"/>
        <v>736103</v>
      </c>
      <c r="BG330" s="36">
        <v>818382</v>
      </c>
      <c r="BH330" s="36">
        <v>551162.60171545995</v>
      </c>
      <c r="BI330" s="237">
        <f t="shared" si="244"/>
        <v>67.347840215872296</v>
      </c>
      <c r="BJ330" s="238">
        <f t="shared" si="245"/>
        <v>55091</v>
      </c>
      <c r="BK330" s="239">
        <f t="shared" si="246"/>
        <v>6.7316974224750794</v>
      </c>
      <c r="BL330" s="27">
        <f t="shared" si="247"/>
        <v>36540</v>
      </c>
      <c r="BM330" s="239">
        <f t="shared" si="248"/>
        <v>4.4649075859439726</v>
      </c>
      <c r="BN330" s="240">
        <f t="shared" si="249"/>
        <v>3806.25</v>
      </c>
      <c r="BO330" s="239">
        <f t="shared" si="250"/>
        <v>0.46509454020249713</v>
      </c>
      <c r="BP330" s="27">
        <f t="shared" si="251"/>
        <v>18000</v>
      </c>
      <c r="BQ330" s="239">
        <f t="shared" si="252"/>
        <v>2.1994618649970308</v>
      </c>
      <c r="BR330" s="36">
        <f t="shared" si="253"/>
        <v>53027.94</v>
      </c>
      <c r="BS330" s="239">
        <f t="shared" si="254"/>
        <v>6.4796073227417033</v>
      </c>
      <c r="BT330" s="248">
        <f t="shared" si="263"/>
        <v>0.3265215978412771</v>
      </c>
      <c r="BU330" s="36">
        <v>166465.19</v>
      </c>
      <c r="BV330" s="47">
        <f t="shared" si="255"/>
        <v>20.340768736360282</v>
      </c>
      <c r="BW330" s="54">
        <f t="shared" si="256"/>
        <v>100754.20828454004</v>
      </c>
      <c r="BX330" s="237">
        <f t="shared" si="257"/>
        <v>12.31139104776743</v>
      </c>
      <c r="BY330" s="53">
        <v>18240</v>
      </c>
      <c r="BZ330" s="53">
        <v>14559</v>
      </c>
      <c r="CA330" s="53">
        <v>16602</v>
      </c>
      <c r="CB330" s="53">
        <v>5690</v>
      </c>
      <c r="CC330" s="54">
        <v>36540</v>
      </c>
      <c r="CD330" s="54">
        <v>3806.25</v>
      </c>
      <c r="CE330" s="54">
        <v>18000</v>
      </c>
      <c r="CF330" s="42">
        <f t="shared" si="258"/>
        <v>2.4779140962609851E-2</v>
      </c>
      <c r="CG330" s="42">
        <f t="shared" si="259"/>
        <v>2.0273346933376037E-2</v>
      </c>
      <c r="CH330" s="42">
        <f t="shared" si="260"/>
        <v>2.2553908895901795E-2</v>
      </c>
      <c r="CI330" s="42">
        <f t="shared" si="261"/>
        <v>7.7298964954632711E-3</v>
      </c>
      <c r="CJ330" s="42">
        <f t="shared" si="262"/>
        <v>4.4649075859439724E-2</v>
      </c>
      <c r="CK330" s="54">
        <f t="shared" si="220"/>
        <v>20150.841656908011</v>
      </c>
    </row>
    <row r="331" spans="1:89" ht="20" customHeight="1" x14ac:dyDescent="0.6">
      <c r="A331" s="47">
        <v>324</v>
      </c>
      <c r="B331" s="47">
        <v>5</v>
      </c>
      <c r="C331" s="68" t="s">
        <v>613</v>
      </c>
      <c r="D331" s="68" t="s">
        <v>84</v>
      </c>
      <c r="E331" s="68" t="s">
        <v>230</v>
      </c>
      <c r="F331" s="49">
        <v>0</v>
      </c>
      <c r="G331" s="19">
        <v>40</v>
      </c>
      <c r="H331" s="20">
        <f t="shared" si="221"/>
        <v>0</v>
      </c>
      <c r="I331" s="23">
        <v>12138</v>
      </c>
      <c r="J331" s="22">
        <v>50</v>
      </c>
      <c r="K331" s="20">
        <f t="shared" si="222"/>
        <v>606900</v>
      </c>
      <c r="L331" s="23"/>
      <c r="M331" s="24">
        <v>60</v>
      </c>
      <c r="N331" s="20">
        <f t="shared" si="223"/>
        <v>0</v>
      </c>
      <c r="O331" s="23">
        <v>11584</v>
      </c>
      <c r="P331" s="25">
        <v>12</v>
      </c>
      <c r="Q331" s="20">
        <f t="shared" si="224"/>
        <v>139008</v>
      </c>
      <c r="R331" s="23">
        <v>1160</v>
      </c>
      <c r="S331" s="26">
        <v>12</v>
      </c>
      <c r="T331" s="20">
        <f t="shared" si="225"/>
        <v>13920</v>
      </c>
      <c r="U331" s="23">
        <v>240</v>
      </c>
      <c r="V331" s="25">
        <v>8</v>
      </c>
      <c r="W331" s="20">
        <f t="shared" si="226"/>
        <v>1920</v>
      </c>
      <c r="X331" s="23">
        <v>70</v>
      </c>
      <c r="Y331" s="25">
        <v>12</v>
      </c>
      <c r="Z331" s="20">
        <f t="shared" si="227"/>
        <v>840</v>
      </c>
      <c r="AA331" s="23">
        <v>455</v>
      </c>
      <c r="AB331" s="25">
        <v>10</v>
      </c>
      <c r="AC331" s="20">
        <f t="shared" si="228"/>
        <v>4550</v>
      </c>
      <c r="AD331" s="23">
        <v>0</v>
      </c>
      <c r="AE331" s="25">
        <v>25</v>
      </c>
      <c r="AF331" s="20">
        <f t="shared" si="229"/>
        <v>0</v>
      </c>
      <c r="AG331" s="23">
        <v>594</v>
      </c>
      <c r="AH331" s="25">
        <v>7.5</v>
      </c>
      <c r="AI331" s="20">
        <f t="shared" si="230"/>
        <v>4455</v>
      </c>
      <c r="AJ331" s="23"/>
      <c r="AK331" s="22">
        <v>15</v>
      </c>
      <c r="AL331" s="20">
        <f t="shared" si="231"/>
        <v>0</v>
      </c>
      <c r="AM331" s="23">
        <v>0</v>
      </c>
      <c r="AN331" s="25">
        <v>12</v>
      </c>
      <c r="AO331" s="20">
        <f t="shared" si="232"/>
        <v>0</v>
      </c>
      <c r="AP331" s="23">
        <f t="shared" si="233"/>
        <v>2519</v>
      </c>
      <c r="AQ331" s="23">
        <v>0</v>
      </c>
      <c r="AR331" s="27">
        <v>4</v>
      </c>
      <c r="AS331" s="23">
        <f t="shared" si="234"/>
        <v>0</v>
      </c>
      <c r="AT331" s="23">
        <v>0</v>
      </c>
      <c r="AU331" s="28">
        <v>6</v>
      </c>
      <c r="AV331" s="23">
        <f t="shared" si="235"/>
        <v>0</v>
      </c>
      <c r="AW331" s="23">
        <v>2842</v>
      </c>
      <c r="AX331" s="29">
        <f t="shared" si="236"/>
        <v>2842</v>
      </c>
      <c r="AY331" s="23">
        <v>46540</v>
      </c>
      <c r="AZ331" s="30">
        <f t="shared" si="237"/>
        <v>0.95435821387378483</v>
      </c>
      <c r="BA331" s="30">
        <f t="shared" si="238"/>
        <v>0.20753007085187017</v>
      </c>
      <c r="BB331" s="30">
        <f t="shared" si="239"/>
        <v>0.24533839779005526</v>
      </c>
      <c r="BC331" s="20">
        <f t="shared" si="240"/>
        <v>628130</v>
      </c>
      <c r="BD331" s="20">
        <f t="shared" si="241"/>
        <v>620820</v>
      </c>
      <c r="BE331" s="20">
        <f t="shared" si="242"/>
        <v>628130</v>
      </c>
      <c r="BF331" s="20">
        <f t="shared" si="243"/>
        <v>632585</v>
      </c>
      <c r="BG331" s="36">
        <v>818133</v>
      </c>
      <c r="BH331" s="36">
        <v>546313.22348484898</v>
      </c>
      <c r="BI331" s="237">
        <f t="shared" si="244"/>
        <v>66.775600481199149</v>
      </c>
      <c r="BJ331" s="238">
        <f t="shared" si="245"/>
        <v>44755</v>
      </c>
      <c r="BK331" s="239">
        <f t="shared" si="246"/>
        <v>5.470381955012205</v>
      </c>
      <c r="BL331" s="27">
        <f t="shared" si="247"/>
        <v>54390</v>
      </c>
      <c r="BM331" s="239">
        <f t="shared" si="248"/>
        <v>6.6480633344456219</v>
      </c>
      <c r="BN331" s="240">
        <f t="shared" si="249"/>
        <v>2392.5</v>
      </c>
      <c r="BO331" s="239">
        <f t="shared" si="250"/>
        <v>0.29243411523554241</v>
      </c>
      <c r="BP331" s="27">
        <f t="shared" si="251"/>
        <v>30000</v>
      </c>
      <c r="BQ331" s="239">
        <f t="shared" si="252"/>
        <v>3.6668854574989642</v>
      </c>
      <c r="BR331" s="36">
        <f t="shared" si="253"/>
        <v>42004.25</v>
      </c>
      <c r="BS331" s="239">
        <f t="shared" si="254"/>
        <v>5.1341591159383624</v>
      </c>
      <c r="BT331" s="248">
        <f t="shared" si="263"/>
        <v>0.33224399518800857</v>
      </c>
      <c r="BU331" s="36">
        <v>173541.75</v>
      </c>
      <c r="BV331" s="47">
        <f t="shared" si="255"/>
        <v>21.211923978130695</v>
      </c>
      <c r="BW331" s="54">
        <f t="shared" si="256"/>
        <v>98278.026515151025</v>
      </c>
      <c r="BX331" s="237">
        <f t="shared" si="257"/>
        <v>12.012475540670163</v>
      </c>
      <c r="BY331" s="53">
        <v>14860</v>
      </c>
      <c r="BZ331" s="53">
        <v>11015</v>
      </c>
      <c r="CA331" s="53">
        <v>12246</v>
      </c>
      <c r="CB331" s="53">
        <v>6634</v>
      </c>
      <c r="CC331" s="54">
        <v>54390</v>
      </c>
      <c r="CD331" s="54">
        <v>2392.5</v>
      </c>
      <c r="CE331" s="54">
        <v>30000</v>
      </c>
      <c r="CF331" s="42">
        <f t="shared" si="258"/>
        <v>2.3657523124194037E-2</v>
      </c>
      <c r="CG331" s="42">
        <f t="shared" si="259"/>
        <v>1.7742662929673657E-2</v>
      </c>
      <c r="CH331" s="42">
        <f t="shared" si="260"/>
        <v>1.9495964211230159E-2</v>
      </c>
      <c r="CI331" s="42">
        <f t="shared" si="261"/>
        <v>1.0487128212018939E-2</v>
      </c>
      <c r="CJ331" s="42">
        <f t="shared" si="262"/>
        <v>6.6480633344456225E-2</v>
      </c>
      <c r="CK331" s="54">
        <f t="shared" si="220"/>
        <v>19655.605303030206</v>
      </c>
    </row>
    <row r="332" spans="1:89" ht="20" customHeight="1" x14ac:dyDescent="0.6">
      <c r="A332" s="47">
        <v>325</v>
      </c>
      <c r="B332" s="47">
        <v>6</v>
      </c>
      <c r="C332" s="60" t="s">
        <v>614</v>
      </c>
      <c r="D332" s="69" t="s">
        <v>170</v>
      </c>
      <c r="E332" s="47" t="s">
        <v>101</v>
      </c>
      <c r="F332" s="57"/>
      <c r="G332" s="19">
        <v>40</v>
      </c>
      <c r="H332" s="20">
        <f t="shared" si="221"/>
        <v>0</v>
      </c>
      <c r="I332" s="57">
        <v>14632</v>
      </c>
      <c r="J332" s="22">
        <v>50</v>
      </c>
      <c r="K332" s="20">
        <f t="shared" si="222"/>
        <v>731600</v>
      </c>
      <c r="L332" s="23"/>
      <c r="M332" s="24">
        <v>60</v>
      </c>
      <c r="N332" s="20">
        <f t="shared" si="223"/>
        <v>0</v>
      </c>
      <c r="O332" s="23">
        <v>3134</v>
      </c>
      <c r="P332" s="25">
        <v>12</v>
      </c>
      <c r="Q332" s="20">
        <f t="shared" si="224"/>
        <v>37608</v>
      </c>
      <c r="R332" s="23">
        <v>650</v>
      </c>
      <c r="S332" s="26">
        <v>12</v>
      </c>
      <c r="T332" s="20">
        <f t="shared" si="225"/>
        <v>7800</v>
      </c>
      <c r="U332" s="23">
        <v>277</v>
      </c>
      <c r="V332" s="25">
        <v>8</v>
      </c>
      <c r="W332" s="20">
        <f t="shared" si="226"/>
        <v>2216</v>
      </c>
      <c r="X332" s="23">
        <v>256</v>
      </c>
      <c r="Y332" s="25">
        <v>12</v>
      </c>
      <c r="Z332" s="20">
        <f t="shared" si="227"/>
        <v>3072</v>
      </c>
      <c r="AA332" s="23">
        <v>301</v>
      </c>
      <c r="AB332" s="25">
        <v>10</v>
      </c>
      <c r="AC332" s="20">
        <f t="shared" si="228"/>
        <v>3010</v>
      </c>
      <c r="AD332" s="23"/>
      <c r="AE332" s="25">
        <v>25</v>
      </c>
      <c r="AF332" s="20">
        <f t="shared" si="229"/>
        <v>0</v>
      </c>
      <c r="AG332" s="23"/>
      <c r="AH332" s="25">
        <v>7.5</v>
      </c>
      <c r="AI332" s="20">
        <f t="shared" si="230"/>
        <v>0</v>
      </c>
      <c r="AJ332" s="23"/>
      <c r="AK332" s="22">
        <v>15</v>
      </c>
      <c r="AL332" s="20">
        <f t="shared" si="231"/>
        <v>0</v>
      </c>
      <c r="AM332" s="23">
        <v>157</v>
      </c>
      <c r="AN332" s="25">
        <v>12</v>
      </c>
      <c r="AO332" s="20">
        <f t="shared" si="232"/>
        <v>1884</v>
      </c>
      <c r="AP332" s="23">
        <f t="shared" si="233"/>
        <v>1641</v>
      </c>
      <c r="AQ332" s="23"/>
      <c r="AR332" s="27">
        <v>4</v>
      </c>
      <c r="AS332" s="23">
        <f t="shared" si="234"/>
        <v>0</v>
      </c>
      <c r="AT332" s="23"/>
      <c r="AU332" s="28">
        <v>6</v>
      </c>
      <c r="AV332" s="23">
        <f t="shared" si="235"/>
        <v>0</v>
      </c>
      <c r="AW332" s="23">
        <v>1513</v>
      </c>
      <c r="AX332" s="29">
        <f t="shared" si="236"/>
        <v>1513</v>
      </c>
      <c r="AY332" s="23">
        <v>30312</v>
      </c>
      <c r="AZ332" s="30">
        <f t="shared" si="237"/>
        <v>0.21418808091853472</v>
      </c>
      <c r="BA332" s="30">
        <f t="shared" si="238"/>
        <v>0.11215144887916895</v>
      </c>
      <c r="BB332" s="30">
        <f t="shared" si="239"/>
        <v>0.48276962348436503</v>
      </c>
      <c r="BC332" s="20">
        <f t="shared" si="240"/>
        <v>747698</v>
      </c>
      <c r="BD332" s="20">
        <f t="shared" si="241"/>
        <v>739400</v>
      </c>
      <c r="BE332" s="20">
        <f t="shared" si="242"/>
        <v>747698</v>
      </c>
      <c r="BF332" s="20">
        <f t="shared" si="243"/>
        <v>747698</v>
      </c>
      <c r="BG332" s="36">
        <v>817502</v>
      </c>
      <c r="BH332" s="36">
        <v>559410.96242424205</v>
      </c>
      <c r="BI332" s="237">
        <f t="shared" si="244"/>
        <v>68.429308114749816</v>
      </c>
      <c r="BJ332" s="238">
        <f t="shared" si="245"/>
        <v>57666</v>
      </c>
      <c r="BK332" s="239">
        <f t="shared" si="246"/>
        <v>7.0539276968129734</v>
      </c>
      <c r="BL332" s="27">
        <f t="shared" si="247"/>
        <v>54685.440000000002</v>
      </c>
      <c r="BM332" s="239">
        <f t="shared" si="248"/>
        <v>6.6893340933722483</v>
      </c>
      <c r="BN332" s="240">
        <f t="shared" si="249"/>
        <v>1346.625</v>
      </c>
      <c r="BO332" s="239">
        <f t="shared" si="250"/>
        <v>0.16472436764680698</v>
      </c>
      <c r="BP332" s="27">
        <f t="shared" si="251"/>
        <v>30000</v>
      </c>
      <c r="BQ332" s="239">
        <f t="shared" si="252"/>
        <v>3.6697157927442379</v>
      </c>
      <c r="BR332" s="36">
        <f t="shared" si="253"/>
        <v>51077.070000000007</v>
      </c>
      <c r="BS332" s="239">
        <f t="shared" si="254"/>
        <v>6.2479443475367651</v>
      </c>
      <c r="BT332" s="248">
        <f t="shared" si="263"/>
        <v>0.31570691885250185</v>
      </c>
      <c r="BU332" s="36">
        <v>194775.13500000001</v>
      </c>
      <c r="BV332" s="47">
        <f t="shared" si="255"/>
        <v>23.825646298113032</v>
      </c>
      <c r="BW332" s="54">
        <f t="shared" si="256"/>
        <v>63315.902575757937</v>
      </c>
      <c r="BX332" s="237">
        <f t="shared" si="257"/>
        <v>7.7450455871371489</v>
      </c>
      <c r="BY332" s="53">
        <v>17995</v>
      </c>
      <c r="BZ332" s="53">
        <v>15431</v>
      </c>
      <c r="CA332" s="53">
        <v>20400</v>
      </c>
      <c r="CB332" s="53">
        <v>3840</v>
      </c>
      <c r="CC332" s="54">
        <v>54685.440000000002</v>
      </c>
      <c r="CD332" s="54">
        <v>1346.625</v>
      </c>
      <c r="CE332" s="54">
        <v>30000</v>
      </c>
      <c r="CF332" s="42">
        <f t="shared" si="258"/>
        <v>2.4067203603593965E-2</v>
      </c>
      <c r="CG332" s="42">
        <f t="shared" si="259"/>
        <v>2.0869624019475251E-2</v>
      </c>
      <c r="CH332" s="42">
        <f t="shared" si="260"/>
        <v>2.728374290154581E-2</v>
      </c>
      <c r="CI332" s="42">
        <f t="shared" si="261"/>
        <v>5.1357633697027413E-3</v>
      </c>
      <c r="CJ332" s="42">
        <f t="shared" si="262"/>
        <v>6.6893340933722484E-2</v>
      </c>
      <c r="CK332" s="54">
        <f t="shared" si="220"/>
        <v>12663.180515151587</v>
      </c>
    </row>
    <row r="333" spans="1:89" ht="20" customHeight="1" x14ac:dyDescent="0.6">
      <c r="A333" s="47">
        <v>326</v>
      </c>
      <c r="B333" s="47">
        <v>6</v>
      </c>
      <c r="C333" s="65" t="s">
        <v>615</v>
      </c>
      <c r="D333" s="47" t="s">
        <v>240</v>
      </c>
      <c r="E333" s="47" t="s">
        <v>241</v>
      </c>
      <c r="F333" s="57"/>
      <c r="G333" s="19">
        <v>40</v>
      </c>
      <c r="H333" s="20">
        <f t="shared" si="221"/>
        <v>0</v>
      </c>
      <c r="I333" s="57">
        <v>13198</v>
      </c>
      <c r="J333" s="22">
        <v>50</v>
      </c>
      <c r="K333" s="20">
        <f t="shared" si="222"/>
        <v>659900</v>
      </c>
      <c r="L333" s="23"/>
      <c r="M333" s="24">
        <v>60</v>
      </c>
      <c r="N333" s="20">
        <f t="shared" si="223"/>
        <v>0</v>
      </c>
      <c r="O333" s="23">
        <v>6419</v>
      </c>
      <c r="P333" s="25">
        <v>12</v>
      </c>
      <c r="Q333" s="20">
        <f t="shared" si="224"/>
        <v>77028</v>
      </c>
      <c r="R333" s="23">
        <v>860</v>
      </c>
      <c r="S333" s="26">
        <v>12</v>
      </c>
      <c r="T333" s="20">
        <f t="shared" si="225"/>
        <v>10320</v>
      </c>
      <c r="U333" s="23">
        <v>867</v>
      </c>
      <c r="V333" s="25">
        <v>8</v>
      </c>
      <c r="W333" s="20">
        <f t="shared" si="226"/>
        <v>6936</v>
      </c>
      <c r="X333" s="23">
        <v>484</v>
      </c>
      <c r="Y333" s="25">
        <v>12</v>
      </c>
      <c r="Z333" s="20">
        <f t="shared" si="227"/>
        <v>5808</v>
      </c>
      <c r="AA333" s="23">
        <v>769</v>
      </c>
      <c r="AB333" s="25">
        <v>10</v>
      </c>
      <c r="AC333" s="20">
        <f t="shared" si="228"/>
        <v>7690</v>
      </c>
      <c r="AD333" s="23">
        <v>133</v>
      </c>
      <c r="AE333" s="25">
        <v>25</v>
      </c>
      <c r="AF333" s="20">
        <f t="shared" si="229"/>
        <v>3325</v>
      </c>
      <c r="AG333" s="23"/>
      <c r="AH333" s="25">
        <v>7.5</v>
      </c>
      <c r="AI333" s="20">
        <f t="shared" si="230"/>
        <v>0</v>
      </c>
      <c r="AJ333" s="23"/>
      <c r="AK333" s="22">
        <v>15</v>
      </c>
      <c r="AL333" s="20">
        <f t="shared" si="231"/>
        <v>0</v>
      </c>
      <c r="AM333" s="23"/>
      <c r="AN333" s="25">
        <v>12</v>
      </c>
      <c r="AO333" s="20">
        <f t="shared" si="232"/>
        <v>0</v>
      </c>
      <c r="AP333" s="23">
        <f t="shared" si="233"/>
        <v>3113</v>
      </c>
      <c r="AQ333" s="23"/>
      <c r="AR333" s="27">
        <v>4</v>
      </c>
      <c r="AS333" s="23">
        <f t="shared" si="234"/>
        <v>0</v>
      </c>
      <c r="AT333" s="23"/>
      <c r="AU333" s="28">
        <v>6</v>
      </c>
      <c r="AV333" s="23">
        <f t="shared" si="235"/>
        <v>0</v>
      </c>
      <c r="AW333" s="23">
        <v>1893</v>
      </c>
      <c r="AX333" s="29">
        <f t="shared" si="236"/>
        <v>1893</v>
      </c>
      <c r="AY333" s="23">
        <v>43390</v>
      </c>
      <c r="AZ333" s="30">
        <f t="shared" si="237"/>
        <v>0.48636156993483859</v>
      </c>
      <c r="BA333" s="30">
        <f t="shared" si="238"/>
        <v>0.23586907107137445</v>
      </c>
      <c r="BB333" s="30">
        <f t="shared" si="239"/>
        <v>0.29490574855896556</v>
      </c>
      <c r="BC333" s="20">
        <f t="shared" si="240"/>
        <v>693979</v>
      </c>
      <c r="BD333" s="20">
        <f t="shared" si="241"/>
        <v>673545</v>
      </c>
      <c r="BE333" s="20">
        <f t="shared" si="242"/>
        <v>693979</v>
      </c>
      <c r="BF333" s="20">
        <f t="shared" si="243"/>
        <v>693979</v>
      </c>
      <c r="BG333" s="36">
        <v>814397</v>
      </c>
      <c r="BH333" s="36">
        <v>529274.86111111101</v>
      </c>
      <c r="BI333" s="237">
        <f t="shared" si="244"/>
        <v>64.989785216683146</v>
      </c>
      <c r="BJ333" s="238">
        <f t="shared" si="245"/>
        <v>60233</v>
      </c>
      <c r="BK333" s="239">
        <f t="shared" si="246"/>
        <v>7.396024297731941</v>
      </c>
      <c r="BL333" s="27">
        <f t="shared" si="247"/>
        <v>56890</v>
      </c>
      <c r="BM333" s="239">
        <f t="shared" si="248"/>
        <v>6.9855365380766381</v>
      </c>
      <c r="BN333" s="240">
        <f t="shared" si="249"/>
        <v>1288.75</v>
      </c>
      <c r="BO333" s="239">
        <f t="shared" si="250"/>
        <v>0.15824591691767037</v>
      </c>
      <c r="BP333" s="27">
        <f t="shared" si="251"/>
        <v>24750</v>
      </c>
      <c r="BQ333" s="239">
        <f t="shared" si="252"/>
        <v>3.0390583462365406</v>
      </c>
      <c r="BR333" s="36">
        <f t="shared" si="253"/>
        <v>79483.94888888899</v>
      </c>
      <c r="BS333" s="239">
        <f t="shared" si="254"/>
        <v>9.7598528590956235</v>
      </c>
      <c r="BT333" s="248">
        <f t="shared" si="263"/>
        <v>0.35010214783316856</v>
      </c>
      <c r="BU333" s="36">
        <v>222645.69888888899</v>
      </c>
      <c r="BV333" s="47">
        <f t="shared" si="255"/>
        <v>27.338717958058414</v>
      </c>
      <c r="BW333" s="54">
        <f t="shared" si="256"/>
        <v>62476.44</v>
      </c>
      <c r="BX333" s="237">
        <f t="shared" si="257"/>
        <v>7.6714968252584432</v>
      </c>
      <c r="BY333" s="53">
        <v>18773</v>
      </c>
      <c r="BZ333" s="53">
        <v>16400</v>
      </c>
      <c r="CA333" s="53">
        <v>17700</v>
      </c>
      <c r="CB333" s="53">
        <v>7360</v>
      </c>
      <c r="CC333" s="54">
        <v>56890</v>
      </c>
      <c r="CD333" s="54">
        <v>1288.75</v>
      </c>
      <c r="CE333" s="54">
        <v>24750</v>
      </c>
      <c r="CF333" s="42">
        <f t="shared" si="258"/>
        <v>2.7051250830356539E-2</v>
      </c>
      <c r="CG333" s="42">
        <f t="shared" si="259"/>
        <v>2.4348781447416281E-2</v>
      </c>
      <c r="CH333" s="42">
        <f t="shared" si="260"/>
        <v>2.5505094534560842E-2</v>
      </c>
      <c r="CI333" s="42">
        <f t="shared" si="261"/>
        <v>1.060550823583999E-2</v>
      </c>
      <c r="CJ333" s="42">
        <f t="shared" si="262"/>
        <v>6.9855365380766379E-2</v>
      </c>
      <c r="CK333" s="54">
        <f t="shared" si="220"/>
        <v>12495.288</v>
      </c>
    </row>
    <row r="334" spans="1:89" ht="20" customHeight="1" x14ac:dyDescent="0.6">
      <c r="A334" s="47">
        <v>327</v>
      </c>
      <c r="B334" s="47">
        <v>3</v>
      </c>
      <c r="C334" s="48" t="s">
        <v>616</v>
      </c>
      <c r="D334" s="48" t="s">
        <v>394</v>
      </c>
      <c r="E334" s="48" t="s">
        <v>395</v>
      </c>
      <c r="F334" s="23"/>
      <c r="G334" s="19">
        <v>40</v>
      </c>
      <c r="H334" s="20">
        <f t="shared" si="221"/>
        <v>0</v>
      </c>
      <c r="I334" s="23">
        <v>14449</v>
      </c>
      <c r="J334" s="22">
        <v>50</v>
      </c>
      <c r="K334" s="20">
        <f t="shared" si="222"/>
        <v>722450</v>
      </c>
      <c r="L334" s="23"/>
      <c r="M334" s="24">
        <v>60</v>
      </c>
      <c r="N334" s="20">
        <f t="shared" si="223"/>
        <v>0</v>
      </c>
      <c r="O334" s="23">
        <v>3993</v>
      </c>
      <c r="P334" s="25">
        <v>12</v>
      </c>
      <c r="Q334" s="20">
        <f t="shared" si="224"/>
        <v>47916</v>
      </c>
      <c r="R334" s="23">
        <v>760</v>
      </c>
      <c r="S334" s="26">
        <v>12</v>
      </c>
      <c r="T334" s="20">
        <f t="shared" si="225"/>
        <v>9120</v>
      </c>
      <c r="U334" s="23">
        <v>1120</v>
      </c>
      <c r="V334" s="25">
        <v>8</v>
      </c>
      <c r="W334" s="20">
        <f t="shared" si="226"/>
        <v>8960</v>
      </c>
      <c r="X334" s="23">
        <v>15</v>
      </c>
      <c r="Y334" s="25">
        <v>12</v>
      </c>
      <c r="Z334" s="20">
        <f t="shared" si="227"/>
        <v>180</v>
      </c>
      <c r="AA334" s="23">
        <v>320</v>
      </c>
      <c r="AB334" s="25">
        <v>10</v>
      </c>
      <c r="AC334" s="20">
        <f t="shared" si="228"/>
        <v>3200</v>
      </c>
      <c r="AD334" s="23">
        <v>260</v>
      </c>
      <c r="AE334" s="25">
        <v>25</v>
      </c>
      <c r="AF334" s="20">
        <f t="shared" si="229"/>
        <v>6500</v>
      </c>
      <c r="AG334" s="23"/>
      <c r="AH334" s="25">
        <v>7.5</v>
      </c>
      <c r="AI334" s="20">
        <f t="shared" si="230"/>
        <v>0</v>
      </c>
      <c r="AJ334" s="23"/>
      <c r="AK334" s="22">
        <v>15</v>
      </c>
      <c r="AL334" s="20">
        <f t="shared" si="231"/>
        <v>0</v>
      </c>
      <c r="AM334" s="23"/>
      <c r="AN334" s="25">
        <v>12</v>
      </c>
      <c r="AO334" s="20">
        <f t="shared" si="232"/>
        <v>0</v>
      </c>
      <c r="AP334" s="23">
        <f t="shared" si="233"/>
        <v>2475</v>
      </c>
      <c r="AQ334" s="23"/>
      <c r="AR334" s="27">
        <v>4</v>
      </c>
      <c r="AS334" s="23">
        <f t="shared" si="234"/>
        <v>0</v>
      </c>
      <c r="AT334" s="23">
        <v>27</v>
      </c>
      <c r="AU334" s="28">
        <v>6</v>
      </c>
      <c r="AV334" s="23">
        <f t="shared" si="235"/>
        <v>162</v>
      </c>
      <c r="AW334" s="23">
        <v>896</v>
      </c>
      <c r="AX334" s="29">
        <f t="shared" si="236"/>
        <v>1058</v>
      </c>
      <c r="AY334" s="23">
        <v>15375</v>
      </c>
      <c r="AZ334" s="30">
        <f t="shared" si="237"/>
        <v>0.27635130458855284</v>
      </c>
      <c r="BA334" s="30">
        <f t="shared" si="238"/>
        <v>0.17129213094331788</v>
      </c>
      <c r="BB334" s="30">
        <f t="shared" si="239"/>
        <v>0.26496368645128976</v>
      </c>
      <c r="BC334" s="20">
        <f t="shared" si="240"/>
        <v>750410</v>
      </c>
      <c r="BD334" s="20">
        <f t="shared" si="241"/>
        <v>738070</v>
      </c>
      <c r="BE334" s="20">
        <f t="shared" si="242"/>
        <v>750410</v>
      </c>
      <c r="BF334" s="20">
        <f t="shared" si="243"/>
        <v>750410</v>
      </c>
      <c r="BG334" s="36">
        <v>813701</v>
      </c>
      <c r="BH334" s="36">
        <v>549764.96208600001</v>
      </c>
      <c r="BI334" s="237">
        <f t="shared" si="244"/>
        <v>67.563510685866177</v>
      </c>
      <c r="BJ334" s="238">
        <f t="shared" si="245"/>
        <v>49496</v>
      </c>
      <c r="BK334" s="239">
        <f t="shared" si="246"/>
        <v>6.0828240348727602</v>
      </c>
      <c r="BL334" s="27">
        <f t="shared" si="247"/>
        <v>39551.25</v>
      </c>
      <c r="BM334" s="239">
        <f t="shared" si="248"/>
        <v>4.8606613485789003</v>
      </c>
      <c r="BN334" s="240">
        <f t="shared" si="249"/>
        <v>11078.5</v>
      </c>
      <c r="BO334" s="239">
        <f t="shared" si="250"/>
        <v>1.3614951929517107</v>
      </c>
      <c r="BP334" s="27">
        <f t="shared" si="251"/>
        <v>15000</v>
      </c>
      <c r="BQ334" s="239">
        <f t="shared" si="252"/>
        <v>1.8434289745250405</v>
      </c>
      <c r="BR334" s="36">
        <f t="shared" si="253"/>
        <v>90577.93</v>
      </c>
      <c r="BS334" s="239">
        <f t="shared" si="254"/>
        <v>11.131598707633392</v>
      </c>
      <c r="BT334" s="248">
        <f t="shared" si="263"/>
        <v>0.32436489314133815</v>
      </c>
      <c r="BU334" s="36">
        <v>205703.67999999999</v>
      </c>
      <c r="BV334" s="47">
        <f t="shared" si="255"/>
        <v>25.280008258561804</v>
      </c>
      <c r="BW334" s="54">
        <f t="shared" si="256"/>
        <v>58232.357913999993</v>
      </c>
      <c r="BX334" s="237">
        <f t="shared" si="257"/>
        <v>7.1564810555720086</v>
      </c>
      <c r="BY334" s="53">
        <v>17000</v>
      </c>
      <c r="BZ334" s="53">
        <v>10056</v>
      </c>
      <c r="CA334" s="53">
        <v>15400</v>
      </c>
      <c r="CB334" s="53">
        <v>7040</v>
      </c>
      <c r="CC334" s="54">
        <v>39551.25</v>
      </c>
      <c r="CD334" s="54">
        <v>11078.5</v>
      </c>
      <c r="CE334" s="54">
        <v>15000</v>
      </c>
      <c r="CF334" s="42">
        <f t="shared" si="258"/>
        <v>2.2654282325661971E-2</v>
      </c>
      <c r="CG334" s="42">
        <f t="shared" si="259"/>
        <v>1.3624723942173506E-2</v>
      </c>
      <c r="CH334" s="42">
        <f t="shared" si="260"/>
        <v>2.0522114577364373E-2</v>
      </c>
      <c r="CI334" s="42">
        <f t="shared" si="261"/>
        <v>9.381538092509429E-3</v>
      </c>
      <c r="CJ334" s="42">
        <f t="shared" si="262"/>
        <v>4.8606613485789006E-2</v>
      </c>
      <c r="CK334" s="54">
        <f t="shared" si="220"/>
        <v>11646.471582799999</v>
      </c>
    </row>
    <row r="335" spans="1:89" ht="20" customHeight="1" x14ac:dyDescent="0.6">
      <c r="A335" s="47">
        <v>328</v>
      </c>
      <c r="B335" s="47">
        <v>5</v>
      </c>
      <c r="C335" s="65" t="s">
        <v>617</v>
      </c>
      <c r="D335" s="47" t="s">
        <v>146</v>
      </c>
      <c r="E335" s="47" t="s">
        <v>147</v>
      </c>
      <c r="F335" s="57"/>
      <c r="G335" s="19">
        <v>40</v>
      </c>
      <c r="H335" s="20">
        <f t="shared" si="221"/>
        <v>0</v>
      </c>
      <c r="I335" s="57">
        <v>11720</v>
      </c>
      <c r="J335" s="22">
        <v>50</v>
      </c>
      <c r="K335" s="20">
        <f t="shared" si="222"/>
        <v>586000</v>
      </c>
      <c r="L335" s="23"/>
      <c r="M335" s="24">
        <v>60</v>
      </c>
      <c r="N335" s="20">
        <f t="shared" si="223"/>
        <v>0</v>
      </c>
      <c r="O335" s="23">
        <v>2147</v>
      </c>
      <c r="P335" s="25">
        <v>12</v>
      </c>
      <c r="Q335" s="20">
        <f t="shared" si="224"/>
        <v>25764</v>
      </c>
      <c r="R335" s="23"/>
      <c r="S335" s="26">
        <v>12</v>
      </c>
      <c r="T335" s="20">
        <f t="shared" si="225"/>
        <v>0</v>
      </c>
      <c r="U335" s="23">
        <v>543</v>
      </c>
      <c r="V335" s="25">
        <v>8</v>
      </c>
      <c r="W335" s="20">
        <f t="shared" si="226"/>
        <v>4344</v>
      </c>
      <c r="X335" s="23"/>
      <c r="Y335" s="25">
        <v>12</v>
      </c>
      <c r="Z335" s="20">
        <f t="shared" si="227"/>
        <v>0</v>
      </c>
      <c r="AA335" s="23">
        <v>991</v>
      </c>
      <c r="AB335" s="25">
        <v>10</v>
      </c>
      <c r="AC335" s="20">
        <f t="shared" si="228"/>
        <v>9910</v>
      </c>
      <c r="AD335" s="23">
        <v>100</v>
      </c>
      <c r="AE335" s="25">
        <v>25</v>
      </c>
      <c r="AF335" s="20">
        <f t="shared" si="229"/>
        <v>2500</v>
      </c>
      <c r="AG335" s="23">
        <v>184</v>
      </c>
      <c r="AH335" s="25">
        <v>7.5</v>
      </c>
      <c r="AI335" s="20">
        <f t="shared" si="230"/>
        <v>1380</v>
      </c>
      <c r="AJ335" s="23"/>
      <c r="AK335" s="22">
        <v>15</v>
      </c>
      <c r="AL335" s="20">
        <f t="shared" si="231"/>
        <v>0</v>
      </c>
      <c r="AM335" s="23"/>
      <c r="AN335" s="25">
        <v>12</v>
      </c>
      <c r="AO335" s="20">
        <f t="shared" si="232"/>
        <v>0</v>
      </c>
      <c r="AP335" s="23">
        <f t="shared" si="233"/>
        <v>1818</v>
      </c>
      <c r="AQ335" s="23"/>
      <c r="AR335" s="27">
        <v>4</v>
      </c>
      <c r="AS335" s="23">
        <f t="shared" si="234"/>
        <v>0</v>
      </c>
      <c r="AT335" s="23"/>
      <c r="AU335" s="28">
        <v>6</v>
      </c>
      <c r="AV335" s="23">
        <f t="shared" si="235"/>
        <v>0</v>
      </c>
      <c r="AW335" s="23">
        <v>759</v>
      </c>
      <c r="AX335" s="29">
        <f t="shared" si="236"/>
        <v>759</v>
      </c>
      <c r="AY335" s="23">
        <v>15011</v>
      </c>
      <c r="AZ335" s="30">
        <f t="shared" si="237"/>
        <v>0.18319112627986348</v>
      </c>
      <c r="BA335" s="30">
        <f t="shared" si="238"/>
        <v>0.15511945392491466</v>
      </c>
      <c r="BB335" s="30">
        <f t="shared" si="239"/>
        <v>0.35351653469958083</v>
      </c>
      <c r="BC335" s="20">
        <f t="shared" si="240"/>
        <v>602754</v>
      </c>
      <c r="BD335" s="20">
        <f t="shared" si="241"/>
        <v>588500</v>
      </c>
      <c r="BE335" s="20">
        <f t="shared" si="242"/>
        <v>602754</v>
      </c>
      <c r="BF335" s="20">
        <f t="shared" si="243"/>
        <v>604134</v>
      </c>
      <c r="BG335" s="36">
        <v>813579</v>
      </c>
      <c r="BH335" s="36">
        <v>556000.613636364</v>
      </c>
      <c r="BI335" s="237">
        <f t="shared" si="244"/>
        <v>68.340089116897559</v>
      </c>
      <c r="BJ335" s="238">
        <f t="shared" si="245"/>
        <v>61522</v>
      </c>
      <c r="BK335" s="239">
        <f t="shared" si="246"/>
        <v>7.561896263300798</v>
      </c>
      <c r="BL335" s="27">
        <f t="shared" si="247"/>
        <v>61800</v>
      </c>
      <c r="BM335" s="239">
        <f t="shared" si="248"/>
        <v>7.5960662701470909</v>
      </c>
      <c r="BN335" s="240">
        <f t="shared" si="249"/>
        <v>281.25</v>
      </c>
      <c r="BO335" s="239">
        <f t="shared" si="250"/>
        <v>3.4569476350790766E-2</v>
      </c>
      <c r="BP335" s="27">
        <f t="shared" si="251"/>
        <v>16000</v>
      </c>
      <c r="BQ335" s="239">
        <f t="shared" si="252"/>
        <v>1.9666190990672079</v>
      </c>
      <c r="BR335" s="36">
        <f t="shared" si="253"/>
        <v>43822</v>
      </c>
      <c r="BS335" s="239">
        <f t="shared" si="254"/>
        <v>5.3863238849576991</v>
      </c>
      <c r="BT335" s="248">
        <f t="shared" si="263"/>
        <v>0.31659910883102438</v>
      </c>
      <c r="BU335" s="36">
        <v>183425.25</v>
      </c>
      <c r="BV335" s="47">
        <f t="shared" si="255"/>
        <v>22.545474993823586</v>
      </c>
      <c r="BW335" s="54">
        <f t="shared" si="256"/>
        <v>74153.136363636004</v>
      </c>
      <c r="BX335" s="237">
        <f t="shared" si="257"/>
        <v>9.1144358892788535</v>
      </c>
      <c r="BY335" s="53">
        <v>22302</v>
      </c>
      <c r="BZ335" s="53">
        <v>11200</v>
      </c>
      <c r="CA335" s="53">
        <v>20900</v>
      </c>
      <c r="CB335" s="53">
        <v>7120</v>
      </c>
      <c r="CC335" s="54">
        <v>61800</v>
      </c>
      <c r="CD335" s="54">
        <v>281.25</v>
      </c>
      <c r="CE335" s="54">
        <v>16000</v>
      </c>
      <c r="CF335" s="42">
        <f t="shared" si="258"/>
        <v>3.7000169223265211E-2</v>
      </c>
      <c r="CG335" s="42">
        <f t="shared" si="259"/>
        <v>1.9031435853865762E-2</v>
      </c>
      <c r="CH335" s="42">
        <f t="shared" si="260"/>
        <v>3.4674178852400817E-2</v>
      </c>
      <c r="CI335" s="42">
        <f t="shared" si="261"/>
        <v>1.1785464814097535E-2</v>
      </c>
      <c r="CJ335" s="42">
        <f t="shared" si="262"/>
        <v>7.5960662701470907E-2</v>
      </c>
      <c r="CK335" s="54">
        <f t="shared" si="220"/>
        <v>14830.627272727201</v>
      </c>
    </row>
    <row r="336" spans="1:89" ht="20" customHeight="1" x14ac:dyDescent="0.6">
      <c r="A336" s="47">
        <v>329</v>
      </c>
      <c r="B336" s="47">
        <v>5</v>
      </c>
      <c r="C336" s="48" t="s">
        <v>618</v>
      </c>
      <c r="D336" s="47" t="s">
        <v>184</v>
      </c>
      <c r="E336" s="47" t="s">
        <v>185</v>
      </c>
      <c r="F336" s="57"/>
      <c r="G336" s="19">
        <v>40</v>
      </c>
      <c r="H336" s="20">
        <f t="shared" si="221"/>
        <v>0</v>
      </c>
      <c r="I336" s="57">
        <v>14848</v>
      </c>
      <c r="J336" s="22">
        <v>50</v>
      </c>
      <c r="K336" s="20">
        <f t="shared" si="222"/>
        <v>742400</v>
      </c>
      <c r="L336" s="23"/>
      <c r="M336" s="24">
        <v>60</v>
      </c>
      <c r="N336" s="20">
        <f t="shared" si="223"/>
        <v>0</v>
      </c>
      <c r="O336" s="57">
        <v>2994</v>
      </c>
      <c r="P336" s="25">
        <v>12</v>
      </c>
      <c r="Q336" s="20">
        <f t="shared" si="224"/>
        <v>35928</v>
      </c>
      <c r="R336" s="57">
        <v>1040</v>
      </c>
      <c r="S336" s="26">
        <v>12</v>
      </c>
      <c r="T336" s="20">
        <f t="shared" si="225"/>
        <v>12480</v>
      </c>
      <c r="U336" s="57">
        <v>135</v>
      </c>
      <c r="V336" s="25">
        <v>8</v>
      </c>
      <c r="W336" s="20">
        <f t="shared" si="226"/>
        <v>1080</v>
      </c>
      <c r="X336" s="57">
        <v>100</v>
      </c>
      <c r="Y336" s="25">
        <v>12</v>
      </c>
      <c r="Z336" s="20">
        <f t="shared" si="227"/>
        <v>1200</v>
      </c>
      <c r="AA336" s="57">
        <v>390</v>
      </c>
      <c r="AB336" s="25">
        <v>10</v>
      </c>
      <c r="AC336" s="20">
        <f t="shared" si="228"/>
        <v>3900</v>
      </c>
      <c r="AD336" s="57"/>
      <c r="AE336" s="25">
        <v>25</v>
      </c>
      <c r="AF336" s="20">
        <f t="shared" si="229"/>
        <v>0</v>
      </c>
      <c r="AG336" s="23"/>
      <c r="AH336" s="25">
        <v>7.5</v>
      </c>
      <c r="AI336" s="20">
        <f t="shared" si="230"/>
        <v>0</v>
      </c>
      <c r="AJ336" s="57"/>
      <c r="AK336" s="22">
        <v>15</v>
      </c>
      <c r="AL336" s="20">
        <f t="shared" si="231"/>
        <v>0</v>
      </c>
      <c r="AM336" s="57"/>
      <c r="AN336" s="25">
        <v>12</v>
      </c>
      <c r="AO336" s="20">
        <f t="shared" si="232"/>
        <v>0</v>
      </c>
      <c r="AP336" s="23">
        <f t="shared" si="233"/>
        <v>1665</v>
      </c>
      <c r="AQ336" s="57">
        <v>13</v>
      </c>
      <c r="AR336" s="27">
        <v>4</v>
      </c>
      <c r="AS336" s="23">
        <f t="shared" si="234"/>
        <v>52</v>
      </c>
      <c r="AT336" s="57">
        <v>47</v>
      </c>
      <c r="AU336" s="28">
        <v>6</v>
      </c>
      <c r="AV336" s="23">
        <f t="shared" si="235"/>
        <v>282</v>
      </c>
      <c r="AW336" s="57">
        <v>769</v>
      </c>
      <c r="AX336" s="29">
        <f t="shared" si="236"/>
        <v>1103</v>
      </c>
      <c r="AY336" s="57">
        <v>16249</v>
      </c>
      <c r="AZ336" s="30">
        <f t="shared" si="237"/>
        <v>0.20164331896551724</v>
      </c>
      <c r="BA336" s="30">
        <f t="shared" si="238"/>
        <v>0.11213631465517242</v>
      </c>
      <c r="BB336" s="30">
        <f t="shared" si="239"/>
        <v>0.36840347361389447</v>
      </c>
      <c r="BC336" s="20">
        <f t="shared" si="240"/>
        <v>761060</v>
      </c>
      <c r="BD336" s="20">
        <f t="shared" si="241"/>
        <v>754880</v>
      </c>
      <c r="BE336" s="20">
        <f t="shared" si="242"/>
        <v>761060</v>
      </c>
      <c r="BF336" s="20">
        <f t="shared" si="243"/>
        <v>761060</v>
      </c>
      <c r="BG336" s="241">
        <v>813237</v>
      </c>
      <c r="BH336" s="241">
        <v>556706.9</v>
      </c>
      <c r="BI336" s="237">
        <f t="shared" si="244"/>
        <v>68.455677742158812</v>
      </c>
      <c r="BJ336" s="238">
        <f t="shared" si="245"/>
        <v>67975.759999999995</v>
      </c>
      <c r="BK336" s="239">
        <f t="shared" si="246"/>
        <v>8.3586654320942113</v>
      </c>
      <c r="BL336" s="27">
        <f t="shared" si="247"/>
        <v>44805</v>
      </c>
      <c r="BM336" s="239">
        <f t="shared" si="248"/>
        <v>5.5094640307806948</v>
      </c>
      <c r="BN336" s="240">
        <f t="shared" si="249"/>
        <v>1767.19</v>
      </c>
      <c r="BO336" s="239">
        <f t="shared" si="250"/>
        <v>0.217303196977019</v>
      </c>
      <c r="BP336" s="27">
        <f t="shared" si="251"/>
        <v>30000</v>
      </c>
      <c r="BQ336" s="239">
        <f t="shared" si="252"/>
        <v>3.6889615204423802</v>
      </c>
      <c r="BR336" s="36">
        <f t="shared" si="253"/>
        <v>54636.900000000009</v>
      </c>
      <c r="BS336" s="239">
        <f t="shared" si="254"/>
        <v>6.7184473898752772</v>
      </c>
      <c r="BT336" s="248">
        <f t="shared" si="263"/>
        <v>0.3154432225784119</v>
      </c>
      <c r="BU336" s="241">
        <v>199184.85</v>
      </c>
      <c r="BV336" s="47">
        <f t="shared" si="255"/>
        <v>24.492841570169581</v>
      </c>
      <c r="BW336" s="54">
        <f t="shared" si="256"/>
        <v>57345.249999999971</v>
      </c>
      <c r="BX336" s="237">
        <f t="shared" si="257"/>
        <v>7.0514806876716101</v>
      </c>
      <c r="BY336" s="58">
        <v>21160</v>
      </c>
      <c r="BZ336" s="58">
        <v>18748</v>
      </c>
      <c r="CA336" s="58">
        <v>22577.759999999998</v>
      </c>
      <c r="CB336" s="58">
        <v>5490</v>
      </c>
      <c r="CC336" s="59">
        <v>44805</v>
      </c>
      <c r="CD336" s="59">
        <v>1767.19</v>
      </c>
      <c r="CE336" s="59">
        <v>30000</v>
      </c>
      <c r="CF336" s="42">
        <f t="shared" si="258"/>
        <v>2.7803326938743333E-2</v>
      </c>
      <c r="CG336" s="42">
        <f t="shared" si="259"/>
        <v>2.4835735481136073E-2</v>
      </c>
      <c r="CH336" s="42">
        <f t="shared" si="260"/>
        <v>2.966620240191312E-2</v>
      </c>
      <c r="CI336" s="42">
        <f t="shared" si="261"/>
        <v>7.2136231046172443E-3</v>
      </c>
      <c r="CJ336" s="42">
        <f t="shared" si="262"/>
        <v>5.5094640307806947E-2</v>
      </c>
      <c r="CK336" s="54">
        <f t="shared" si="220"/>
        <v>11469.049999999996</v>
      </c>
    </row>
    <row r="337" spans="1:89" ht="20" customHeight="1" x14ac:dyDescent="0.6">
      <c r="A337" s="47">
        <v>330</v>
      </c>
      <c r="B337" s="62">
        <v>6</v>
      </c>
      <c r="C337" s="72" t="s">
        <v>619</v>
      </c>
      <c r="D337" s="47" t="s">
        <v>240</v>
      </c>
      <c r="E337" s="47" t="s">
        <v>241</v>
      </c>
      <c r="F337" s="57"/>
      <c r="G337" s="19">
        <v>40</v>
      </c>
      <c r="H337" s="20">
        <f t="shared" si="221"/>
        <v>0</v>
      </c>
      <c r="I337" s="57">
        <v>13564</v>
      </c>
      <c r="J337" s="22">
        <v>50</v>
      </c>
      <c r="K337" s="20">
        <f t="shared" si="222"/>
        <v>678200</v>
      </c>
      <c r="L337" s="23"/>
      <c r="M337" s="24">
        <v>60</v>
      </c>
      <c r="N337" s="20">
        <f t="shared" si="223"/>
        <v>0</v>
      </c>
      <c r="O337" s="23">
        <v>5693</v>
      </c>
      <c r="P337" s="25">
        <v>12</v>
      </c>
      <c r="Q337" s="20">
        <f t="shared" si="224"/>
        <v>68316</v>
      </c>
      <c r="R337" s="23">
        <v>849</v>
      </c>
      <c r="S337" s="26">
        <v>12</v>
      </c>
      <c r="T337" s="20">
        <f t="shared" si="225"/>
        <v>10188</v>
      </c>
      <c r="U337" s="23">
        <v>531</v>
      </c>
      <c r="V337" s="25">
        <v>8</v>
      </c>
      <c r="W337" s="20">
        <f t="shared" si="226"/>
        <v>4248</v>
      </c>
      <c r="X337" s="23">
        <v>416</v>
      </c>
      <c r="Y337" s="25">
        <v>12</v>
      </c>
      <c r="Z337" s="20">
        <f t="shared" si="227"/>
        <v>4992</v>
      </c>
      <c r="AA337" s="23">
        <v>443</v>
      </c>
      <c r="AB337" s="25">
        <v>10</v>
      </c>
      <c r="AC337" s="20">
        <f t="shared" si="228"/>
        <v>4430</v>
      </c>
      <c r="AD337" s="23">
        <v>117</v>
      </c>
      <c r="AE337" s="25">
        <v>25</v>
      </c>
      <c r="AF337" s="20">
        <f t="shared" si="229"/>
        <v>2925</v>
      </c>
      <c r="AG337" s="23">
        <v>300</v>
      </c>
      <c r="AH337" s="25">
        <v>7.5</v>
      </c>
      <c r="AI337" s="20">
        <f t="shared" si="230"/>
        <v>2250</v>
      </c>
      <c r="AJ337" s="23"/>
      <c r="AK337" s="22">
        <v>15</v>
      </c>
      <c r="AL337" s="20">
        <f t="shared" si="231"/>
        <v>0</v>
      </c>
      <c r="AM337" s="23"/>
      <c r="AN337" s="25">
        <v>12</v>
      </c>
      <c r="AO337" s="20">
        <f t="shared" si="232"/>
        <v>0</v>
      </c>
      <c r="AP337" s="23">
        <f t="shared" si="233"/>
        <v>2656</v>
      </c>
      <c r="AQ337" s="23"/>
      <c r="AR337" s="27">
        <v>4</v>
      </c>
      <c r="AS337" s="23">
        <f t="shared" si="234"/>
        <v>0</v>
      </c>
      <c r="AT337" s="23"/>
      <c r="AU337" s="28">
        <v>6</v>
      </c>
      <c r="AV337" s="23">
        <f t="shared" si="235"/>
        <v>0</v>
      </c>
      <c r="AW337" s="23">
        <v>1524</v>
      </c>
      <c r="AX337" s="29">
        <f t="shared" si="236"/>
        <v>1524</v>
      </c>
      <c r="AY337" s="23">
        <v>36660</v>
      </c>
      <c r="AZ337" s="30">
        <f t="shared" si="237"/>
        <v>0.41971394868770273</v>
      </c>
      <c r="BA337" s="30">
        <f t="shared" si="238"/>
        <v>0.19581244470657624</v>
      </c>
      <c r="BB337" s="30">
        <f t="shared" si="239"/>
        <v>0.26769717196557175</v>
      </c>
      <c r="BC337" s="20">
        <f t="shared" si="240"/>
        <v>704983</v>
      </c>
      <c r="BD337" s="20">
        <f t="shared" si="241"/>
        <v>691313</v>
      </c>
      <c r="BE337" s="20">
        <f t="shared" si="242"/>
        <v>704983</v>
      </c>
      <c r="BF337" s="20">
        <f t="shared" si="243"/>
        <v>707233</v>
      </c>
      <c r="BG337" s="36">
        <v>812209</v>
      </c>
      <c r="BH337" s="36">
        <v>538178.17013888899</v>
      </c>
      <c r="BI337" s="237">
        <f t="shared" si="244"/>
        <v>66.261044895942916</v>
      </c>
      <c r="BJ337" s="238">
        <f t="shared" si="245"/>
        <v>51371.85</v>
      </c>
      <c r="BK337" s="239">
        <f t="shared" si="246"/>
        <v>6.3249545375636069</v>
      </c>
      <c r="BL337" s="27">
        <f t="shared" si="247"/>
        <v>53005</v>
      </c>
      <c r="BM337" s="239">
        <f t="shared" si="248"/>
        <v>6.5260296303045147</v>
      </c>
      <c r="BN337" s="240">
        <f t="shared" si="249"/>
        <v>727.5</v>
      </c>
      <c r="BO337" s="239">
        <f t="shared" si="250"/>
        <v>8.9570541572427789E-2</v>
      </c>
      <c r="BP337" s="27">
        <f t="shared" si="251"/>
        <v>32100</v>
      </c>
      <c r="BQ337" s="239">
        <f t="shared" si="252"/>
        <v>3.9521847209277414</v>
      </c>
      <c r="BR337" s="36">
        <f t="shared" si="253"/>
        <v>63996.37888888899</v>
      </c>
      <c r="BS337" s="239">
        <f t="shared" si="254"/>
        <v>7.8792994030956303</v>
      </c>
      <c r="BT337" s="248">
        <f t="shared" si="263"/>
        <v>0.33738955104057083</v>
      </c>
      <c r="BU337" s="36">
        <v>201200.72888888899</v>
      </c>
      <c r="BV337" s="47">
        <f t="shared" si="255"/>
        <v>24.77203883346392</v>
      </c>
      <c r="BW337" s="54">
        <f t="shared" si="256"/>
        <v>72830.100972222019</v>
      </c>
      <c r="BX337" s="237">
        <f t="shared" si="257"/>
        <v>8.9669162705931615</v>
      </c>
      <c r="BY337" s="53">
        <v>21649</v>
      </c>
      <c r="BZ337" s="53">
        <v>8200</v>
      </c>
      <c r="CA337" s="53">
        <v>15410</v>
      </c>
      <c r="CB337" s="53">
        <v>6112.85</v>
      </c>
      <c r="CC337" s="54">
        <v>53005</v>
      </c>
      <c r="CD337" s="54">
        <v>727.5</v>
      </c>
      <c r="CE337" s="54">
        <v>32100</v>
      </c>
      <c r="CF337" s="42">
        <f t="shared" si="258"/>
        <v>3.0708541908102748E-2</v>
      </c>
      <c r="CG337" s="42">
        <f t="shared" si="259"/>
        <v>1.1861486765039859E-2</v>
      </c>
      <c r="CH337" s="42">
        <f t="shared" si="260"/>
        <v>2.1858683117181549E-2</v>
      </c>
      <c r="CI337" s="42">
        <f t="shared" si="261"/>
        <v>8.6433325368018756E-3</v>
      </c>
      <c r="CJ337" s="42">
        <f t="shared" si="262"/>
        <v>6.5260296303045154E-2</v>
      </c>
      <c r="CK337" s="54">
        <f t="shared" si="220"/>
        <v>14566.020194444405</v>
      </c>
    </row>
    <row r="338" spans="1:89" ht="20" customHeight="1" x14ac:dyDescent="0.6">
      <c r="A338" s="47">
        <v>331</v>
      </c>
      <c r="B338" s="47">
        <v>6</v>
      </c>
      <c r="C338" s="48" t="s">
        <v>620</v>
      </c>
      <c r="D338" s="48" t="s">
        <v>621</v>
      </c>
      <c r="E338" s="48" t="s">
        <v>622</v>
      </c>
      <c r="F338" s="57"/>
      <c r="G338" s="19">
        <v>40</v>
      </c>
      <c r="H338" s="20">
        <f t="shared" si="221"/>
        <v>0</v>
      </c>
      <c r="I338" s="57">
        <v>12075</v>
      </c>
      <c r="J338" s="22">
        <v>50</v>
      </c>
      <c r="K338" s="20">
        <f t="shared" si="222"/>
        <v>603750</v>
      </c>
      <c r="L338" s="23"/>
      <c r="M338" s="24">
        <v>60</v>
      </c>
      <c r="N338" s="20">
        <f t="shared" si="223"/>
        <v>0</v>
      </c>
      <c r="O338" s="57">
        <v>8037</v>
      </c>
      <c r="P338" s="25">
        <v>12</v>
      </c>
      <c r="Q338" s="20">
        <f t="shared" si="224"/>
        <v>96444</v>
      </c>
      <c r="R338" s="57">
        <v>980</v>
      </c>
      <c r="S338" s="26">
        <v>12</v>
      </c>
      <c r="T338" s="20">
        <f t="shared" si="225"/>
        <v>11760</v>
      </c>
      <c r="U338" s="23">
        <v>1450</v>
      </c>
      <c r="V338" s="25">
        <v>8</v>
      </c>
      <c r="W338" s="20">
        <f t="shared" si="226"/>
        <v>11600</v>
      </c>
      <c r="X338" s="57">
        <v>585</v>
      </c>
      <c r="Y338" s="25">
        <v>12</v>
      </c>
      <c r="Z338" s="20">
        <f t="shared" si="227"/>
        <v>7020</v>
      </c>
      <c r="AA338" s="57">
        <v>716</v>
      </c>
      <c r="AB338" s="25">
        <v>10</v>
      </c>
      <c r="AC338" s="20">
        <f t="shared" si="228"/>
        <v>7160</v>
      </c>
      <c r="AD338" s="57">
        <v>689</v>
      </c>
      <c r="AE338" s="25">
        <v>25</v>
      </c>
      <c r="AF338" s="20">
        <f t="shared" si="229"/>
        <v>17225</v>
      </c>
      <c r="AG338" s="57">
        <v>479</v>
      </c>
      <c r="AH338" s="25">
        <v>7.5</v>
      </c>
      <c r="AI338" s="20">
        <f t="shared" si="230"/>
        <v>3592.5</v>
      </c>
      <c r="AJ338" s="57">
        <v>56</v>
      </c>
      <c r="AK338" s="22">
        <v>15</v>
      </c>
      <c r="AL338" s="20">
        <f t="shared" si="231"/>
        <v>840</v>
      </c>
      <c r="AM338" s="57"/>
      <c r="AN338" s="25">
        <v>12</v>
      </c>
      <c r="AO338" s="20">
        <f t="shared" si="232"/>
        <v>0</v>
      </c>
      <c r="AP338" s="23">
        <f t="shared" si="233"/>
        <v>4955</v>
      </c>
      <c r="AQ338" s="57">
        <v>101</v>
      </c>
      <c r="AR338" s="27">
        <v>4</v>
      </c>
      <c r="AS338" s="23">
        <f t="shared" si="234"/>
        <v>404</v>
      </c>
      <c r="AT338" s="57"/>
      <c r="AU338" s="28">
        <v>6</v>
      </c>
      <c r="AV338" s="23">
        <f t="shared" si="235"/>
        <v>0</v>
      </c>
      <c r="AW338" s="57">
        <v>1811</v>
      </c>
      <c r="AX338" s="29">
        <f t="shared" si="236"/>
        <v>2215</v>
      </c>
      <c r="AY338" s="57">
        <v>49773</v>
      </c>
      <c r="AZ338" s="30">
        <f t="shared" si="237"/>
        <v>0.66559006211180127</v>
      </c>
      <c r="BA338" s="30">
        <f t="shared" si="238"/>
        <v>0.41035196687370601</v>
      </c>
      <c r="BB338" s="30">
        <f t="shared" si="239"/>
        <v>0.27560034838870223</v>
      </c>
      <c r="BC338" s="20">
        <f t="shared" si="240"/>
        <v>658515</v>
      </c>
      <c r="BD338" s="20">
        <f t="shared" si="241"/>
        <v>632735</v>
      </c>
      <c r="BE338" s="20">
        <f t="shared" si="242"/>
        <v>658515</v>
      </c>
      <c r="BF338" s="20">
        <f t="shared" si="243"/>
        <v>662107.5</v>
      </c>
      <c r="BG338" s="241">
        <v>809164.5</v>
      </c>
      <c r="BH338" s="241">
        <v>551627.01</v>
      </c>
      <c r="BI338" s="237">
        <f t="shared" si="244"/>
        <v>68.172418587320621</v>
      </c>
      <c r="BJ338" s="238">
        <f t="shared" si="245"/>
        <v>50343</v>
      </c>
      <c r="BK338" s="239">
        <f t="shared" si="246"/>
        <v>6.2216026531070003</v>
      </c>
      <c r="BL338" s="27">
        <f t="shared" si="247"/>
        <v>57855</v>
      </c>
      <c r="BM338" s="239">
        <f t="shared" si="248"/>
        <v>7.1499676518186348</v>
      </c>
      <c r="BN338" s="240">
        <f t="shared" si="249"/>
        <v>1576</v>
      </c>
      <c r="BO338" s="239">
        <f t="shared" si="250"/>
        <v>0.19476880164663674</v>
      </c>
      <c r="BP338" s="27">
        <f t="shared" si="251"/>
        <v>20000</v>
      </c>
      <c r="BQ338" s="239">
        <f t="shared" si="252"/>
        <v>2.4716853000842227</v>
      </c>
      <c r="BR338" s="36">
        <f t="shared" si="253"/>
        <v>50188.73000000001</v>
      </c>
      <c r="BS338" s="239">
        <f t="shared" si="254"/>
        <v>6.2025373085448026</v>
      </c>
      <c r="BT338" s="248">
        <f t="shared" si="263"/>
        <v>0.31827581412679373</v>
      </c>
      <c r="BU338" s="241">
        <v>179962.73</v>
      </c>
      <c r="BV338" s="47">
        <f t="shared" si="255"/>
        <v>22.240561715201299</v>
      </c>
      <c r="BW338" s="54">
        <f t="shared" si="256"/>
        <v>77574.75999999998</v>
      </c>
      <c r="BX338" s="237">
        <f t="shared" si="257"/>
        <v>9.587019697478075</v>
      </c>
      <c r="BY338" s="58">
        <v>11529</v>
      </c>
      <c r="BZ338" s="58">
        <v>15000</v>
      </c>
      <c r="CA338" s="58">
        <v>15730</v>
      </c>
      <c r="CB338" s="58">
        <v>8084</v>
      </c>
      <c r="CC338" s="59">
        <v>57855</v>
      </c>
      <c r="CD338" s="59">
        <v>1576</v>
      </c>
      <c r="CE338" s="59">
        <v>20000</v>
      </c>
      <c r="CF338" s="42">
        <f t="shared" si="258"/>
        <v>1.750757385936539E-2</v>
      </c>
      <c r="CG338" s="42">
        <f t="shared" si="259"/>
        <v>2.3706607031379646E-2</v>
      </c>
      <c r="CH338" s="42">
        <f t="shared" si="260"/>
        <v>2.3887079261672096E-2</v>
      </c>
      <c r="CI338" s="42">
        <f t="shared" si="261"/>
        <v>1.2209497702412373E-2</v>
      </c>
      <c r="CJ338" s="42">
        <f t="shared" si="262"/>
        <v>7.1499676518186353E-2</v>
      </c>
      <c r="CK338" s="54">
        <v>0</v>
      </c>
    </row>
    <row r="339" spans="1:89" ht="20" customHeight="1" x14ac:dyDescent="0.6">
      <c r="A339" s="47">
        <v>332</v>
      </c>
      <c r="B339" s="47">
        <v>5</v>
      </c>
      <c r="C339" s="48" t="s">
        <v>623</v>
      </c>
      <c r="D339" s="48" t="s">
        <v>78</v>
      </c>
      <c r="E339" s="89" t="s">
        <v>624</v>
      </c>
      <c r="F339" s="55"/>
      <c r="G339" s="19">
        <v>40</v>
      </c>
      <c r="H339" s="20">
        <f t="shared" si="221"/>
        <v>0</v>
      </c>
      <c r="I339" s="23">
        <v>12984</v>
      </c>
      <c r="J339" s="22">
        <v>50</v>
      </c>
      <c r="K339" s="20">
        <f t="shared" si="222"/>
        <v>649200</v>
      </c>
      <c r="L339" s="23"/>
      <c r="M339" s="24">
        <v>60</v>
      </c>
      <c r="N339" s="20">
        <f t="shared" si="223"/>
        <v>0</v>
      </c>
      <c r="O339" s="23">
        <v>3833</v>
      </c>
      <c r="P339" s="25">
        <v>12</v>
      </c>
      <c r="Q339" s="20">
        <f t="shared" si="224"/>
        <v>45996</v>
      </c>
      <c r="R339" s="23">
        <v>2590</v>
      </c>
      <c r="S339" s="26">
        <v>12</v>
      </c>
      <c r="T339" s="20">
        <f t="shared" si="225"/>
        <v>31080</v>
      </c>
      <c r="U339" s="23">
        <v>915</v>
      </c>
      <c r="V339" s="25">
        <v>8</v>
      </c>
      <c r="W339" s="20">
        <f t="shared" si="226"/>
        <v>7320</v>
      </c>
      <c r="X339" s="23">
        <v>228</v>
      </c>
      <c r="Y339" s="25">
        <v>12</v>
      </c>
      <c r="Z339" s="20">
        <f t="shared" si="227"/>
        <v>2736</v>
      </c>
      <c r="AA339" s="23">
        <v>840</v>
      </c>
      <c r="AB339" s="25">
        <v>10</v>
      </c>
      <c r="AC339" s="20">
        <f t="shared" si="228"/>
        <v>8400</v>
      </c>
      <c r="AD339" s="23">
        <v>42</v>
      </c>
      <c r="AE339" s="25">
        <v>25</v>
      </c>
      <c r="AF339" s="20">
        <f t="shared" si="229"/>
        <v>1050</v>
      </c>
      <c r="AG339" s="23">
        <v>200</v>
      </c>
      <c r="AH339" s="25">
        <v>7.5</v>
      </c>
      <c r="AI339" s="20">
        <f t="shared" si="230"/>
        <v>1500</v>
      </c>
      <c r="AJ339" s="23"/>
      <c r="AK339" s="22">
        <v>15</v>
      </c>
      <c r="AL339" s="20">
        <f t="shared" si="231"/>
        <v>0</v>
      </c>
      <c r="AM339" s="23">
        <v>259</v>
      </c>
      <c r="AN339" s="25">
        <v>12</v>
      </c>
      <c r="AO339" s="20">
        <f t="shared" si="232"/>
        <v>3108</v>
      </c>
      <c r="AP339" s="23">
        <f t="shared" si="233"/>
        <v>5074</v>
      </c>
      <c r="AQ339" s="23">
        <v>22</v>
      </c>
      <c r="AR339" s="27">
        <v>4</v>
      </c>
      <c r="AS339" s="23">
        <f t="shared" si="234"/>
        <v>88</v>
      </c>
      <c r="AT339" s="23"/>
      <c r="AU339" s="28">
        <v>6</v>
      </c>
      <c r="AV339" s="23">
        <f t="shared" si="235"/>
        <v>0</v>
      </c>
      <c r="AW339" s="23">
        <v>2230</v>
      </c>
      <c r="AX339" s="29">
        <f t="shared" si="236"/>
        <v>2318</v>
      </c>
      <c r="AY339" s="23">
        <v>57916</v>
      </c>
      <c r="AZ339" s="30">
        <f t="shared" si="237"/>
        <v>0.29520948860135554</v>
      </c>
      <c r="BA339" s="30">
        <f t="shared" si="238"/>
        <v>0.39078866296980902</v>
      </c>
      <c r="BB339" s="30">
        <f t="shared" si="239"/>
        <v>0.60474823897730234</v>
      </c>
      <c r="BC339" s="20">
        <f t="shared" si="240"/>
        <v>699786</v>
      </c>
      <c r="BD339" s="20">
        <f t="shared" si="241"/>
        <v>681330</v>
      </c>
      <c r="BE339" s="20">
        <f t="shared" si="242"/>
        <v>699786</v>
      </c>
      <c r="BF339" s="20">
        <f t="shared" si="243"/>
        <v>701286</v>
      </c>
      <c r="BG339" s="36">
        <v>807788</v>
      </c>
      <c r="BH339" s="36">
        <v>542896.761363636</v>
      </c>
      <c r="BI339" s="237">
        <f t="shared" si="244"/>
        <v>67.207826974854299</v>
      </c>
      <c r="BJ339" s="238">
        <f t="shared" si="245"/>
        <v>56027.5</v>
      </c>
      <c r="BK339" s="239">
        <f t="shared" si="246"/>
        <v>6.9359163542909776</v>
      </c>
      <c r="BL339" s="27">
        <f t="shared" si="247"/>
        <v>61990</v>
      </c>
      <c r="BM339" s="239">
        <f t="shared" si="248"/>
        <v>7.6740431895497334</v>
      </c>
      <c r="BN339" s="240">
        <f t="shared" si="249"/>
        <v>4750</v>
      </c>
      <c r="BO339" s="239">
        <f t="shared" si="250"/>
        <v>0.58802557106567566</v>
      </c>
      <c r="BP339" s="27">
        <f t="shared" si="251"/>
        <v>16000</v>
      </c>
      <c r="BQ339" s="239">
        <f t="shared" si="252"/>
        <v>1.9807177130633284</v>
      </c>
      <c r="BR339" s="36">
        <f t="shared" si="253"/>
        <v>44998.920000000013</v>
      </c>
      <c r="BS339" s="239">
        <f t="shared" si="254"/>
        <v>5.570634869544981</v>
      </c>
      <c r="BT339" s="248">
        <f t="shared" si="263"/>
        <v>0.32792173025145704</v>
      </c>
      <c r="BU339" s="36">
        <v>183766.42</v>
      </c>
      <c r="BV339" s="47">
        <f t="shared" si="255"/>
        <v>22.749337697514697</v>
      </c>
      <c r="BW339" s="54">
        <f t="shared" si="256"/>
        <v>81124.818636363983</v>
      </c>
      <c r="BX339" s="237">
        <f t="shared" si="257"/>
        <v>10.042835327631011</v>
      </c>
      <c r="BY339" s="53">
        <v>17987.5</v>
      </c>
      <c r="BZ339" s="53">
        <v>12728</v>
      </c>
      <c r="CA339" s="53">
        <v>20992</v>
      </c>
      <c r="CB339" s="53">
        <v>4320</v>
      </c>
      <c r="CC339" s="54">
        <v>61990</v>
      </c>
      <c r="CD339" s="54">
        <v>4750</v>
      </c>
      <c r="CE339" s="54">
        <v>16000</v>
      </c>
      <c r="CF339" s="42">
        <f t="shared" si="258"/>
        <v>2.5704286739088807E-2</v>
      </c>
      <c r="CG339" s="42">
        <f t="shared" si="259"/>
        <v>1.868110900738262E-2</v>
      </c>
      <c r="CH339" s="42">
        <f t="shared" si="260"/>
        <v>2.9997742166891023E-2</v>
      </c>
      <c r="CI339" s="42">
        <f t="shared" si="261"/>
        <v>6.1601115664650374E-3</v>
      </c>
      <c r="CJ339" s="42">
        <f t="shared" si="262"/>
        <v>7.6740431895497327E-2</v>
      </c>
      <c r="CK339" s="54">
        <f t="shared" ref="CK339:CK402" si="264">+BW339*20%</f>
        <v>16224.963727272798</v>
      </c>
    </row>
    <row r="340" spans="1:89" ht="20" customHeight="1" x14ac:dyDescent="0.6">
      <c r="A340" s="47">
        <v>333</v>
      </c>
      <c r="B340" s="47">
        <v>4</v>
      </c>
      <c r="C340" s="48" t="s">
        <v>625</v>
      </c>
      <c r="D340" s="48" t="s">
        <v>205</v>
      </c>
      <c r="E340" s="48" t="s">
        <v>286</v>
      </c>
      <c r="F340" s="23"/>
      <c r="G340" s="19">
        <v>40</v>
      </c>
      <c r="H340" s="20">
        <f t="shared" si="221"/>
        <v>0</v>
      </c>
      <c r="I340" s="23">
        <v>14297</v>
      </c>
      <c r="J340" s="22">
        <v>50</v>
      </c>
      <c r="K340" s="20">
        <f t="shared" si="222"/>
        <v>714850</v>
      </c>
      <c r="L340" s="23"/>
      <c r="M340" s="24">
        <v>60</v>
      </c>
      <c r="N340" s="20">
        <f t="shared" si="223"/>
        <v>0</v>
      </c>
      <c r="O340" s="23">
        <v>3047</v>
      </c>
      <c r="P340" s="25">
        <v>12</v>
      </c>
      <c r="Q340" s="20">
        <f t="shared" si="224"/>
        <v>36564</v>
      </c>
      <c r="R340" s="23"/>
      <c r="S340" s="26">
        <v>12</v>
      </c>
      <c r="T340" s="20">
        <f t="shared" si="225"/>
        <v>0</v>
      </c>
      <c r="U340" s="23">
        <v>541</v>
      </c>
      <c r="V340" s="25">
        <v>8</v>
      </c>
      <c r="W340" s="20">
        <f t="shared" si="226"/>
        <v>4328</v>
      </c>
      <c r="X340" s="23">
        <v>175</v>
      </c>
      <c r="Y340" s="25">
        <v>12</v>
      </c>
      <c r="Z340" s="20">
        <f t="shared" si="227"/>
        <v>2100</v>
      </c>
      <c r="AA340" s="23">
        <v>966</v>
      </c>
      <c r="AB340" s="25">
        <v>10</v>
      </c>
      <c r="AC340" s="20">
        <f t="shared" si="228"/>
        <v>9660</v>
      </c>
      <c r="AD340" s="23">
        <v>205</v>
      </c>
      <c r="AE340" s="25">
        <v>25</v>
      </c>
      <c r="AF340" s="20">
        <f t="shared" si="229"/>
        <v>5125</v>
      </c>
      <c r="AG340" s="23"/>
      <c r="AH340" s="25">
        <v>7.5</v>
      </c>
      <c r="AI340" s="20">
        <f t="shared" si="230"/>
        <v>0</v>
      </c>
      <c r="AJ340" s="23"/>
      <c r="AK340" s="22">
        <v>15</v>
      </c>
      <c r="AL340" s="20">
        <f t="shared" si="231"/>
        <v>0</v>
      </c>
      <c r="AM340" s="23"/>
      <c r="AN340" s="25">
        <v>12</v>
      </c>
      <c r="AO340" s="20">
        <f t="shared" si="232"/>
        <v>0</v>
      </c>
      <c r="AP340" s="23">
        <f t="shared" si="233"/>
        <v>1887</v>
      </c>
      <c r="AQ340" s="23">
        <v>103</v>
      </c>
      <c r="AR340" s="27">
        <v>4</v>
      </c>
      <c r="AS340" s="23">
        <f t="shared" si="234"/>
        <v>412</v>
      </c>
      <c r="AT340" s="23">
        <v>12</v>
      </c>
      <c r="AU340" s="28">
        <v>6</v>
      </c>
      <c r="AV340" s="23">
        <f t="shared" si="235"/>
        <v>72</v>
      </c>
      <c r="AW340" s="23">
        <v>1161</v>
      </c>
      <c r="AX340" s="29">
        <f t="shared" si="236"/>
        <v>1645</v>
      </c>
      <c r="AY340" s="23">
        <v>34615</v>
      </c>
      <c r="AZ340" s="30">
        <f t="shared" si="237"/>
        <v>0.21312163390921171</v>
      </c>
      <c r="BA340" s="30">
        <f t="shared" si="238"/>
        <v>0.13198573127229488</v>
      </c>
      <c r="BB340" s="30">
        <f t="shared" si="239"/>
        <v>0.53987528716770594</v>
      </c>
      <c r="BC340" s="20">
        <f t="shared" si="240"/>
        <v>736063</v>
      </c>
      <c r="BD340" s="20">
        <f t="shared" si="241"/>
        <v>719975</v>
      </c>
      <c r="BE340" s="20">
        <f t="shared" si="242"/>
        <v>736063</v>
      </c>
      <c r="BF340" s="20">
        <f t="shared" si="243"/>
        <v>736063</v>
      </c>
      <c r="BG340" s="36">
        <v>807242</v>
      </c>
      <c r="BH340" s="36">
        <v>545776.74499987997</v>
      </c>
      <c r="BI340" s="237">
        <f t="shared" si="244"/>
        <v>67.610053119124132</v>
      </c>
      <c r="BJ340" s="238">
        <f t="shared" si="245"/>
        <v>57835</v>
      </c>
      <c r="BK340" s="239">
        <f t="shared" si="246"/>
        <v>7.1645181990035205</v>
      </c>
      <c r="BL340" s="27">
        <f t="shared" si="247"/>
        <v>23636.23</v>
      </c>
      <c r="BM340" s="239">
        <f t="shared" si="248"/>
        <v>2.9280228233912506</v>
      </c>
      <c r="BN340" s="240">
        <f t="shared" si="249"/>
        <v>13865.64</v>
      </c>
      <c r="BO340" s="239">
        <f t="shared" si="250"/>
        <v>1.7176559197861359</v>
      </c>
      <c r="BP340" s="27">
        <f t="shared" si="251"/>
        <v>11000</v>
      </c>
      <c r="BQ340" s="239">
        <f t="shared" si="252"/>
        <v>1.362664479796641</v>
      </c>
      <c r="BR340" s="36">
        <f t="shared" si="253"/>
        <v>39011.610000000015</v>
      </c>
      <c r="BS340" s="239">
        <f t="shared" si="254"/>
        <v>4.8327032042435869</v>
      </c>
      <c r="BT340" s="248">
        <f t="shared" si="263"/>
        <v>0.32389946880875875</v>
      </c>
      <c r="BU340" s="36">
        <v>145348.48000000001</v>
      </c>
      <c r="BV340" s="47">
        <f t="shared" si="255"/>
        <v>18.005564626221133</v>
      </c>
      <c r="BW340" s="54">
        <f t="shared" si="256"/>
        <v>116116.77500012002</v>
      </c>
      <c r="BX340" s="237">
        <f t="shared" si="257"/>
        <v>14.38438225465474</v>
      </c>
      <c r="BY340" s="53">
        <v>20115</v>
      </c>
      <c r="BZ340" s="53">
        <v>18000</v>
      </c>
      <c r="CA340" s="53">
        <v>18000</v>
      </c>
      <c r="CB340" s="53">
        <v>1720</v>
      </c>
      <c r="CC340" s="54">
        <v>23636.23</v>
      </c>
      <c r="CD340" s="54">
        <v>13865.64</v>
      </c>
      <c r="CE340" s="54">
        <v>11000</v>
      </c>
      <c r="CF340" s="42">
        <f t="shared" si="258"/>
        <v>2.732782384116577E-2</v>
      </c>
      <c r="CG340" s="42">
        <f t="shared" si="259"/>
        <v>2.500086808569742E-2</v>
      </c>
      <c r="CH340" s="42">
        <f t="shared" si="260"/>
        <v>2.4454428493213217E-2</v>
      </c>
      <c r="CI340" s="42">
        <f t="shared" si="261"/>
        <v>2.3367565004625964E-3</v>
      </c>
      <c r="CJ340" s="42">
        <f t="shared" si="262"/>
        <v>2.9280228233912506E-2</v>
      </c>
      <c r="CK340" s="54">
        <f t="shared" si="264"/>
        <v>23223.355000024007</v>
      </c>
    </row>
    <row r="341" spans="1:89" ht="20" customHeight="1" x14ac:dyDescent="0.6">
      <c r="A341" s="47">
        <v>334</v>
      </c>
      <c r="B341" s="47">
        <v>6</v>
      </c>
      <c r="C341" s="48" t="s">
        <v>626</v>
      </c>
      <c r="D341" s="47" t="s">
        <v>175</v>
      </c>
      <c r="E341" s="47" t="s">
        <v>176</v>
      </c>
      <c r="F341" s="57"/>
      <c r="G341" s="19">
        <v>40</v>
      </c>
      <c r="H341" s="20">
        <f t="shared" si="221"/>
        <v>0</v>
      </c>
      <c r="I341" s="57">
        <v>14275</v>
      </c>
      <c r="J341" s="22">
        <v>50</v>
      </c>
      <c r="K341" s="20">
        <f t="shared" si="222"/>
        <v>713750</v>
      </c>
      <c r="L341" s="23"/>
      <c r="M341" s="24">
        <v>60</v>
      </c>
      <c r="N341" s="20">
        <f t="shared" si="223"/>
        <v>0</v>
      </c>
      <c r="O341" s="57">
        <v>4008</v>
      </c>
      <c r="P341" s="25">
        <v>12</v>
      </c>
      <c r="Q341" s="20">
        <f t="shared" si="224"/>
        <v>48096</v>
      </c>
      <c r="R341" s="57">
        <v>480</v>
      </c>
      <c r="S341" s="26">
        <v>12</v>
      </c>
      <c r="T341" s="20">
        <f t="shared" si="225"/>
        <v>5760</v>
      </c>
      <c r="U341" s="57">
        <v>690</v>
      </c>
      <c r="V341" s="25">
        <v>8</v>
      </c>
      <c r="W341" s="20">
        <f t="shared" si="226"/>
        <v>5520</v>
      </c>
      <c r="X341" s="57"/>
      <c r="Y341" s="25">
        <v>12</v>
      </c>
      <c r="Z341" s="20">
        <f t="shared" si="227"/>
        <v>0</v>
      </c>
      <c r="AA341" s="57">
        <v>105</v>
      </c>
      <c r="AB341" s="25">
        <v>10</v>
      </c>
      <c r="AC341" s="20">
        <f t="shared" si="228"/>
        <v>1050</v>
      </c>
      <c r="AD341" s="57">
        <v>125</v>
      </c>
      <c r="AE341" s="25">
        <v>25</v>
      </c>
      <c r="AF341" s="20">
        <f t="shared" si="229"/>
        <v>3125</v>
      </c>
      <c r="AG341" s="23"/>
      <c r="AH341" s="25">
        <v>7.5</v>
      </c>
      <c r="AI341" s="20">
        <f t="shared" si="230"/>
        <v>0</v>
      </c>
      <c r="AJ341" s="57">
        <v>246</v>
      </c>
      <c r="AK341" s="22">
        <v>15</v>
      </c>
      <c r="AL341" s="20">
        <f t="shared" si="231"/>
        <v>3690</v>
      </c>
      <c r="AM341" s="57"/>
      <c r="AN341" s="25">
        <v>12</v>
      </c>
      <c r="AO341" s="20">
        <f t="shared" si="232"/>
        <v>0</v>
      </c>
      <c r="AP341" s="23">
        <f t="shared" si="233"/>
        <v>1646</v>
      </c>
      <c r="AQ341" s="57"/>
      <c r="AR341" s="27">
        <v>4</v>
      </c>
      <c r="AS341" s="23">
        <f t="shared" si="234"/>
        <v>0</v>
      </c>
      <c r="AT341" s="57"/>
      <c r="AU341" s="28">
        <v>6</v>
      </c>
      <c r="AV341" s="23">
        <f t="shared" si="235"/>
        <v>0</v>
      </c>
      <c r="AW341" s="57">
        <v>1310</v>
      </c>
      <c r="AX341" s="29">
        <f t="shared" si="236"/>
        <v>1310</v>
      </c>
      <c r="AY341" s="57">
        <v>25015</v>
      </c>
      <c r="AZ341" s="30">
        <f t="shared" si="237"/>
        <v>0.28077057793345006</v>
      </c>
      <c r="BA341" s="30">
        <f t="shared" si="238"/>
        <v>0.11530647985989492</v>
      </c>
      <c r="BB341" s="30">
        <f t="shared" si="239"/>
        <v>0.32684630738522952</v>
      </c>
      <c r="BC341" s="20">
        <f t="shared" si="240"/>
        <v>729205</v>
      </c>
      <c r="BD341" s="20">
        <f t="shared" si="241"/>
        <v>722635</v>
      </c>
      <c r="BE341" s="20">
        <f t="shared" si="242"/>
        <v>729205</v>
      </c>
      <c r="BF341" s="20">
        <f t="shared" si="243"/>
        <v>729205</v>
      </c>
      <c r="BG341" s="241">
        <v>806006</v>
      </c>
      <c r="BH341" s="241">
        <v>542145.9</v>
      </c>
      <c r="BI341" s="237">
        <f t="shared" si="244"/>
        <v>67.263258586164369</v>
      </c>
      <c r="BJ341" s="238">
        <f t="shared" si="245"/>
        <v>45975</v>
      </c>
      <c r="BK341" s="239">
        <f t="shared" si="246"/>
        <v>5.7040518308796706</v>
      </c>
      <c r="BL341" s="27">
        <f t="shared" si="247"/>
        <v>51876</v>
      </c>
      <c r="BM341" s="239">
        <f t="shared" si="248"/>
        <v>6.4361803758284672</v>
      </c>
      <c r="BN341" s="240">
        <f t="shared" si="249"/>
        <v>6079.39</v>
      </c>
      <c r="BO341" s="239">
        <f t="shared" si="250"/>
        <v>0.75426113453249732</v>
      </c>
      <c r="BP341" s="27">
        <f t="shared" si="251"/>
        <v>30000</v>
      </c>
      <c r="BQ341" s="239">
        <f t="shared" si="252"/>
        <v>3.7220566596278437</v>
      </c>
      <c r="BR341" s="36">
        <f t="shared" si="253"/>
        <v>51717.42</v>
      </c>
      <c r="BS341" s="239">
        <f t="shared" si="254"/>
        <v>6.4165055843256749</v>
      </c>
      <c r="BT341" s="248">
        <f t="shared" si="263"/>
        <v>0.32736741413835624</v>
      </c>
      <c r="BU341" s="241">
        <v>185647.81</v>
      </c>
      <c r="BV341" s="47">
        <f t="shared" si="255"/>
        <v>23.033055585194152</v>
      </c>
      <c r="BW341" s="54">
        <f t="shared" si="256"/>
        <v>78212.289999999979</v>
      </c>
      <c r="BX341" s="237">
        <f t="shared" si="257"/>
        <v>9.7036858286414702</v>
      </c>
      <c r="BY341" s="58">
        <v>14068</v>
      </c>
      <c r="BZ341" s="58">
        <v>13737</v>
      </c>
      <c r="CA341" s="58">
        <v>13050</v>
      </c>
      <c r="CB341" s="58">
        <v>5120</v>
      </c>
      <c r="CC341" s="59">
        <v>51876</v>
      </c>
      <c r="CD341" s="59">
        <v>6079.39</v>
      </c>
      <c r="CE341" s="59">
        <v>30000</v>
      </c>
      <c r="CF341" s="42">
        <f t="shared" si="258"/>
        <v>1.9292242922086381E-2</v>
      </c>
      <c r="CG341" s="42">
        <f t="shared" si="259"/>
        <v>1.9009596822739002E-2</v>
      </c>
      <c r="CH341" s="42">
        <f t="shared" si="260"/>
        <v>1.7896202028236229E-2</v>
      </c>
      <c r="CI341" s="42">
        <f t="shared" si="261"/>
        <v>7.0213451635685441E-3</v>
      </c>
      <c r="CJ341" s="42">
        <f t="shared" si="262"/>
        <v>6.436180375828468E-2</v>
      </c>
      <c r="CK341" s="54">
        <f t="shared" si="264"/>
        <v>15642.457999999997</v>
      </c>
    </row>
    <row r="342" spans="1:89" ht="20" customHeight="1" x14ac:dyDescent="0.6">
      <c r="A342" s="47">
        <v>335</v>
      </c>
      <c r="B342" s="47">
        <v>5</v>
      </c>
      <c r="C342" s="65" t="s">
        <v>627</v>
      </c>
      <c r="D342" s="47" t="s">
        <v>240</v>
      </c>
      <c r="E342" s="47" t="s">
        <v>241</v>
      </c>
      <c r="F342" s="57"/>
      <c r="G342" s="19">
        <v>40</v>
      </c>
      <c r="H342" s="20">
        <f t="shared" si="221"/>
        <v>0</v>
      </c>
      <c r="I342" s="57">
        <v>13418</v>
      </c>
      <c r="J342" s="22">
        <v>50</v>
      </c>
      <c r="K342" s="20">
        <f t="shared" si="222"/>
        <v>670900</v>
      </c>
      <c r="L342" s="23"/>
      <c r="M342" s="24">
        <v>60</v>
      </c>
      <c r="N342" s="20">
        <f t="shared" si="223"/>
        <v>0</v>
      </c>
      <c r="O342" s="23">
        <v>5670</v>
      </c>
      <c r="P342" s="25">
        <v>12</v>
      </c>
      <c r="Q342" s="20">
        <f t="shared" si="224"/>
        <v>68040</v>
      </c>
      <c r="R342" s="23">
        <v>1021</v>
      </c>
      <c r="S342" s="26">
        <v>12</v>
      </c>
      <c r="T342" s="20">
        <f t="shared" si="225"/>
        <v>12252</v>
      </c>
      <c r="U342" s="23">
        <v>560</v>
      </c>
      <c r="V342" s="25">
        <v>8</v>
      </c>
      <c r="W342" s="20">
        <f t="shared" si="226"/>
        <v>4480</v>
      </c>
      <c r="X342" s="23">
        <v>245</v>
      </c>
      <c r="Y342" s="25">
        <v>12</v>
      </c>
      <c r="Z342" s="20">
        <f t="shared" si="227"/>
        <v>2940</v>
      </c>
      <c r="AA342" s="23">
        <v>480</v>
      </c>
      <c r="AB342" s="25">
        <v>10</v>
      </c>
      <c r="AC342" s="20">
        <f t="shared" si="228"/>
        <v>4800</v>
      </c>
      <c r="AD342" s="23">
        <v>421</v>
      </c>
      <c r="AE342" s="25">
        <v>25</v>
      </c>
      <c r="AF342" s="20">
        <f t="shared" si="229"/>
        <v>10525</v>
      </c>
      <c r="AG342" s="23">
        <v>27</v>
      </c>
      <c r="AH342" s="25">
        <v>7.5</v>
      </c>
      <c r="AI342" s="20">
        <f t="shared" si="230"/>
        <v>202.5</v>
      </c>
      <c r="AJ342" s="23"/>
      <c r="AK342" s="22">
        <v>15</v>
      </c>
      <c r="AL342" s="20">
        <f t="shared" si="231"/>
        <v>0</v>
      </c>
      <c r="AM342" s="23"/>
      <c r="AN342" s="25">
        <v>12</v>
      </c>
      <c r="AO342" s="20">
        <f t="shared" si="232"/>
        <v>0</v>
      </c>
      <c r="AP342" s="23">
        <f t="shared" si="233"/>
        <v>2754</v>
      </c>
      <c r="AQ342" s="23"/>
      <c r="AR342" s="27">
        <v>4</v>
      </c>
      <c r="AS342" s="23">
        <f t="shared" si="234"/>
        <v>0</v>
      </c>
      <c r="AT342" s="23"/>
      <c r="AU342" s="28">
        <v>6</v>
      </c>
      <c r="AV342" s="23">
        <f t="shared" si="235"/>
        <v>0</v>
      </c>
      <c r="AW342" s="23">
        <v>1376</v>
      </c>
      <c r="AX342" s="29">
        <f t="shared" si="236"/>
        <v>1376</v>
      </c>
      <c r="AY342" s="23">
        <v>31580</v>
      </c>
      <c r="AZ342" s="30">
        <f t="shared" si="237"/>
        <v>0.42256670144581904</v>
      </c>
      <c r="BA342" s="30">
        <f t="shared" si="238"/>
        <v>0.20524668355939782</v>
      </c>
      <c r="BB342" s="30">
        <f t="shared" si="239"/>
        <v>0.24268077601410934</v>
      </c>
      <c r="BC342" s="20">
        <f t="shared" si="240"/>
        <v>705897</v>
      </c>
      <c r="BD342" s="20">
        <f t="shared" si="241"/>
        <v>693677</v>
      </c>
      <c r="BE342" s="20">
        <f t="shared" si="242"/>
        <v>705897</v>
      </c>
      <c r="BF342" s="20">
        <f t="shared" si="243"/>
        <v>706099.5</v>
      </c>
      <c r="BG342" s="36">
        <v>805719.5</v>
      </c>
      <c r="BH342" s="36">
        <v>532208.9375</v>
      </c>
      <c r="BI342" s="237">
        <f t="shared" si="244"/>
        <v>66.053873277238552</v>
      </c>
      <c r="BJ342" s="238">
        <f t="shared" si="245"/>
        <v>51751.45</v>
      </c>
      <c r="BK342" s="239">
        <f t="shared" si="246"/>
        <v>6.4230107376078154</v>
      </c>
      <c r="BL342" s="27">
        <f t="shared" si="247"/>
        <v>50400</v>
      </c>
      <c r="BM342" s="239">
        <f t="shared" si="248"/>
        <v>6.2552786670795486</v>
      </c>
      <c r="BN342" s="240">
        <f t="shared" si="249"/>
        <v>2776.25</v>
      </c>
      <c r="BO342" s="239">
        <f t="shared" si="250"/>
        <v>0.34456780554523009</v>
      </c>
      <c r="BP342" s="27">
        <f t="shared" si="251"/>
        <v>33000</v>
      </c>
      <c r="BQ342" s="239">
        <f t="shared" si="252"/>
        <v>4.0957181748735136</v>
      </c>
      <c r="BR342" s="36">
        <f t="shared" si="253"/>
        <v>58615.268888889012</v>
      </c>
      <c r="BS342" s="239">
        <f t="shared" si="254"/>
        <v>7.2748976397975991</v>
      </c>
      <c r="BT342" s="248">
        <f t="shared" si="263"/>
        <v>0.33946126722761455</v>
      </c>
      <c r="BU342" s="36">
        <v>196542.96888888901</v>
      </c>
      <c r="BV342" s="47">
        <f t="shared" si="255"/>
        <v>24.393473024903706</v>
      </c>
      <c r="BW342" s="54">
        <f t="shared" si="256"/>
        <v>76967.593611110991</v>
      </c>
      <c r="BX342" s="237">
        <f t="shared" si="257"/>
        <v>9.5526536978577532</v>
      </c>
      <c r="BY342" s="53">
        <v>14513.5</v>
      </c>
      <c r="BZ342" s="53">
        <v>16400</v>
      </c>
      <c r="CA342" s="53">
        <v>14260</v>
      </c>
      <c r="CB342" s="53">
        <v>6577.95</v>
      </c>
      <c r="CC342" s="54">
        <v>50400</v>
      </c>
      <c r="CD342" s="54">
        <v>2776.25</v>
      </c>
      <c r="CE342" s="54">
        <v>33000</v>
      </c>
      <c r="CF342" s="42">
        <f t="shared" si="258"/>
        <v>2.0560365039092105E-2</v>
      </c>
      <c r="CG342" s="42">
        <f t="shared" si="259"/>
        <v>2.3642127387818828E-2</v>
      </c>
      <c r="CH342" s="42">
        <f t="shared" si="260"/>
        <v>2.0201247490781234E-2</v>
      </c>
      <c r="CI342" s="42">
        <f t="shared" si="261"/>
        <v>9.3158966972784994E-3</v>
      </c>
      <c r="CJ342" s="42">
        <f t="shared" si="262"/>
        <v>6.2552786670795488E-2</v>
      </c>
      <c r="CK342" s="54">
        <f t="shared" si="264"/>
        <v>15393.518722222199</v>
      </c>
    </row>
    <row r="343" spans="1:89" ht="20" customHeight="1" x14ac:dyDescent="0.6">
      <c r="A343" s="47">
        <v>336</v>
      </c>
      <c r="B343" s="47">
        <v>4</v>
      </c>
      <c r="C343" s="48" t="s">
        <v>628</v>
      </c>
      <c r="D343" s="48" t="s">
        <v>550</v>
      </c>
      <c r="E343" s="48" t="s">
        <v>252</v>
      </c>
      <c r="F343" s="23"/>
      <c r="G343" s="19">
        <v>40</v>
      </c>
      <c r="H343" s="20">
        <f t="shared" si="221"/>
        <v>0</v>
      </c>
      <c r="I343" s="23">
        <v>14800</v>
      </c>
      <c r="J343" s="22">
        <v>50</v>
      </c>
      <c r="K343" s="20">
        <f t="shared" si="222"/>
        <v>740000</v>
      </c>
      <c r="L343" s="23"/>
      <c r="M343" s="24">
        <v>60</v>
      </c>
      <c r="N343" s="20">
        <f t="shared" si="223"/>
        <v>0</v>
      </c>
      <c r="O343" s="23">
        <v>3355</v>
      </c>
      <c r="P343" s="25">
        <v>12</v>
      </c>
      <c r="Q343" s="20">
        <f t="shared" si="224"/>
        <v>40260</v>
      </c>
      <c r="R343" s="23">
        <v>660</v>
      </c>
      <c r="S343" s="26">
        <v>12</v>
      </c>
      <c r="T343" s="20">
        <f t="shared" si="225"/>
        <v>7920</v>
      </c>
      <c r="U343" s="23">
        <v>370</v>
      </c>
      <c r="V343" s="25">
        <v>8</v>
      </c>
      <c r="W343" s="20">
        <f t="shared" si="226"/>
        <v>2960</v>
      </c>
      <c r="X343" s="23">
        <v>16</v>
      </c>
      <c r="Y343" s="25">
        <v>12</v>
      </c>
      <c r="Z343" s="20">
        <f t="shared" si="227"/>
        <v>192</v>
      </c>
      <c r="AA343" s="23">
        <v>280</v>
      </c>
      <c r="AB343" s="25">
        <v>10</v>
      </c>
      <c r="AC343" s="20">
        <f t="shared" si="228"/>
        <v>2800</v>
      </c>
      <c r="AD343" s="23">
        <v>100</v>
      </c>
      <c r="AE343" s="25">
        <v>25</v>
      </c>
      <c r="AF343" s="20">
        <f t="shared" si="229"/>
        <v>2500</v>
      </c>
      <c r="AG343" s="23"/>
      <c r="AH343" s="25">
        <v>7.5</v>
      </c>
      <c r="AI343" s="20">
        <f t="shared" si="230"/>
        <v>0</v>
      </c>
      <c r="AJ343" s="23"/>
      <c r="AK343" s="22">
        <v>15</v>
      </c>
      <c r="AL343" s="20">
        <f t="shared" si="231"/>
        <v>0</v>
      </c>
      <c r="AM343" s="23"/>
      <c r="AN343" s="25">
        <v>12</v>
      </c>
      <c r="AO343" s="20">
        <f t="shared" si="232"/>
        <v>0</v>
      </c>
      <c r="AP343" s="23">
        <f t="shared" si="233"/>
        <v>1426</v>
      </c>
      <c r="AQ343" s="23"/>
      <c r="AR343" s="27">
        <v>4</v>
      </c>
      <c r="AS343" s="23">
        <f t="shared" si="234"/>
        <v>0</v>
      </c>
      <c r="AT343" s="23"/>
      <c r="AU343" s="28">
        <v>6</v>
      </c>
      <c r="AV343" s="23">
        <f t="shared" si="235"/>
        <v>0</v>
      </c>
      <c r="AW343" s="23">
        <v>600</v>
      </c>
      <c r="AX343" s="29">
        <f t="shared" si="236"/>
        <v>600</v>
      </c>
      <c r="AY343" s="23">
        <v>9000</v>
      </c>
      <c r="AZ343" s="30">
        <f t="shared" si="237"/>
        <v>0.22668918918918918</v>
      </c>
      <c r="BA343" s="30">
        <f t="shared" si="238"/>
        <v>9.6351351351351353E-2</v>
      </c>
      <c r="BB343" s="30">
        <f t="shared" si="239"/>
        <v>0.17883755588673622</v>
      </c>
      <c r="BC343" s="20">
        <f t="shared" si="240"/>
        <v>756372</v>
      </c>
      <c r="BD343" s="20">
        <f t="shared" si="241"/>
        <v>750420</v>
      </c>
      <c r="BE343" s="20">
        <f t="shared" si="242"/>
        <v>756372</v>
      </c>
      <c r="BF343" s="20">
        <f t="shared" si="243"/>
        <v>756372</v>
      </c>
      <c r="BG343" s="36">
        <v>805632</v>
      </c>
      <c r="BH343" s="36">
        <v>546596.60715000494</v>
      </c>
      <c r="BI343" s="237">
        <f t="shared" si="244"/>
        <v>67.846933482037073</v>
      </c>
      <c r="BJ343" s="238">
        <f t="shared" si="245"/>
        <v>58324</v>
      </c>
      <c r="BK343" s="239">
        <f t="shared" si="246"/>
        <v>7.2395336828725769</v>
      </c>
      <c r="BL343" s="27">
        <f t="shared" si="247"/>
        <v>42470</v>
      </c>
      <c r="BM343" s="239">
        <f t="shared" si="248"/>
        <v>5.2716376707975856</v>
      </c>
      <c r="BN343" s="240">
        <f t="shared" si="249"/>
        <v>6047.625</v>
      </c>
      <c r="BO343" s="239">
        <f t="shared" si="250"/>
        <v>0.75066841932793138</v>
      </c>
      <c r="BP343" s="27">
        <f t="shared" si="251"/>
        <v>15000</v>
      </c>
      <c r="BQ343" s="239">
        <f t="shared" si="252"/>
        <v>1.8618922783603433</v>
      </c>
      <c r="BR343" s="36">
        <f t="shared" si="253"/>
        <v>56264.429999999993</v>
      </c>
      <c r="BS343" s="239">
        <f t="shared" si="254"/>
        <v>6.983887184223069</v>
      </c>
      <c r="BT343" s="248">
        <f t="shared" si="263"/>
        <v>0.32153066517962925</v>
      </c>
      <c r="BU343" s="36">
        <v>178106.05499999999</v>
      </c>
      <c r="BV343" s="47">
        <f t="shared" si="255"/>
        <v>22.107619235581506</v>
      </c>
      <c r="BW343" s="54">
        <f t="shared" si="256"/>
        <v>80929.337849995063</v>
      </c>
      <c r="BX343" s="237">
        <f t="shared" si="257"/>
        <v>10.045447282381419</v>
      </c>
      <c r="BY343" s="53">
        <v>21738</v>
      </c>
      <c r="BZ343" s="53">
        <v>13416</v>
      </c>
      <c r="CA343" s="53">
        <v>17090</v>
      </c>
      <c r="CB343" s="53">
        <v>6080</v>
      </c>
      <c r="CC343" s="54">
        <v>42470</v>
      </c>
      <c r="CD343" s="54">
        <v>6047.625</v>
      </c>
      <c r="CE343" s="54">
        <v>15000</v>
      </c>
      <c r="CF343" s="42">
        <f t="shared" si="258"/>
        <v>2.8739826434611541E-2</v>
      </c>
      <c r="CG343" s="42">
        <f t="shared" si="259"/>
        <v>1.7877988326537139E-2</v>
      </c>
      <c r="CH343" s="42">
        <f t="shared" si="260"/>
        <v>2.2594702077813562E-2</v>
      </c>
      <c r="CI343" s="42">
        <f t="shared" si="261"/>
        <v>8.0383726526100912E-3</v>
      </c>
      <c r="CJ343" s="42">
        <f t="shared" si="262"/>
        <v>5.2716376707975847E-2</v>
      </c>
      <c r="CK343" s="54">
        <f t="shared" si="264"/>
        <v>16185.867569999013</v>
      </c>
    </row>
    <row r="344" spans="1:89" ht="20" customHeight="1" x14ac:dyDescent="0.6">
      <c r="A344" s="47">
        <v>337</v>
      </c>
      <c r="B344" s="47">
        <v>6</v>
      </c>
      <c r="C344" s="60" t="s">
        <v>629</v>
      </c>
      <c r="D344" s="48" t="s">
        <v>630</v>
      </c>
      <c r="E344" s="48" t="s">
        <v>163</v>
      </c>
      <c r="F344" s="66"/>
      <c r="G344" s="19">
        <v>40</v>
      </c>
      <c r="H344" s="20">
        <f t="shared" si="221"/>
        <v>0</v>
      </c>
      <c r="I344" s="66">
        <v>13785</v>
      </c>
      <c r="J344" s="22">
        <v>50</v>
      </c>
      <c r="K344" s="20">
        <f t="shared" si="222"/>
        <v>689250</v>
      </c>
      <c r="L344" s="23"/>
      <c r="M344" s="24">
        <v>60</v>
      </c>
      <c r="N344" s="20">
        <f t="shared" si="223"/>
        <v>0</v>
      </c>
      <c r="O344" s="66">
        <v>5621</v>
      </c>
      <c r="P344" s="25">
        <v>12</v>
      </c>
      <c r="Q344" s="20">
        <f t="shared" si="224"/>
        <v>67452</v>
      </c>
      <c r="R344" s="66"/>
      <c r="S344" s="26">
        <v>12</v>
      </c>
      <c r="T344" s="20">
        <f t="shared" si="225"/>
        <v>0</v>
      </c>
      <c r="U344" s="66">
        <v>953</v>
      </c>
      <c r="V344" s="25">
        <v>8</v>
      </c>
      <c r="W344" s="20">
        <f t="shared" si="226"/>
        <v>7624</v>
      </c>
      <c r="X344" s="66">
        <v>149</v>
      </c>
      <c r="Y344" s="25">
        <v>12</v>
      </c>
      <c r="Z344" s="20">
        <f t="shared" si="227"/>
        <v>1788</v>
      </c>
      <c r="AA344" s="66">
        <v>960</v>
      </c>
      <c r="AB344" s="25">
        <v>10</v>
      </c>
      <c r="AC344" s="20">
        <f t="shared" si="228"/>
        <v>9600</v>
      </c>
      <c r="AD344" s="66"/>
      <c r="AE344" s="25">
        <v>25</v>
      </c>
      <c r="AF344" s="20">
        <f t="shared" si="229"/>
        <v>0</v>
      </c>
      <c r="AG344" s="66">
        <v>216</v>
      </c>
      <c r="AH344" s="25">
        <v>7.5</v>
      </c>
      <c r="AI344" s="20">
        <f t="shared" si="230"/>
        <v>1620</v>
      </c>
      <c r="AJ344" s="66">
        <f>217+47</f>
        <v>264</v>
      </c>
      <c r="AK344" s="22">
        <v>15</v>
      </c>
      <c r="AL344" s="20">
        <f t="shared" si="231"/>
        <v>3960</v>
      </c>
      <c r="AM344" s="66"/>
      <c r="AN344" s="25">
        <v>12</v>
      </c>
      <c r="AO344" s="20">
        <f t="shared" si="232"/>
        <v>0</v>
      </c>
      <c r="AP344" s="23">
        <f t="shared" si="233"/>
        <v>2542</v>
      </c>
      <c r="AQ344" s="66">
        <v>26</v>
      </c>
      <c r="AR344" s="27">
        <v>4</v>
      </c>
      <c r="AS344" s="23">
        <f t="shared" si="234"/>
        <v>104</v>
      </c>
      <c r="AT344" s="66">
        <v>4</v>
      </c>
      <c r="AU344" s="28">
        <v>6</v>
      </c>
      <c r="AV344" s="23">
        <f t="shared" si="235"/>
        <v>24</v>
      </c>
      <c r="AW344" s="66">
        <f>327+120+120+504</f>
        <v>1071</v>
      </c>
      <c r="AX344" s="29">
        <f t="shared" si="236"/>
        <v>1199</v>
      </c>
      <c r="AY344" s="23">
        <v>19575</v>
      </c>
      <c r="AZ344" s="30">
        <f t="shared" si="237"/>
        <v>0.40776206021037359</v>
      </c>
      <c r="BA344" s="30">
        <f t="shared" si="238"/>
        <v>0.18440333696046426</v>
      </c>
      <c r="BB344" s="30">
        <f t="shared" si="239"/>
        <v>0.21330724070450097</v>
      </c>
      <c r="BC344" s="20">
        <f t="shared" si="240"/>
        <v>708262</v>
      </c>
      <c r="BD344" s="20">
        <f t="shared" si="241"/>
        <v>689250</v>
      </c>
      <c r="BE344" s="20">
        <f t="shared" si="242"/>
        <v>708262</v>
      </c>
      <c r="BF344" s="20">
        <f t="shared" si="243"/>
        <v>709882</v>
      </c>
      <c r="BG344" s="88">
        <v>802359</v>
      </c>
      <c r="BH344" s="88">
        <v>534984.68000000005</v>
      </c>
      <c r="BI344" s="237">
        <f t="shared" si="244"/>
        <v>66.676472750975563</v>
      </c>
      <c r="BJ344" s="238">
        <f t="shared" si="245"/>
        <v>48432</v>
      </c>
      <c r="BK344" s="239">
        <f t="shared" si="246"/>
        <v>6.0362007530295045</v>
      </c>
      <c r="BL344" s="27">
        <f t="shared" si="247"/>
        <v>80648</v>
      </c>
      <c r="BM344" s="239">
        <f t="shared" si="248"/>
        <v>10.051361049106447</v>
      </c>
      <c r="BN344" s="240">
        <f t="shared" si="249"/>
        <v>4885</v>
      </c>
      <c r="BO344" s="239">
        <f t="shared" si="250"/>
        <v>0.6088297133826629</v>
      </c>
      <c r="BP344" s="27">
        <f t="shared" si="251"/>
        <v>15000</v>
      </c>
      <c r="BQ344" s="239">
        <f t="shared" si="252"/>
        <v>1.869487349179108</v>
      </c>
      <c r="BR344" s="36">
        <f t="shared" si="253"/>
        <v>77953</v>
      </c>
      <c r="BS344" s="239">
        <f t="shared" si="254"/>
        <v>9.7154764887039349</v>
      </c>
      <c r="BT344" s="248">
        <f t="shared" si="263"/>
        <v>0.33323527249024432</v>
      </c>
      <c r="BU344" s="88">
        <v>226918</v>
      </c>
      <c r="BV344" s="47">
        <f t="shared" si="255"/>
        <v>28.281355353401658</v>
      </c>
      <c r="BW344" s="54">
        <f t="shared" si="256"/>
        <v>40456.319999999949</v>
      </c>
      <c r="BX344" s="237">
        <f t="shared" si="257"/>
        <v>5.0421718956227757</v>
      </c>
      <c r="BY344" s="73">
        <v>14292</v>
      </c>
      <c r="BZ344" s="73">
        <v>11250</v>
      </c>
      <c r="CA344" s="73">
        <v>15070</v>
      </c>
      <c r="CB344" s="73">
        <v>7820</v>
      </c>
      <c r="CC344" s="88">
        <v>80648</v>
      </c>
      <c r="CD344" s="88">
        <v>4885</v>
      </c>
      <c r="CE344" s="88">
        <v>15000</v>
      </c>
      <c r="CF344" s="42">
        <f t="shared" si="258"/>
        <v>2.0178973317783531E-2</v>
      </c>
      <c r="CG344" s="42">
        <f t="shared" si="259"/>
        <v>1.6322089227421111E-2</v>
      </c>
      <c r="CH344" s="42">
        <f t="shared" si="260"/>
        <v>2.1277436880702338E-2</v>
      </c>
      <c r="CI344" s="42">
        <f t="shared" si="261"/>
        <v>1.101591532113788E-2</v>
      </c>
      <c r="CJ344" s="42">
        <f t="shared" si="262"/>
        <v>0.10051361049106447</v>
      </c>
      <c r="CK344" s="54">
        <f t="shared" si="264"/>
        <v>8091.2639999999901</v>
      </c>
    </row>
    <row r="345" spans="1:89" ht="20" customHeight="1" x14ac:dyDescent="0.6">
      <c r="A345" s="47">
        <v>338</v>
      </c>
      <c r="B345" s="47">
        <v>4</v>
      </c>
      <c r="C345" s="67" t="s">
        <v>631</v>
      </c>
      <c r="D345" s="67" t="s">
        <v>335</v>
      </c>
      <c r="E345" s="48" t="s">
        <v>154</v>
      </c>
      <c r="F345" s="57"/>
      <c r="G345" s="19">
        <v>40</v>
      </c>
      <c r="H345" s="20">
        <f t="shared" si="221"/>
        <v>0</v>
      </c>
      <c r="I345" s="57">
        <v>13370</v>
      </c>
      <c r="J345" s="22">
        <v>50</v>
      </c>
      <c r="K345" s="20">
        <f t="shared" si="222"/>
        <v>668500</v>
      </c>
      <c r="L345" s="23"/>
      <c r="M345" s="24">
        <v>60</v>
      </c>
      <c r="N345" s="20">
        <f t="shared" si="223"/>
        <v>0</v>
      </c>
      <c r="O345" s="57">
        <v>4828</v>
      </c>
      <c r="P345" s="25">
        <v>12</v>
      </c>
      <c r="Q345" s="20">
        <f t="shared" si="224"/>
        <v>57936</v>
      </c>
      <c r="R345" s="57">
        <v>880</v>
      </c>
      <c r="S345" s="26">
        <v>12</v>
      </c>
      <c r="T345" s="20">
        <f t="shared" si="225"/>
        <v>10560</v>
      </c>
      <c r="U345" s="23">
        <v>1155</v>
      </c>
      <c r="V345" s="25">
        <v>8</v>
      </c>
      <c r="W345" s="20">
        <f t="shared" si="226"/>
        <v>9240</v>
      </c>
      <c r="X345" s="57">
        <v>457</v>
      </c>
      <c r="Y345" s="25">
        <v>12</v>
      </c>
      <c r="Z345" s="20">
        <f t="shared" si="227"/>
        <v>5484</v>
      </c>
      <c r="AA345" s="57">
        <v>744</v>
      </c>
      <c r="AB345" s="25">
        <v>10</v>
      </c>
      <c r="AC345" s="20">
        <f t="shared" si="228"/>
        <v>7440</v>
      </c>
      <c r="AD345" s="57">
        <v>330</v>
      </c>
      <c r="AE345" s="25">
        <v>25</v>
      </c>
      <c r="AF345" s="20">
        <f t="shared" si="229"/>
        <v>8250</v>
      </c>
      <c r="AG345" s="57">
        <v>0</v>
      </c>
      <c r="AH345" s="25">
        <v>7.5</v>
      </c>
      <c r="AI345" s="20">
        <f t="shared" si="230"/>
        <v>0</v>
      </c>
      <c r="AJ345" s="57">
        <v>0</v>
      </c>
      <c r="AK345" s="22">
        <v>15</v>
      </c>
      <c r="AL345" s="20">
        <f t="shared" si="231"/>
        <v>0</v>
      </c>
      <c r="AM345" s="57">
        <v>0</v>
      </c>
      <c r="AN345" s="25">
        <v>12</v>
      </c>
      <c r="AO345" s="20">
        <f t="shared" si="232"/>
        <v>0</v>
      </c>
      <c r="AP345" s="23">
        <f t="shared" si="233"/>
        <v>3566</v>
      </c>
      <c r="AQ345" s="57">
        <v>90</v>
      </c>
      <c r="AR345" s="27">
        <v>4</v>
      </c>
      <c r="AS345" s="23">
        <f t="shared" si="234"/>
        <v>360</v>
      </c>
      <c r="AT345" s="57">
        <v>0</v>
      </c>
      <c r="AU345" s="28">
        <v>6</v>
      </c>
      <c r="AV345" s="23">
        <f t="shared" si="235"/>
        <v>0</v>
      </c>
      <c r="AW345" s="57">
        <v>1613</v>
      </c>
      <c r="AX345" s="29">
        <f t="shared" si="236"/>
        <v>1973</v>
      </c>
      <c r="AY345" s="57">
        <v>34916</v>
      </c>
      <c r="AZ345" s="30">
        <f t="shared" si="237"/>
        <v>0.36110695587135377</v>
      </c>
      <c r="BA345" s="30">
        <f t="shared" si="238"/>
        <v>0.26671652954375469</v>
      </c>
      <c r="BB345" s="30">
        <f t="shared" si="239"/>
        <v>0.40865782932891465</v>
      </c>
      <c r="BC345" s="20">
        <f t="shared" si="240"/>
        <v>709474</v>
      </c>
      <c r="BD345" s="20">
        <f t="shared" si="241"/>
        <v>687310</v>
      </c>
      <c r="BE345" s="20">
        <f t="shared" si="242"/>
        <v>709474</v>
      </c>
      <c r="BF345" s="20">
        <f t="shared" si="243"/>
        <v>709474</v>
      </c>
      <c r="BG345" s="241">
        <v>802326</v>
      </c>
      <c r="BH345" s="241">
        <v>536372.14179097104</v>
      </c>
      <c r="BI345" s="237">
        <f t="shared" si="244"/>
        <v>66.852145111958365</v>
      </c>
      <c r="BJ345" s="238">
        <f t="shared" si="245"/>
        <v>54455</v>
      </c>
      <c r="BK345" s="239">
        <f t="shared" si="246"/>
        <v>6.7871413864189867</v>
      </c>
      <c r="BL345" s="27">
        <f t="shared" si="247"/>
        <v>38748.75</v>
      </c>
      <c r="BM345" s="239">
        <f t="shared" si="248"/>
        <v>4.8295518280599152</v>
      </c>
      <c r="BN345" s="240">
        <f t="shared" si="249"/>
        <v>7402.5</v>
      </c>
      <c r="BO345" s="239">
        <f t="shared" si="250"/>
        <v>0.92262995341045906</v>
      </c>
      <c r="BP345" s="27">
        <f t="shared" si="251"/>
        <v>12000</v>
      </c>
      <c r="BQ345" s="239">
        <f t="shared" si="252"/>
        <v>1.4956513935731859</v>
      </c>
      <c r="BR345" s="36">
        <f t="shared" si="253"/>
        <v>37675</v>
      </c>
      <c r="BS345" s="239">
        <f t="shared" si="254"/>
        <v>4.6957221877391486</v>
      </c>
      <c r="BT345" s="248">
        <f t="shared" si="263"/>
        <v>0.33147854888041639</v>
      </c>
      <c r="BU345" s="241">
        <v>150281.25</v>
      </c>
      <c r="BV345" s="47">
        <f t="shared" si="255"/>
        <v>18.730696749201694</v>
      </c>
      <c r="BW345" s="54">
        <f t="shared" si="256"/>
        <v>115672.60820902896</v>
      </c>
      <c r="BX345" s="237">
        <f t="shared" si="257"/>
        <v>14.417158138839943</v>
      </c>
      <c r="BY345" s="58">
        <v>15370</v>
      </c>
      <c r="BZ345" s="58">
        <v>15280</v>
      </c>
      <c r="CA345" s="58">
        <v>19255</v>
      </c>
      <c r="CB345" s="58">
        <v>4550</v>
      </c>
      <c r="CC345" s="59">
        <v>38748.75</v>
      </c>
      <c r="CD345" s="59">
        <v>7402.5</v>
      </c>
      <c r="CE345" s="59">
        <v>12000</v>
      </c>
      <c r="CF345" s="42">
        <f t="shared" si="258"/>
        <v>2.1663936944835187E-2</v>
      </c>
      <c r="CG345" s="42">
        <f t="shared" si="259"/>
        <v>2.2231598550872242E-2</v>
      </c>
      <c r="CH345" s="42">
        <f t="shared" si="260"/>
        <v>2.713982471521155E-2</v>
      </c>
      <c r="CI345" s="42">
        <f t="shared" si="261"/>
        <v>6.4132018932335786E-3</v>
      </c>
      <c r="CJ345" s="42">
        <f t="shared" si="262"/>
        <v>4.8295518280599158E-2</v>
      </c>
      <c r="CK345" s="54">
        <f t="shared" si="264"/>
        <v>23134.521641805793</v>
      </c>
    </row>
    <row r="346" spans="1:89" ht="20" customHeight="1" x14ac:dyDescent="0.6">
      <c r="A346" s="47">
        <v>339</v>
      </c>
      <c r="B346" s="47">
        <v>6</v>
      </c>
      <c r="C346" s="48" t="s">
        <v>632</v>
      </c>
      <c r="D346" s="48" t="s">
        <v>222</v>
      </c>
      <c r="E346" s="48" t="s">
        <v>223</v>
      </c>
      <c r="F346" s="57"/>
      <c r="G346" s="19">
        <v>40</v>
      </c>
      <c r="H346" s="20">
        <f t="shared" si="221"/>
        <v>0</v>
      </c>
      <c r="I346" s="23">
        <v>13200</v>
      </c>
      <c r="J346" s="22">
        <v>50</v>
      </c>
      <c r="K346" s="20">
        <f t="shared" si="222"/>
        <v>660000</v>
      </c>
      <c r="L346" s="23"/>
      <c r="M346" s="24">
        <v>60</v>
      </c>
      <c r="N346" s="20">
        <f t="shared" si="223"/>
        <v>0</v>
      </c>
      <c r="O346" s="23">
        <v>5549</v>
      </c>
      <c r="P346" s="25">
        <v>12</v>
      </c>
      <c r="Q346" s="20">
        <f t="shared" si="224"/>
        <v>66588</v>
      </c>
      <c r="R346" s="23">
        <v>277</v>
      </c>
      <c r="S346" s="26">
        <v>12</v>
      </c>
      <c r="T346" s="20">
        <f t="shared" si="225"/>
        <v>3324</v>
      </c>
      <c r="U346" s="23">
        <v>568</v>
      </c>
      <c r="V346" s="25">
        <v>8</v>
      </c>
      <c r="W346" s="20">
        <f t="shared" si="226"/>
        <v>4544</v>
      </c>
      <c r="X346" s="23">
        <v>517</v>
      </c>
      <c r="Y346" s="25">
        <v>12</v>
      </c>
      <c r="Z346" s="20">
        <f t="shared" si="227"/>
        <v>6204</v>
      </c>
      <c r="AA346" s="23">
        <v>974</v>
      </c>
      <c r="AB346" s="25">
        <v>10</v>
      </c>
      <c r="AC346" s="20">
        <f t="shared" si="228"/>
        <v>9740</v>
      </c>
      <c r="AD346" s="23"/>
      <c r="AE346" s="25">
        <v>25</v>
      </c>
      <c r="AF346" s="20">
        <f t="shared" si="229"/>
        <v>0</v>
      </c>
      <c r="AG346" s="23"/>
      <c r="AH346" s="25">
        <v>7.5</v>
      </c>
      <c r="AI346" s="20">
        <f t="shared" si="230"/>
        <v>0</v>
      </c>
      <c r="AJ346" s="23">
        <v>148</v>
      </c>
      <c r="AK346" s="22">
        <v>15</v>
      </c>
      <c r="AL346" s="20">
        <f t="shared" si="231"/>
        <v>2220</v>
      </c>
      <c r="AM346" s="23"/>
      <c r="AN346" s="25">
        <v>12</v>
      </c>
      <c r="AO346" s="20">
        <f t="shared" si="232"/>
        <v>0</v>
      </c>
      <c r="AP346" s="23">
        <f t="shared" si="233"/>
        <v>2484</v>
      </c>
      <c r="AQ346" s="23">
        <v>192</v>
      </c>
      <c r="AR346" s="27">
        <v>4</v>
      </c>
      <c r="AS346" s="23">
        <f t="shared" si="234"/>
        <v>768</v>
      </c>
      <c r="AT346" s="23"/>
      <c r="AU346" s="28">
        <v>6</v>
      </c>
      <c r="AV346" s="23">
        <f t="shared" si="235"/>
        <v>0</v>
      </c>
      <c r="AW346" s="23">
        <v>2543</v>
      </c>
      <c r="AX346" s="29">
        <f t="shared" si="236"/>
        <v>3311</v>
      </c>
      <c r="AY346" s="23">
        <v>49555</v>
      </c>
      <c r="AZ346" s="30">
        <f t="shared" si="237"/>
        <v>0.42037878787878785</v>
      </c>
      <c r="BA346" s="30">
        <f t="shared" si="238"/>
        <v>0.18818181818181817</v>
      </c>
      <c r="BB346" s="30">
        <f t="shared" si="239"/>
        <v>0.5966840872229231</v>
      </c>
      <c r="BC346" s="20">
        <f t="shared" si="240"/>
        <v>683812</v>
      </c>
      <c r="BD346" s="20">
        <f t="shared" si="241"/>
        <v>663324</v>
      </c>
      <c r="BE346" s="20">
        <f t="shared" si="242"/>
        <v>683812</v>
      </c>
      <c r="BF346" s="20">
        <f t="shared" si="243"/>
        <v>683812</v>
      </c>
      <c r="BG346" s="36">
        <v>802175</v>
      </c>
      <c r="BH346" s="36">
        <v>534431.55299839901</v>
      </c>
      <c r="BI346" s="237">
        <f t="shared" si="244"/>
        <v>66.622813351001838</v>
      </c>
      <c r="BJ346" s="238">
        <f t="shared" si="245"/>
        <v>63020</v>
      </c>
      <c r="BK346" s="239">
        <f t="shared" si="246"/>
        <v>7.856141116339951</v>
      </c>
      <c r="BL346" s="27">
        <f t="shared" si="247"/>
        <v>58487</v>
      </c>
      <c r="BM346" s="239">
        <f t="shared" si="248"/>
        <v>7.29105245114844</v>
      </c>
      <c r="BN346" s="240">
        <f t="shared" si="249"/>
        <v>0</v>
      </c>
      <c r="BO346" s="239">
        <f t="shared" si="250"/>
        <v>0</v>
      </c>
      <c r="BP346" s="27">
        <f t="shared" si="251"/>
        <v>24000</v>
      </c>
      <c r="BQ346" s="239">
        <f t="shared" si="252"/>
        <v>2.9918658646803999</v>
      </c>
      <c r="BR346" s="36">
        <f t="shared" si="253"/>
        <v>54607.98000000001</v>
      </c>
      <c r="BS346" s="239">
        <f t="shared" si="254"/>
        <v>6.8074896375479179</v>
      </c>
      <c r="BT346" s="248">
        <f t="shared" si="263"/>
        <v>0.33377186648998158</v>
      </c>
      <c r="BU346" s="36">
        <v>200114.98</v>
      </c>
      <c r="BV346" s="47">
        <f t="shared" si="255"/>
        <v>24.94654906971671</v>
      </c>
      <c r="BW346" s="54">
        <f t="shared" si="256"/>
        <v>67628.467001600977</v>
      </c>
      <c r="BX346" s="237">
        <f t="shared" si="257"/>
        <v>8.4306375792814503</v>
      </c>
      <c r="BY346" s="53">
        <v>14920</v>
      </c>
      <c r="BZ346" s="53">
        <v>22700</v>
      </c>
      <c r="CA346" s="53">
        <v>12950</v>
      </c>
      <c r="CB346" s="53">
        <v>12450</v>
      </c>
      <c r="CC346" s="54">
        <v>58487</v>
      </c>
      <c r="CD346" s="54"/>
      <c r="CE346" s="54">
        <v>24000</v>
      </c>
      <c r="CF346" s="42">
        <f t="shared" si="258"/>
        <v>2.1818862494369796E-2</v>
      </c>
      <c r="CG346" s="42">
        <f t="shared" si="259"/>
        <v>3.4221587037405549E-2</v>
      </c>
      <c r="CH346" s="42">
        <f t="shared" si="260"/>
        <v>1.893795370657432E-2</v>
      </c>
      <c r="CI346" s="42">
        <f t="shared" si="261"/>
        <v>1.8206758582768365E-2</v>
      </c>
      <c r="CJ346" s="42">
        <f t="shared" si="262"/>
        <v>7.2910524511484401E-2</v>
      </c>
      <c r="CK346" s="54">
        <f t="shared" si="264"/>
        <v>13525.693400320197</v>
      </c>
    </row>
    <row r="347" spans="1:89" ht="20" customHeight="1" x14ac:dyDescent="0.6">
      <c r="A347" s="47">
        <v>340</v>
      </c>
      <c r="B347" s="47">
        <v>5</v>
      </c>
      <c r="C347" s="65" t="s">
        <v>633</v>
      </c>
      <c r="D347" s="69" t="s">
        <v>634</v>
      </c>
      <c r="E347" s="47" t="s">
        <v>635</v>
      </c>
      <c r="F347" s="57"/>
      <c r="G347" s="19">
        <v>40</v>
      </c>
      <c r="H347" s="20">
        <f t="shared" si="221"/>
        <v>0</v>
      </c>
      <c r="I347" s="57">
        <v>12795</v>
      </c>
      <c r="J347" s="22">
        <v>50</v>
      </c>
      <c r="K347" s="20">
        <f t="shared" si="222"/>
        <v>639750</v>
      </c>
      <c r="L347" s="23"/>
      <c r="M347" s="24">
        <v>60</v>
      </c>
      <c r="N347" s="20">
        <f t="shared" si="223"/>
        <v>0</v>
      </c>
      <c r="O347" s="23">
        <v>5273</v>
      </c>
      <c r="P347" s="25">
        <v>12</v>
      </c>
      <c r="Q347" s="20">
        <f t="shared" si="224"/>
        <v>63276</v>
      </c>
      <c r="R347" s="23">
        <v>860</v>
      </c>
      <c r="S347" s="26">
        <v>12</v>
      </c>
      <c r="T347" s="20">
        <f t="shared" si="225"/>
        <v>10320</v>
      </c>
      <c r="U347" s="23"/>
      <c r="V347" s="25">
        <v>8</v>
      </c>
      <c r="W347" s="20">
        <f t="shared" si="226"/>
        <v>0</v>
      </c>
      <c r="X347" s="23"/>
      <c r="Y347" s="25">
        <v>12</v>
      </c>
      <c r="Z347" s="20">
        <f t="shared" si="227"/>
        <v>0</v>
      </c>
      <c r="AA347" s="23">
        <v>2400</v>
      </c>
      <c r="AB347" s="25">
        <v>10</v>
      </c>
      <c r="AC347" s="20">
        <f t="shared" si="228"/>
        <v>24000</v>
      </c>
      <c r="AD347" s="23">
        <v>410</v>
      </c>
      <c r="AE347" s="25">
        <v>25</v>
      </c>
      <c r="AF347" s="20">
        <f t="shared" si="229"/>
        <v>10250</v>
      </c>
      <c r="AG347" s="23">
        <v>356</v>
      </c>
      <c r="AH347" s="25">
        <v>7.5</v>
      </c>
      <c r="AI347" s="20">
        <f t="shared" si="230"/>
        <v>2670</v>
      </c>
      <c r="AJ347" s="23"/>
      <c r="AK347" s="22">
        <v>15</v>
      </c>
      <c r="AL347" s="20">
        <f t="shared" si="231"/>
        <v>0</v>
      </c>
      <c r="AM347" s="23"/>
      <c r="AN347" s="25">
        <v>12</v>
      </c>
      <c r="AO347" s="20">
        <f t="shared" si="232"/>
        <v>0</v>
      </c>
      <c r="AP347" s="23">
        <f t="shared" si="233"/>
        <v>4026</v>
      </c>
      <c r="AQ347" s="23"/>
      <c r="AR347" s="27">
        <v>4</v>
      </c>
      <c r="AS347" s="23">
        <f t="shared" si="234"/>
        <v>0</v>
      </c>
      <c r="AT347" s="23"/>
      <c r="AU347" s="28">
        <v>6</v>
      </c>
      <c r="AV347" s="23">
        <f t="shared" si="235"/>
        <v>0</v>
      </c>
      <c r="AW347" s="23">
        <v>2292</v>
      </c>
      <c r="AX347" s="29">
        <f t="shared" si="236"/>
        <v>2292</v>
      </c>
      <c r="AY347" s="23">
        <v>49534</v>
      </c>
      <c r="AZ347" s="30">
        <f t="shared" si="237"/>
        <v>0.41211410707307544</v>
      </c>
      <c r="BA347" s="30">
        <f t="shared" si="238"/>
        <v>0.31465416178194605</v>
      </c>
      <c r="BB347" s="30">
        <f t="shared" si="239"/>
        <v>0.43466717238763514</v>
      </c>
      <c r="BC347" s="20">
        <f t="shared" si="240"/>
        <v>684320</v>
      </c>
      <c r="BD347" s="20">
        <f t="shared" si="241"/>
        <v>660320</v>
      </c>
      <c r="BE347" s="20">
        <f t="shared" si="242"/>
        <v>684320</v>
      </c>
      <c r="BF347" s="20">
        <f t="shared" si="243"/>
        <v>686990</v>
      </c>
      <c r="BG347" s="36">
        <v>801970</v>
      </c>
      <c r="BH347" s="36">
        <v>531991.43560606102</v>
      </c>
      <c r="BI347" s="237">
        <f t="shared" si="244"/>
        <v>66.335578089711717</v>
      </c>
      <c r="BJ347" s="238">
        <f t="shared" si="245"/>
        <v>62932</v>
      </c>
      <c r="BK347" s="239">
        <f t="shared" si="246"/>
        <v>7.8471763282915825</v>
      </c>
      <c r="BL347" s="27">
        <f t="shared" si="247"/>
        <v>51850.25</v>
      </c>
      <c r="BM347" s="239">
        <f t="shared" si="248"/>
        <v>6.4653603002606088</v>
      </c>
      <c r="BN347" s="240">
        <f t="shared" si="249"/>
        <v>749.38</v>
      </c>
      <c r="BO347" s="239">
        <f t="shared" si="250"/>
        <v>9.344239809469182E-2</v>
      </c>
      <c r="BP347" s="27">
        <f t="shared" si="251"/>
        <v>15000</v>
      </c>
      <c r="BQ347" s="239">
        <f t="shared" si="252"/>
        <v>1.8703941543948028</v>
      </c>
      <c r="BR347" s="36">
        <f t="shared" si="253"/>
        <v>96921.47</v>
      </c>
      <c r="BS347" s="239">
        <f t="shared" si="254"/>
        <v>12.085423394890084</v>
      </c>
      <c r="BT347" s="248">
        <f t="shared" si="263"/>
        <v>0.33664421910288289</v>
      </c>
      <c r="BU347" s="36">
        <v>227453.1</v>
      </c>
      <c r="BV347" s="47">
        <f t="shared" si="255"/>
        <v>28.36179657593177</v>
      </c>
      <c r="BW347" s="54">
        <f t="shared" si="256"/>
        <v>42525.464393938979</v>
      </c>
      <c r="BX347" s="237">
        <f t="shared" si="257"/>
        <v>5.3026253343565193</v>
      </c>
      <c r="BY347" s="53">
        <v>22302</v>
      </c>
      <c r="BZ347" s="53">
        <v>17600</v>
      </c>
      <c r="CA347" s="53">
        <v>15400</v>
      </c>
      <c r="CB347" s="53">
        <v>7630</v>
      </c>
      <c r="CC347" s="54">
        <v>51850.25</v>
      </c>
      <c r="CD347" s="54">
        <v>749.38</v>
      </c>
      <c r="CE347" s="54">
        <v>15000</v>
      </c>
      <c r="CF347" s="42">
        <f t="shared" si="258"/>
        <v>3.2590016366612108E-2</v>
      </c>
      <c r="CG347" s="42">
        <f t="shared" si="259"/>
        <v>2.6653743639447541E-2</v>
      </c>
      <c r="CH347" s="42">
        <f t="shared" si="260"/>
        <v>2.2504091653027823E-2</v>
      </c>
      <c r="CI347" s="42">
        <f t="shared" si="261"/>
        <v>1.1106420763038763E-2</v>
      </c>
      <c r="CJ347" s="42">
        <f t="shared" si="262"/>
        <v>6.4653603002606086E-2</v>
      </c>
      <c r="CK347" s="54">
        <f t="shared" si="264"/>
        <v>8505.0928787877965</v>
      </c>
    </row>
    <row r="348" spans="1:89" ht="20" customHeight="1" x14ac:dyDescent="0.6">
      <c r="A348" s="47">
        <v>341</v>
      </c>
      <c r="B348" s="47">
        <v>5</v>
      </c>
      <c r="C348" s="60" t="s">
        <v>636</v>
      </c>
      <c r="D348" s="63" t="s">
        <v>78</v>
      </c>
      <c r="E348" s="47" t="s">
        <v>101</v>
      </c>
      <c r="F348" s="57"/>
      <c r="G348" s="19">
        <v>40</v>
      </c>
      <c r="H348" s="20">
        <f t="shared" si="221"/>
        <v>0</v>
      </c>
      <c r="I348" s="57">
        <v>12498</v>
      </c>
      <c r="J348" s="22">
        <v>50</v>
      </c>
      <c r="K348" s="20">
        <f t="shared" si="222"/>
        <v>624900</v>
      </c>
      <c r="L348" s="23"/>
      <c r="M348" s="24">
        <v>60</v>
      </c>
      <c r="N348" s="20">
        <f t="shared" si="223"/>
        <v>0</v>
      </c>
      <c r="O348" s="23">
        <v>5384</v>
      </c>
      <c r="P348" s="25">
        <v>12</v>
      </c>
      <c r="Q348" s="20">
        <f t="shared" si="224"/>
        <v>64608</v>
      </c>
      <c r="R348" s="23">
        <v>4435</v>
      </c>
      <c r="S348" s="26">
        <v>12</v>
      </c>
      <c r="T348" s="20">
        <f t="shared" si="225"/>
        <v>53220</v>
      </c>
      <c r="U348" s="23">
        <v>510</v>
      </c>
      <c r="V348" s="25">
        <v>8</v>
      </c>
      <c r="W348" s="20">
        <f t="shared" si="226"/>
        <v>4080</v>
      </c>
      <c r="X348" s="23">
        <v>662</v>
      </c>
      <c r="Y348" s="25">
        <v>12</v>
      </c>
      <c r="Z348" s="20">
        <f t="shared" si="227"/>
        <v>7944</v>
      </c>
      <c r="AA348" s="23">
        <v>966</v>
      </c>
      <c r="AB348" s="25">
        <v>10</v>
      </c>
      <c r="AC348" s="20">
        <f t="shared" si="228"/>
        <v>9660</v>
      </c>
      <c r="AD348" s="23">
        <v>130</v>
      </c>
      <c r="AE348" s="25">
        <v>25</v>
      </c>
      <c r="AF348" s="20">
        <f t="shared" si="229"/>
        <v>3250</v>
      </c>
      <c r="AG348" s="23"/>
      <c r="AH348" s="25">
        <v>7.5</v>
      </c>
      <c r="AI348" s="20">
        <f t="shared" si="230"/>
        <v>0</v>
      </c>
      <c r="AJ348" s="23"/>
      <c r="AK348" s="22">
        <v>15</v>
      </c>
      <c r="AL348" s="20">
        <f t="shared" si="231"/>
        <v>0</v>
      </c>
      <c r="AM348" s="23">
        <v>165</v>
      </c>
      <c r="AN348" s="25">
        <v>12</v>
      </c>
      <c r="AO348" s="20">
        <f t="shared" si="232"/>
        <v>1980</v>
      </c>
      <c r="AP348" s="23">
        <f t="shared" si="233"/>
        <v>6868</v>
      </c>
      <c r="AQ348" s="23"/>
      <c r="AR348" s="27">
        <v>4</v>
      </c>
      <c r="AS348" s="23">
        <f t="shared" si="234"/>
        <v>0</v>
      </c>
      <c r="AT348" s="23"/>
      <c r="AU348" s="28">
        <v>6</v>
      </c>
      <c r="AV348" s="23">
        <f t="shared" si="235"/>
        <v>0</v>
      </c>
      <c r="AW348" s="23">
        <v>1651</v>
      </c>
      <c r="AX348" s="29">
        <f t="shared" si="236"/>
        <v>1651</v>
      </c>
      <c r="AY348" s="23">
        <v>31729</v>
      </c>
      <c r="AZ348" s="30">
        <f t="shared" si="237"/>
        <v>0.43078892622819653</v>
      </c>
      <c r="BA348" s="30">
        <f t="shared" si="238"/>
        <v>0.54952792446791487</v>
      </c>
      <c r="BB348" s="30">
        <f t="shared" si="239"/>
        <v>0.30664933135215455</v>
      </c>
      <c r="BC348" s="20">
        <f t="shared" si="240"/>
        <v>703054</v>
      </c>
      <c r="BD348" s="20">
        <f t="shared" si="241"/>
        <v>681370</v>
      </c>
      <c r="BE348" s="20">
        <f t="shared" si="242"/>
        <v>703054</v>
      </c>
      <c r="BF348" s="20">
        <f t="shared" si="243"/>
        <v>703054</v>
      </c>
      <c r="BG348" s="36">
        <v>801371</v>
      </c>
      <c r="BH348" s="36">
        <v>531915.63257575803</v>
      </c>
      <c r="BI348" s="237">
        <f t="shared" si="244"/>
        <v>66.375702711448014</v>
      </c>
      <c r="BJ348" s="238">
        <f t="shared" si="245"/>
        <v>49648</v>
      </c>
      <c r="BK348" s="239">
        <f t="shared" si="246"/>
        <v>6.1953826629613502</v>
      </c>
      <c r="BL348" s="27">
        <f t="shared" si="247"/>
        <v>59245</v>
      </c>
      <c r="BM348" s="239">
        <f t="shared" si="248"/>
        <v>7.3929553228155251</v>
      </c>
      <c r="BN348" s="240">
        <f t="shared" si="249"/>
        <v>7950.88</v>
      </c>
      <c r="BO348" s="239">
        <f t="shared" si="250"/>
        <v>0.99215968633753904</v>
      </c>
      <c r="BP348" s="27">
        <f t="shared" si="251"/>
        <v>15000</v>
      </c>
      <c r="BQ348" s="239">
        <f t="shared" si="252"/>
        <v>1.8717922160896763</v>
      </c>
      <c r="BR348" s="36">
        <f t="shared" si="253"/>
        <v>80868.889999999985</v>
      </c>
      <c r="BS348" s="239">
        <f t="shared" si="254"/>
        <v>10.091317255054149</v>
      </c>
      <c r="BT348" s="248">
        <f t="shared" si="263"/>
        <v>0.33624297288551991</v>
      </c>
      <c r="BU348" s="36">
        <v>212712.77</v>
      </c>
      <c r="BV348" s="47">
        <f t="shared" si="255"/>
        <v>26.543607143258239</v>
      </c>
      <c r="BW348" s="54">
        <f t="shared" si="256"/>
        <v>56742.597424241976</v>
      </c>
      <c r="BX348" s="237">
        <f t="shared" si="257"/>
        <v>7.0806901452937501</v>
      </c>
      <c r="BY348" s="53">
        <v>14392</v>
      </c>
      <c r="BZ348" s="53">
        <v>17022</v>
      </c>
      <c r="CA348" s="53">
        <v>11764</v>
      </c>
      <c r="CB348" s="53">
        <v>6470</v>
      </c>
      <c r="CC348" s="54">
        <v>59245</v>
      </c>
      <c r="CD348" s="54">
        <v>7950.88</v>
      </c>
      <c r="CE348" s="54">
        <v>15000</v>
      </c>
      <c r="CF348" s="42">
        <f t="shared" si="258"/>
        <v>2.0470689306938017E-2</v>
      </c>
      <c r="CG348" s="42">
        <f t="shared" si="259"/>
        <v>2.4982021515476172E-2</v>
      </c>
      <c r="CH348" s="42">
        <f t="shared" si="260"/>
        <v>1.6732711854281462E-2</v>
      </c>
      <c r="CI348" s="42">
        <f t="shared" si="261"/>
        <v>9.2027070466848913E-3</v>
      </c>
      <c r="CJ348" s="42">
        <f t="shared" si="262"/>
        <v>7.3929553228155254E-2</v>
      </c>
      <c r="CK348" s="54">
        <f t="shared" si="264"/>
        <v>11348.519484848395</v>
      </c>
    </row>
    <row r="349" spans="1:89" ht="20" customHeight="1" x14ac:dyDescent="0.6">
      <c r="A349" s="47">
        <v>342</v>
      </c>
      <c r="B349" s="47">
        <v>2</v>
      </c>
      <c r="C349" s="48" t="s">
        <v>637</v>
      </c>
      <c r="D349" s="48" t="s">
        <v>638</v>
      </c>
      <c r="E349" s="48" t="s">
        <v>126</v>
      </c>
      <c r="F349" s="49">
        <v>0</v>
      </c>
      <c r="G349" s="19">
        <v>40</v>
      </c>
      <c r="H349" s="20">
        <f t="shared" si="221"/>
        <v>0</v>
      </c>
      <c r="I349" s="23">
        <v>12694</v>
      </c>
      <c r="J349" s="22">
        <v>50</v>
      </c>
      <c r="K349" s="20">
        <f t="shared" si="222"/>
        <v>634700</v>
      </c>
      <c r="L349" s="23"/>
      <c r="M349" s="24">
        <v>60</v>
      </c>
      <c r="N349" s="20">
        <f t="shared" si="223"/>
        <v>0</v>
      </c>
      <c r="O349" s="23">
        <v>6363</v>
      </c>
      <c r="P349" s="25">
        <v>12</v>
      </c>
      <c r="Q349" s="20">
        <f t="shared" si="224"/>
        <v>76356</v>
      </c>
      <c r="R349" s="23">
        <v>2220</v>
      </c>
      <c r="S349" s="26">
        <v>12</v>
      </c>
      <c r="T349" s="20">
        <f t="shared" si="225"/>
        <v>26640</v>
      </c>
      <c r="U349" s="23">
        <v>446</v>
      </c>
      <c r="V349" s="25">
        <v>8</v>
      </c>
      <c r="W349" s="20">
        <f t="shared" si="226"/>
        <v>3568</v>
      </c>
      <c r="X349" s="23">
        <v>200</v>
      </c>
      <c r="Y349" s="25">
        <v>12</v>
      </c>
      <c r="Z349" s="20">
        <f t="shared" si="227"/>
        <v>2400</v>
      </c>
      <c r="AA349" s="23">
        <v>1181</v>
      </c>
      <c r="AB349" s="25">
        <v>10</v>
      </c>
      <c r="AC349" s="20">
        <f t="shared" si="228"/>
        <v>11810</v>
      </c>
      <c r="AD349" s="23">
        <v>281</v>
      </c>
      <c r="AE349" s="25">
        <v>25</v>
      </c>
      <c r="AF349" s="20">
        <f t="shared" si="229"/>
        <v>7025</v>
      </c>
      <c r="AG349" s="23">
        <v>0</v>
      </c>
      <c r="AH349" s="25">
        <v>7.5</v>
      </c>
      <c r="AI349" s="20">
        <f t="shared" si="230"/>
        <v>0</v>
      </c>
      <c r="AJ349" s="23"/>
      <c r="AK349" s="22">
        <v>15</v>
      </c>
      <c r="AL349" s="20">
        <f t="shared" si="231"/>
        <v>0</v>
      </c>
      <c r="AM349" s="23">
        <v>32</v>
      </c>
      <c r="AN349" s="25">
        <v>12</v>
      </c>
      <c r="AO349" s="20">
        <f t="shared" si="232"/>
        <v>384</v>
      </c>
      <c r="AP349" s="23">
        <f t="shared" si="233"/>
        <v>4360</v>
      </c>
      <c r="AQ349" s="23">
        <v>63</v>
      </c>
      <c r="AR349" s="27">
        <v>4</v>
      </c>
      <c r="AS349" s="23">
        <f t="shared" si="234"/>
        <v>252</v>
      </c>
      <c r="AT349" s="23">
        <v>7</v>
      </c>
      <c r="AU349" s="28">
        <v>6</v>
      </c>
      <c r="AV349" s="23">
        <f t="shared" si="235"/>
        <v>42</v>
      </c>
      <c r="AW349" s="23">
        <v>1832</v>
      </c>
      <c r="AX349" s="29">
        <f t="shared" si="236"/>
        <v>2126</v>
      </c>
      <c r="AY349" s="23">
        <v>38020</v>
      </c>
      <c r="AZ349" s="30">
        <f t="shared" si="237"/>
        <v>0.50126043800220577</v>
      </c>
      <c r="BA349" s="30">
        <f t="shared" si="238"/>
        <v>0.34346935560107139</v>
      </c>
      <c r="BB349" s="30">
        <f t="shared" si="239"/>
        <v>0.33411912619833412</v>
      </c>
      <c r="BC349" s="20">
        <f t="shared" si="240"/>
        <v>686143</v>
      </c>
      <c r="BD349" s="20">
        <f t="shared" si="241"/>
        <v>668365</v>
      </c>
      <c r="BE349" s="20">
        <f t="shared" si="242"/>
        <v>686143</v>
      </c>
      <c r="BF349" s="20">
        <f t="shared" si="243"/>
        <v>686143</v>
      </c>
      <c r="BG349" s="36">
        <v>801203</v>
      </c>
      <c r="BH349" s="36">
        <v>543880.56889979995</v>
      </c>
      <c r="BI349" s="237">
        <f t="shared" si="244"/>
        <v>67.882992063160017</v>
      </c>
      <c r="BJ349" s="238">
        <f t="shared" si="245"/>
        <v>42348</v>
      </c>
      <c r="BK349" s="239">
        <f t="shared" si="246"/>
        <v>5.2855518514034525</v>
      </c>
      <c r="BL349" s="27">
        <f t="shared" si="247"/>
        <v>21750</v>
      </c>
      <c r="BM349" s="239">
        <f t="shared" si="248"/>
        <v>2.7146678182682793</v>
      </c>
      <c r="BN349" s="240">
        <f t="shared" si="249"/>
        <v>4050.95</v>
      </c>
      <c r="BO349" s="239">
        <f t="shared" si="250"/>
        <v>0.50560844130638549</v>
      </c>
      <c r="BP349" s="27">
        <f t="shared" si="251"/>
        <v>18000</v>
      </c>
      <c r="BQ349" s="239">
        <f t="shared" si="252"/>
        <v>2.2466216427047829</v>
      </c>
      <c r="BR349" s="36">
        <f t="shared" si="253"/>
        <v>54096.33</v>
      </c>
      <c r="BS349" s="239">
        <f t="shared" si="254"/>
        <v>6.7518880982722234</v>
      </c>
      <c r="BT349" s="248">
        <f t="shared" si="263"/>
        <v>0.32117007936839981</v>
      </c>
      <c r="BU349" s="36">
        <v>140245.28</v>
      </c>
      <c r="BV349" s="47">
        <f t="shared" si="255"/>
        <v>17.504337851955121</v>
      </c>
      <c r="BW349" s="54">
        <f t="shared" si="256"/>
        <v>117077.15110020005</v>
      </c>
      <c r="BX349" s="237">
        <f t="shared" si="257"/>
        <v>14.612670084884861</v>
      </c>
      <c r="BY349" s="53">
        <v>7036</v>
      </c>
      <c r="BZ349" s="53">
        <v>19800</v>
      </c>
      <c r="CA349" s="53">
        <v>10032</v>
      </c>
      <c r="CB349" s="53">
        <v>5480</v>
      </c>
      <c r="CC349" s="54">
        <v>21750</v>
      </c>
      <c r="CD349" s="54">
        <v>4050.95</v>
      </c>
      <c r="CE349" s="54">
        <v>18000</v>
      </c>
      <c r="CF349" s="42">
        <f t="shared" si="258"/>
        <v>1.0254422183130921E-2</v>
      </c>
      <c r="CG349" s="42">
        <f t="shared" si="259"/>
        <v>2.9624531505988493E-2</v>
      </c>
      <c r="CH349" s="42">
        <f t="shared" si="260"/>
        <v>1.4620858917164498E-2</v>
      </c>
      <c r="CI349" s="42">
        <f t="shared" si="261"/>
        <v>7.9866733319439234E-3</v>
      </c>
      <c r="CJ349" s="42">
        <f t="shared" si="262"/>
        <v>2.714667818268279E-2</v>
      </c>
      <c r="CK349" s="54">
        <f t="shared" si="264"/>
        <v>23415.430220040013</v>
      </c>
    </row>
    <row r="350" spans="1:89" ht="20" customHeight="1" x14ac:dyDescent="0.6">
      <c r="A350" s="47">
        <v>343</v>
      </c>
      <c r="B350" s="62">
        <v>4</v>
      </c>
      <c r="C350" s="48" t="s">
        <v>639</v>
      </c>
      <c r="D350" s="48" t="s">
        <v>212</v>
      </c>
      <c r="E350" s="48" t="s">
        <v>551</v>
      </c>
      <c r="F350" s="23"/>
      <c r="G350" s="19">
        <v>40</v>
      </c>
      <c r="H350" s="20">
        <f t="shared" si="221"/>
        <v>0</v>
      </c>
      <c r="I350" s="23">
        <v>13170</v>
      </c>
      <c r="J350" s="22">
        <v>50</v>
      </c>
      <c r="K350" s="20">
        <f t="shared" si="222"/>
        <v>658500</v>
      </c>
      <c r="L350" s="23"/>
      <c r="M350" s="24">
        <v>60</v>
      </c>
      <c r="N350" s="20">
        <f t="shared" si="223"/>
        <v>0</v>
      </c>
      <c r="O350" s="23">
        <v>6832</v>
      </c>
      <c r="P350" s="25">
        <v>12</v>
      </c>
      <c r="Q350" s="20">
        <f t="shared" si="224"/>
        <v>81984</v>
      </c>
      <c r="R350" s="23">
        <v>720</v>
      </c>
      <c r="S350" s="26">
        <v>12</v>
      </c>
      <c r="T350" s="20">
        <f t="shared" si="225"/>
        <v>8640</v>
      </c>
      <c r="U350" s="23">
        <v>950</v>
      </c>
      <c r="V350" s="25">
        <v>8</v>
      </c>
      <c r="W350" s="20">
        <f t="shared" si="226"/>
        <v>7600</v>
      </c>
      <c r="X350" s="23">
        <v>140</v>
      </c>
      <c r="Y350" s="25">
        <v>12</v>
      </c>
      <c r="Z350" s="20">
        <f t="shared" si="227"/>
        <v>1680</v>
      </c>
      <c r="AA350" s="23">
        <v>360</v>
      </c>
      <c r="AB350" s="25">
        <v>10</v>
      </c>
      <c r="AC350" s="20">
        <f t="shared" si="228"/>
        <v>3600</v>
      </c>
      <c r="AD350" s="23">
        <v>240</v>
      </c>
      <c r="AE350" s="25">
        <v>25</v>
      </c>
      <c r="AF350" s="20">
        <f t="shared" si="229"/>
        <v>6000</v>
      </c>
      <c r="AG350" s="23"/>
      <c r="AH350" s="25">
        <v>7.5</v>
      </c>
      <c r="AI350" s="20">
        <f t="shared" si="230"/>
        <v>0</v>
      </c>
      <c r="AJ350" s="23">
        <v>119</v>
      </c>
      <c r="AK350" s="22">
        <v>15</v>
      </c>
      <c r="AL350" s="20">
        <f t="shared" si="231"/>
        <v>1785</v>
      </c>
      <c r="AM350" s="23"/>
      <c r="AN350" s="25">
        <v>12</v>
      </c>
      <c r="AO350" s="20">
        <f t="shared" si="232"/>
        <v>0</v>
      </c>
      <c r="AP350" s="23">
        <f t="shared" si="233"/>
        <v>2529</v>
      </c>
      <c r="AQ350" s="23"/>
      <c r="AR350" s="27">
        <v>4</v>
      </c>
      <c r="AS350" s="23">
        <f t="shared" si="234"/>
        <v>0</v>
      </c>
      <c r="AT350" s="23"/>
      <c r="AU350" s="28">
        <v>6</v>
      </c>
      <c r="AV350" s="23">
        <f t="shared" si="235"/>
        <v>0</v>
      </c>
      <c r="AW350" s="23">
        <v>1902</v>
      </c>
      <c r="AX350" s="29">
        <f t="shared" si="236"/>
        <v>1902</v>
      </c>
      <c r="AY350" s="23">
        <v>30980</v>
      </c>
      <c r="AZ350" s="30">
        <f t="shared" si="237"/>
        <v>0.51875474563401669</v>
      </c>
      <c r="BA350" s="30">
        <f t="shared" si="238"/>
        <v>0.19202733485193621</v>
      </c>
      <c r="BB350" s="30">
        <f t="shared" si="239"/>
        <v>0.27839578454332553</v>
      </c>
      <c r="BC350" s="20">
        <f t="shared" si="240"/>
        <v>686020</v>
      </c>
      <c r="BD350" s="20">
        <f t="shared" si="241"/>
        <v>673140</v>
      </c>
      <c r="BE350" s="20">
        <f t="shared" si="242"/>
        <v>686020</v>
      </c>
      <c r="BF350" s="20">
        <f t="shared" si="243"/>
        <v>686020</v>
      </c>
      <c r="BG350" s="36">
        <v>800769</v>
      </c>
      <c r="BH350" s="36">
        <v>545109.58333330799</v>
      </c>
      <c r="BI350" s="237">
        <f t="shared" si="244"/>
        <v>68.073262493092017</v>
      </c>
      <c r="BJ350" s="238">
        <f t="shared" si="245"/>
        <v>44914</v>
      </c>
      <c r="BK350" s="239">
        <f t="shared" si="246"/>
        <v>5.6088584847815044</v>
      </c>
      <c r="BL350" s="27">
        <f t="shared" si="247"/>
        <v>42357</v>
      </c>
      <c r="BM350" s="239">
        <f t="shared" si="248"/>
        <v>5.289540429262372</v>
      </c>
      <c r="BN350" s="240">
        <f t="shared" si="249"/>
        <v>3800.63</v>
      </c>
      <c r="BO350" s="239">
        <f t="shared" si="250"/>
        <v>0.47462251910351178</v>
      </c>
      <c r="BP350" s="27">
        <f t="shared" si="251"/>
        <v>75840</v>
      </c>
      <c r="BQ350" s="239">
        <f t="shared" si="252"/>
        <v>9.470896101122797</v>
      </c>
      <c r="BR350" s="36">
        <f t="shared" si="253"/>
        <v>56894.540000000008</v>
      </c>
      <c r="BS350" s="239">
        <f t="shared" si="254"/>
        <v>7.1049878304479837</v>
      </c>
      <c r="BT350" s="248">
        <f t="shared" si="263"/>
        <v>0.31926737506907987</v>
      </c>
      <c r="BU350" s="36">
        <v>223806.17</v>
      </c>
      <c r="BV350" s="47">
        <f t="shared" si="255"/>
        <v>27.948905364718168</v>
      </c>
      <c r="BW350" s="54">
        <f t="shared" si="256"/>
        <v>31853.246666691994</v>
      </c>
      <c r="BX350" s="237">
        <f t="shared" si="257"/>
        <v>3.9778321421898193</v>
      </c>
      <c r="BY350" s="53">
        <v>14490</v>
      </c>
      <c r="BZ350" s="53">
        <v>11739</v>
      </c>
      <c r="CA350" s="53">
        <v>10685</v>
      </c>
      <c r="CB350" s="53">
        <v>8000</v>
      </c>
      <c r="CC350" s="54">
        <v>42357</v>
      </c>
      <c r="CD350" s="54">
        <v>3800.63</v>
      </c>
      <c r="CE350" s="54">
        <v>75840</v>
      </c>
      <c r="CF350" s="42">
        <f t="shared" si="258"/>
        <v>2.1121833182706044E-2</v>
      </c>
      <c r="CG350" s="42">
        <f t="shared" si="259"/>
        <v>1.7439165701042873E-2</v>
      </c>
      <c r="CH350" s="42">
        <f t="shared" si="260"/>
        <v>1.5575347657502696E-2</v>
      </c>
      <c r="CI350" s="42">
        <f t="shared" si="261"/>
        <v>1.1661467595696919E-2</v>
      </c>
      <c r="CJ350" s="42">
        <f t="shared" si="262"/>
        <v>5.2895404292623717E-2</v>
      </c>
      <c r="CK350" s="54">
        <f t="shared" si="264"/>
        <v>6370.6493333383987</v>
      </c>
    </row>
    <row r="351" spans="1:89" ht="20" customHeight="1" x14ac:dyDescent="0.6">
      <c r="A351" s="47">
        <v>344</v>
      </c>
      <c r="B351" s="47">
        <v>5</v>
      </c>
      <c r="C351" s="48" t="s">
        <v>640</v>
      </c>
      <c r="D351" s="48" t="s">
        <v>179</v>
      </c>
      <c r="E351" s="48" t="s">
        <v>180</v>
      </c>
      <c r="F351" s="57"/>
      <c r="G351" s="19">
        <v>40</v>
      </c>
      <c r="H351" s="20">
        <f t="shared" si="221"/>
        <v>0</v>
      </c>
      <c r="I351" s="57">
        <v>14170</v>
      </c>
      <c r="J351" s="22">
        <v>50</v>
      </c>
      <c r="K351" s="20">
        <f t="shared" si="222"/>
        <v>708500</v>
      </c>
      <c r="L351" s="23"/>
      <c r="M351" s="24">
        <v>60</v>
      </c>
      <c r="N351" s="20">
        <f t="shared" si="223"/>
        <v>0</v>
      </c>
      <c r="O351" s="57">
        <v>4014</v>
      </c>
      <c r="P351" s="25">
        <v>12</v>
      </c>
      <c r="Q351" s="20">
        <f t="shared" si="224"/>
        <v>48168</v>
      </c>
      <c r="R351" s="57">
        <v>240</v>
      </c>
      <c r="S351" s="26">
        <v>12</v>
      </c>
      <c r="T351" s="20">
        <f t="shared" si="225"/>
        <v>2880</v>
      </c>
      <c r="U351" s="23"/>
      <c r="V351" s="25">
        <v>8</v>
      </c>
      <c r="W351" s="20">
        <f t="shared" si="226"/>
        <v>0</v>
      </c>
      <c r="X351" s="57"/>
      <c r="Y351" s="25">
        <v>12</v>
      </c>
      <c r="Z351" s="20">
        <f t="shared" si="227"/>
        <v>0</v>
      </c>
      <c r="AA351" s="57">
        <v>387</v>
      </c>
      <c r="AB351" s="25">
        <v>10</v>
      </c>
      <c r="AC351" s="20">
        <f t="shared" si="228"/>
        <v>3870</v>
      </c>
      <c r="AD351" s="57"/>
      <c r="AE351" s="25">
        <v>25</v>
      </c>
      <c r="AF351" s="20">
        <f t="shared" si="229"/>
        <v>0</v>
      </c>
      <c r="AG351" s="57"/>
      <c r="AH351" s="25">
        <v>7.5</v>
      </c>
      <c r="AI351" s="20">
        <f t="shared" si="230"/>
        <v>0</v>
      </c>
      <c r="AJ351" s="57">
        <v>383</v>
      </c>
      <c r="AK351" s="22">
        <v>15</v>
      </c>
      <c r="AL351" s="20">
        <f t="shared" si="231"/>
        <v>5745</v>
      </c>
      <c r="AM351" s="57"/>
      <c r="AN351" s="25">
        <v>12</v>
      </c>
      <c r="AO351" s="20">
        <f t="shared" si="232"/>
        <v>0</v>
      </c>
      <c r="AP351" s="23">
        <f t="shared" si="233"/>
        <v>1010</v>
      </c>
      <c r="AQ351" s="57">
        <v>86</v>
      </c>
      <c r="AR351" s="27">
        <v>4</v>
      </c>
      <c r="AS351" s="23">
        <f t="shared" si="234"/>
        <v>344</v>
      </c>
      <c r="AT351" s="57">
        <v>26</v>
      </c>
      <c r="AU351" s="28">
        <v>6</v>
      </c>
      <c r="AV351" s="23">
        <f t="shared" si="235"/>
        <v>156</v>
      </c>
      <c r="AW351" s="57">
        <v>1213</v>
      </c>
      <c r="AX351" s="29">
        <f t="shared" si="236"/>
        <v>1713</v>
      </c>
      <c r="AY351" s="57">
        <v>31120</v>
      </c>
      <c r="AZ351" s="30">
        <f t="shared" si="237"/>
        <v>0.28327452364149613</v>
      </c>
      <c r="BA351" s="30">
        <f t="shared" si="238"/>
        <v>7.1277346506704309E-2</v>
      </c>
      <c r="BB351" s="30">
        <f t="shared" si="239"/>
        <v>0.42675635276532137</v>
      </c>
      <c r="BC351" s="20">
        <f t="shared" si="240"/>
        <v>715250</v>
      </c>
      <c r="BD351" s="20">
        <f t="shared" si="241"/>
        <v>711380</v>
      </c>
      <c r="BE351" s="20">
        <f t="shared" si="242"/>
        <v>715250</v>
      </c>
      <c r="BF351" s="20">
        <f t="shared" si="243"/>
        <v>715250</v>
      </c>
      <c r="BG351" s="241">
        <v>800283</v>
      </c>
      <c r="BH351" s="241">
        <v>543114.40239800001</v>
      </c>
      <c r="BI351" s="237">
        <f t="shared" si="244"/>
        <v>67.865292952368108</v>
      </c>
      <c r="BJ351" s="238">
        <f t="shared" si="245"/>
        <v>61197</v>
      </c>
      <c r="BK351" s="239">
        <f t="shared" si="246"/>
        <v>7.6469199020846377</v>
      </c>
      <c r="BL351" s="27">
        <f t="shared" si="247"/>
        <v>46334</v>
      </c>
      <c r="BM351" s="239">
        <f t="shared" si="248"/>
        <v>5.7897018929553674</v>
      </c>
      <c r="BN351" s="240">
        <f t="shared" si="249"/>
        <v>4369.66</v>
      </c>
      <c r="BO351" s="239">
        <f t="shared" si="250"/>
        <v>0.54601434742459853</v>
      </c>
      <c r="BP351" s="27">
        <f t="shared" si="251"/>
        <v>6000</v>
      </c>
      <c r="BQ351" s="239">
        <f t="shared" si="252"/>
        <v>0.74973478132110771</v>
      </c>
      <c r="BR351" s="36">
        <f t="shared" si="253"/>
        <v>53001.449999999983</v>
      </c>
      <c r="BS351" s="239">
        <f t="shared" si="254"/>
        <v>6.6228384209086011</v>
      </c>
      <c r="BT351" s="248">
        <f t="shared" si="263"/>
        <v>0.321347070476319</v>
      </c>
      <c r="BU351" s="241">
        <v>170902.11</v>
      </c>
      <c r="BV351" s="47">
        <f t="shared" si="255"/>
        <v>21.355209344694313</v>
      </c>
      <c r="BW351" s="54">
        <f t="shared" si="256"/>
        <v>86266.487602000008</v>
      </c>
      <c r="BX351" s="237">
        <f t="shared" si="257"/>
        <v>10.779497702937586</v>
      </c>
      <c r="BY351" s="58">
        <v>15172</v>
      </c>
      <c r="BZ351" s="58">
        <v>20625</v>
      </c>
      <c r="CA351" s="58">
        <v>19800</v>
      </c>
      <c r="CB351" s="58">
        <v>5600</v>
      </c>
      <c r="CC351" s="59">
        <v>46334</v>
      </c>
      <c r="CD351" s="59">
        <v>4369.66</v>
      </c>
      <c r="CE351" s="59">
        <v>6000</v>
      </c>
      <c r="CF351" s="42">
        <f t="shared" si="258"/>
        <v>2.1212163579168122E-2</v>
      </c>
      <c r="CG351" s="42">
        <f t="shared" si="259"/>
        <v>2.8992943293317214E-2</v>
      </c>
      <c r="CH351" s="42">
        <f t="shared" si="260"/>
        <v>2.7682628451590353E-2</v>
      </c>
      <c r="CI351" s="42">
        <f t="shared" si="261"/>
        <v>7.8294302691366661E-3</v>
      </c>
      <c r="CJ351" s="42">
        <f t="shared" si="262"/>
        <v>5.7897018929553672E-2</v>
      </c>
      <c r="CK351" s="54">
        <f t="shared" si="264"/>
        <v>17253.297520400003</v>
      </c>
    </row>
    <row r="352" spans="1:89" ht="20" customHeight="1" x14ac:dyDescent="0.6">
      <c r="A352" s="47">
        <v>345</v>
      </c>
      <c r="B352" s="47">
        <v>4</v>
      </c>
      <c r="C352" s="48" t="s">
        <v>641</v>
      </c>
      <c r="D352" s="48" t="s">
        <v>222</v>
      </c>
      <c r="E352" s="78" t="s">
        <v>642</v>
      </c>
      <c r="F352" s="57"/>
      <c r="G352" s="19">
        <v>40</v>
      </c>
      <c r="H352" s="20">
        <f t="shared" si="221"/>
        <v>0</v>
      </c>
      <c r="I352" s="23">
        <v>13080</v>
      </c>
      <c r="J352" s="22">
        <v>50</v>
      </c>
      <c r="K352" s="20">
        <f t="shared" si="222"/>
        <v>654000</v>
      </c>
      <c r="L352" s="23"/>
      <c r="M352" s="24">
        <v>60</v>
      </c>
      <c r="N352" s="20">
        <f t="shared" si="223"/>
        <v>0</v>
      </c>
      <c r="O352" s="23">
        <v>5698</v>
      </c>
      <c r="P352" s="25">
        <v>12</v>
      </c>
      <c r="Q352" s="20">
        <f t="shared" si="224"/>
        <v>68376</v>
      </c>
      <c r="R352" s="23">
        <v>560</v>
      </c>
      <c r="S352" s="26">
        <v>12</v>
      </c>
      <c r="T352" s="20">
        <f t="shared" si="225"/>
        <v>6720</v>
      </c>
      <c r="U352" s="23">
        <v>729</v>
      </c>
      <c r="V352" s="25">
        <v>8</v>
      </c>
      <c r="W352" s="20">
        <f t="shared" si="226"/>
        <v>5832</v>
      </c>
      <c r="X352" s="23">
        <v>412</v>
      </c>
      <c r="Y352" s="25">
        <v>12</v>
      </c>
      <c r="Z352" s="20">
        <f t="shared" si="227"/>
        <v>4944</v>
      </c>
      <c r="AA352" s="23">
        <v>1033</v>
      </c>
      <c r="AB352" s="25">
        <v>10</v>
      </c>
      <c r="AC352" s="20">
        <f t="shared" si="228"/>
        <v>10330</v>
      </c>
      <c r="AD352" s="23"/>
      <c r="AE352" s="25">
        <v>25</v>
      </c>
      <c r="AF352" s="20">
        <f t="shared" si="229"/>
        <v>0</v>
      </c>
      <c r="AG352" s="23"/>
      <c r="AH352" s="25">
        <v>7.5</v>
      </c>
      <c r="AI352" s="20">
        <f t="shared" si="230"/>
        <v>0</v>
      </c>
      <c r="AJ352" s="23">
        <v>147</v>
      </c>
      <c r="AK352" s="22">
        <v>15</v>
      </c>
      <c r="AL352" s="20">
        <f t="shared" si="231"/>
        <v>2205</v>
      </c>
      <c r="AM352" s="23"/>
      <c r="AN352" s="25">
        <v>12</v>
      </c>
      <c r="AO352" s="20">
        <f t="shared" si="232"/>
        <v>0</v>
      </c>
      <c r="AP352" s="23">
        <f t="shared" si="233"/>
        <v>2881</v>
      </c>
      <c r="AQ352" s="23">
        <v>71</v>
      </c>
      <c r="AR352" s="27">
        <v>4</v>
      </c>
      <c r="AS352" s="23">
        <f t="shared" si="234"/>
        <v>284</v>
      </c>
      <c r="AT352" s="23">
        <v>16</v>
      </c>
      <c r="AU352" s="28">
        <v>6</v>
      </c>
      <c r="AV352" s="23">
        <f t="shared" si="235"/>
        <v>96</v>
      </c>
      <c r="AW352" s="23">
        <v>2114</v>
      </c>
      <c r="AX352" s="29">
        <f t="shared" si="236"/>
        <v>2494</v>
      </c>
      <c r="AY352" s="23">
        <v>44835</v>
      </c>
      <c r="AZ352" s="30">
        <f t="shared" si="237"/>
        <v>0.43562691131498471</v>
      </c>
      <c r="BA352" s="30">
        <f t="shared" si="238"/>
        <v>0.2202599388379205</v>
      </c>
      <c r="BB352" s="30">
        <f t="shared" si="239"/>
        <v>0.43769743769743769</v>
      </c>
      <c r="BC352" s="20">
        <f t="shared" si="240"/>
        <v>681826</v>
      </c>
      <c r="BD352" s="20">
        <f t="shared" si="241"/>
        <v>660720</v>
      </c>
      <c r="BE352" s="20">
        <f t="shared" si="242"/>
        <v>681826</v>
      </c>
      <c r="BF352" s="20">
        <f t="shared" si="243"/>
        <v>681826</v>
      </c>
      <c r="BG352" s="36">
        <v>798522</v>
      </c>
      <c r="BH352" s="36">
        <v>530058.55223102099</v>
      </c>
      <c r="BI352" s="237">
        <f t="shared" si="244"/>
        <v>66.379955997583153</v>
      </c>
      <c r="BJ352" s="238">
        <f t="shared" si="245"/>
        <v>80436</v>
      </c>
      <c r="BK352" s="239">
        <f t="shared" si="246"/>
        <v>10.073110070855906</v>
      </c>
      <c r="BL352" s="27">
        <f t="shared" si="247"/>
        <v>59866</v>
      </c>
      <c r="BM352" s="239">
        <f t="shared" si="248"/>
        <v>7.4971008939014832</v>
      </c>
      <c r="BN352" s="240">
        <f t="shared" si="249"/>
        <v>0</v>
      </c>
      <c r="BO352" s="239">
        <f t="shared" si="250"/>
        <v>0</v>
      </c>
      <c r="BP352" s="27">
        <f t="shared" si="251"/>
        <v>13000</v>
      </c>
      <c r="BQ352" s="239">
        <f t="shared" si="252"/>
        <v>1.6280077443076082</v>
      </c>
      <c r="BR352" s="36">
        <f t="shared" si="253"/>
        <v>44191.5</v>
      </c>
      <c r="BS352" s="239">
        <f t="shared" si="254"/>
        <v>5.5341618640438206</v>
      </c>
      <c r="BT352" s="248">
        <f t="shared" si="263"/>
        <v>0.33620044002416843</v>
      </c>
      <c r="BU352" s="36">
        <v>197493.5</v>
      </c>
      <c r="BV352" s="47">
        <f t="shared" si="255"/>
        <v>24.732380573108816</v>
      </c>
      <c r="BW352" s="54">
        <f t="shared" si="256"/>
        <v>70969.947768979007</v>
      </c>
      <c r="BX352" s="237">
        <f t="shared" si="257"/>
        <v>8.8876634293080219</v>
      </c>
      <c r="BY352" s="53">
        <v>21066</v>
      </c>
      <c r="BZ352" s="53">
        <v>25480</v>
      </c>
      <c r="CA352" s="53">
        <v>23270</v>
      </c>
      <c r="CB352" s="53">
        <v>10620</v>
      </c>
      <c r="CC352" s="54">
        <v>59866</v>
      </c>
      <c r="CD352" s="54"/>
      <c r="CE352" s="54">
        <v>13000</v>
      </c>
      <c r="CF352" s="42">
        <f t="shared" si="258"/>
        <v>3.0896445720755734E-2</v>
      </c>
      <c r="CG352" s="42">
        <f t="shared" si="259"/>
        <v>3.8563990797917426E-2</v>
      </c>
      <c r="CH352" s="42">
        <f t="shared" si="260"/>
        <v>3.4128941988131871E-2</v>
      </c>
      <c r="CI352" s="42">
        <f t="shared" si="261"/>
        <v>1.5575821397247978E-2</v>
      </c>
      <c r="CJ352" s="42">
        <f t="shared" si="262"/>
        <v>7.497100893901483E-2</v>
      </c>
      <c r="CK352" s="54">
        <f t="shared" si="264"/>
        <v>14193.989553795802</v>
      </c>
    </row>
    <row r="353" spans="1:89" ht="20" customHeight="1" x14ac:dyDescent="0.6">
      <c r="A353" s="47">
        <v>346</v>
      </c>
      <c r="B353" s="62">
        <v>4</v>
      </c>
      <c r="C353" s="48" t="s">
        <v>643</v>
      </c>
      <c r="D353" s="48" t="s">
        <v>644</v>
      </c>
      <c r="E353" s="48" t="s">
        <v>268</v>
      </c>
      <c r="F353" s="57"/>
      <c r="G353" s="19">
        <v>40</v>
      </c>
      <c r="H353" s="20">
        <f t="shared" si="221"/>
        <v>0</v>
      </c>
      <c r="I353" s="23">
        <v>11575</v>
      </c>
      <c r="J353" s="22">
        <v>50</v>
      </c>
      <c r="K353" s="20">
        <f t="shared" si="222"/>
        <v>578750</v>
      </c>
      <c r="L353" s="23"/>
      <c r="M353" s="24">
        <v>60</v>
      </c>
      <c r="N353" s="20">
        <f t="shared" si="223"/>
        <v>0</v>
      </c>
      <c r="O353" s="23">
        <v>7232</v>
      </c>
      <c r="P353" s="25">
        <v>12</v>
      </c>
      <c r="Q353" s="20">
        <f t="shared" si="224"/>
        <v>86784</v>
      </c>
      <c r="R353" s="23">
        <v>1280</v>
      </c>
      <c r="S353" s="26">
        <v>12</v>
      </c>
      <c r="T353" s="20">
        <f t="shared" si="225"/>
        <v>15360</v>
      </c>
      <c r="U353" s="23">
        <v>1254</v>
      </c>
      <c r="V353" s="25">
        <v>8</v>
      </c>
      <c r="W353" s="20">
        <f t="shared" si="226"/>
        <v>10032</v>
      </c>
      <c r="X353" s="23">
        <v>1084</v>
      </c>
      <c r="Y353" s="25">
        <v>12</v>
      </c>
      <c r="Z353" s="20">
        <f t="shared" si="227"/>
        <v>13008</v>
      </c>
      <c r="AA353" s="23">
        <v>2052</v>
      </c>
      <c r="AB353" s="25">
        <v>10</v>
      </c>
      <c r="AC353" s="20">
        <f t="shared" si="228"/>
        <v>20520</v>
      </c>
      <c r="AD353" s="23">
        <v>805</v>
      </c>
      <c r="AE353" s="25">
        <v>25</v>
      </c>
      <c r="AF353" s="20">
        <f t="shared" si="229"/>
        <v>20125</v>
      </c>
      <c r="AG353" s="23"/>
      <c r="AH353" s="25">
        <v>7.5</v>
      </c>
      <c r="AI353" s="20">
        <f t="shared" si="230"/>
        <v>0</v>
      </c>
      <c r="AJ353" s="23"/>
      <c r="AK353" s="22">
        <v>15</v>
      </c>
      <c r="AL353" s="20">
        <f t="shared" si="231"/>
        <v>0</v>
      </c>
      <c r="AM353" s="23"/>
      <c r="AN353" s="25">
        <v>12</v>
      </c>
      <c r="AO353" s="20">
        <f t="shared" si="232"/>
        <v>0</v>
      </c>
      <c r="AP353" s="23">
        <f t="shared" si="233"/>
        <v>6475</v>
      </c>
      <c r="AQ353" s="23">
        <v>80</v>
      </c>
      <c r="AR353" s="27">
        <v>4</v>
      </c>
      <c r="AS353" s="23">
        <f t="shared" si="234"/>
        <v>320</v>
      </c>
      <c r="AT353" s="23">
        <v>29</v>
      </c>
      <c r="AU353" s="28">
        <v>6</v>
      </c>
      <c r="AV353" s="23">
        <f t="shared" si="235"/>
        <v>174</v>
      </c>
      <c r="AW353" s="23">
        <v>2465</v>
      </c>
      <c r="AX353" s="29">
        <f t="shared" si="236"/>
        <v>2959</v>
      </c>
      <c r="AY353" s="23">
        <v>50525</v>
      </c>
      <c r="AZ353" s="30">
        <f t="shared" si="237"/>
        <v>0.62479481641468682</v>
      </c>
      <c r="BA353" s="30">
        <f t="shared" si="238"/>
        <v>0.55939524838012955</v>
      </c>
      <c r="BB353" s="30">
        <f t="shared" si="239"/>
        <v>0.4091537610619469</v>
      </c>
      <c r="BC353" s="20">
        <f t="shared" si="240"/>
        <v>657795</v>
      </c>
      <c r="BD353" s="20">
        <f t="shared" si="241"/>
        <v>614235</v>
      </c>
      <c r="BE353" s="20">
        <f t="shared" si="242"/>
        <v>657795</v>
      </c>
      <c r="BF353" s="20">
        <f t="shared" si="243"/>
        <v>657795</v>
      </c>
      <c r="BG353" s="36">
        <v>795104</v>
      </c>
      <c r="BH353" s="36">
        <v>516223.93937695603</v>
      </c>
      <c r="BI353" s="237">
        <f t="shared" si="244"/>
        <v>64.925335475227897</v>
      </c>
      <c r="BJ353" s="238">
        <f t="shared" si="245"/>
        <v>48869</v>
      </c>
      <c r="BK353" s="239">
        <f t="shared" si="246"/>
        <v>6.1462399887310344</v>
      </c>
      <c r="BL353" s="27">
        <f t="shared" si="247"/>
        <v>42236</v>
      </c>
      <c r="BM353" s="239">
        <f t="shared" si="248"/>
        <v>5.3120094981285471</v>
      </c>
      <c r="BN353" s="240">
        <f t="shared" si="249"/>
        <v>1401.17</v>
      </c>
      <c r="BO353" s="239">
        <f t="shared" si="250"/>
        <v>0.1762247454421057</v>
      </c>
      <c r="BP353" s="27">
        <f t="shared" si="251"/>
        <v>14000</v>
      </c>
      <c r="BQ353" s="239">
        <f t="shared" si="252"/>
        <v>1.760775948806697</v>
      </c>
      <c r="BR353" s="36">
        <f t="shared" si="253"/>
        <v>57207.759999999995</v>
      </c>
      <c r="BS353" s="239">
        <f t="shared" si="254"/>
        <v>7.1950034209361284</v>
      </c>
      <c r="BT353" s="248">
        <f t="shared" si="263"/>
        <v>0.35074664524772103</v>
      </c>
      <c r="BU353" s="36">
        <v>163713.93</v>
      </c>
      <c r="BV353" s="47">
        <f t="shared" si="255"/>
        <v>20.590253602044513</v>
      </c>
      <c r="BW353" s="54">
        <f t="shared" si="256"/>
        <v>115166.13062304398</v>
      </c>
      <c r="BX353" s="237">
        <f t="shared" si="257"/>
        <v>14.484410922727591</v>
      </c>
      <c r="BY353" s="53">
        <v>18190</v>
      </c>
      <c r="BZ353" s="53">
        <v>14400</v>
      </c>
      <c r="CA353" s="53">
        <v>9254</v>
      </c>
      <c r="CB353" s="53">
        <v>7025</v>
      </c>
      <c r="CC353" s="54">
        <v>42236</v>
      </c>
      <c r="CD353" s="54">
        <v>1401.17</v>
      </c>
      <c r="CE353" s="54">
        <v>14000</v>
      </c>
      <c r="CF353" s="42">
        <f t="shared" si="258"/>
        <v>2.7652992193616551E-2</v>
      </c>
      <c r="CG353" s="42">
        <f t="shared" si="259"/>
        <v>2.3443795941292828E-2</v>
      </c>
      <c r="CH353" s="42">
        <f t="shared" si="260"/>
        <v>1.4068212741051543E-2</v>
      </c>
      <c r="CI353" s="42">
        <f t="shared" si="261"/>
        <v>1.0679619030244985E-2</v>
      </c>
      <c r="CJ353" s="42">
        <f t="shared" si="262"/>
        <v>5.3120094981285469E-2</v>
      </c>
      <c r="CK353" s="54">
        <f t="shared" si="264"/>
        <v>23033.226124608798</v>
      </c>
    </row>
    <row r="354" spans="1:89" ht="20" customHeight="1" x14ac:dyDescent="0.6">
      <c r="A354" s="47">
        <v>347</v>
      </c>
      <c r="B354" s="47">
        <v>4</v>
      </c>
      <c r="C354" s="48" t="s">
        <v>645</v>
      </c>
      <c r="D354" s="48" t="s">
        <v>84</v>
      </c>
      <c r="E354" s="48" t="s">
        <v>203</v>
      </c>
      <c r="F354" s="49">
        <v>0</v>
      </c>
      <c r="G354" s="19">
        <v>40</v>
      </c>
      <c r="H354" s="20">
        <f t="shared" si="221"/>
        <v>0</v>
      </c>
      <c r="I354" s="23">
        <v>13310</v>
      </c>
      <c r="J354" s="22">
        <v>50</v>
      </c>
      <c r="K354" s="20">
        <f t="shared" si="222"/>
        <v>665500</v>
      </c>
      <c r="L354" s="23"/>
      <c r="M354" s="24">
        <v>60</v>
      </c>
      <c r="N354" s="20">
        <f t="shared" si="223"/>
        <v>0</v>
      </c>
      <c r="O354" s="23">
        <v>5511</v>
      </c>
      <c r="P354" s="25">
        <v>12</v>
      </c>
      <c r="Q354" s="20">
        <f t="shared" si="224"/>
        <v>66132</v>
      </c>
      <c r="R354" s="23">
        <v>1260</v>
      </c>
      <c r="S354" s="26">
        <v>12</v>
      </c>
      <c r="T354" s="20">
        <f t="shared" si="225"/>
        <v>15120</v>
      </c>
      <c r="U354" s="23">
        <v>380</v>
      </c>
      <c r="V354" s="25">
        <v>8</v>
      </c>
      <c r="W354" s="20">
        <f t="shared" si="226"/>
        <v>3040</v>
      </c>
      <c r="X354" s="23">
        <v>345</v>
      </c>
      <c r="Y354" s="25">
        <v>12</v>
      </c>
      <c r="Z354" s="20">
        <f t="shared" si="227"/>
        <v>4140</v>
      </c>
      <c r="AA354" s="23">
        <v>580</v>
      </c>
      <c r="AB354" s="25">
        <v>10</v>
      </c>
      <c r="AC354" s="20">
        <f t="shared" si="228"/>
        <v>5800</v>
      </c>
      <c r="AD354" s="23">
        <v>0</v>
      </c>
      <c r="AE354" s="25">
        <v>25</v>
      </c>
      <c r="AF354" s="20">
        <f t="shared" si="229"/>
        <v>0</v>
      </c>
      <c r="AG354" s="23">
        <v>387</v>
      </c>
      <c r="AH354" s="25">
        <v>7.5</v>
      </c>
      <c r="AI354" s="20">
        <f t="shared" si="230"/>
        <v>2902.5</v>
      </c>
      <c r="AJ354" s="23"/>
      <c r="AK354" s="22">
        <v>15</v>
      </c>
      <c r="AL354" s="20">
        <f t="shared" si="231"/>
        <v>0</v>
      </c>
      <c r="AM354" s="23">
        <v>0</v>
      </c>
      <c r="AN354" s="25">
        <v>12</v>
      </c>
      <c r="AO354" s="20">
        <f t="shared" si="232"/>
        <v>0</v>
      </c>
      <c r="AP354" s="23">
        <f t="shared" si="233"/>
        <v>2952</v>
      </c>
      <c r="AQ354" s="23">
        <v>65</v>
      </c>
      <c r="AR354" s="27">
        <v>4</v>
      </c>
      <c r="AS354" s="23">
        <f t="shared" si="234"/>
        <v>260</v>
      </c>
      <c r="AT354" s="23">
        <v>12</v>
      </c>
      <c r="AU354" s="28">
        <v>6</v>
      </c>
      <c r="AV354" s="23">
        <f t="shared" si="235"/>
        <v>72</v>
      </c>
      <c r="AW354" s="23">
        <v>1330</v>
      </c>
      <c r="AX354" s="29">
        <f t="shared" si="236"/>
        <v>1662</v>
      </c>
      <c r="AY354" s="23">
        <v>32265</v>
      </c>
      <c r="AZ354" s="30">
        <f t="shared" si="237"/>
        <v>0.41404958677685949</v>
      </c>
      <c r="BA354" s="30">
        <f t="shared" si="238"/>
        <v>0.22178812922614574</v>
      </c>
      <c r="BB354" s="30">
        <f t="shared" si="239"/>
        <v>0.30157866086009799</v>
      </c>
      <c r="BC354" s="20">
        <f t="shared" si="240"/>
        <v>693600</v>
      </c>
      <c r="BD354" s="20">
        <f t="shared" si="241"/>
        <v>680620</v>
      </c>
      <c r="BE354" s="20">
        <f t="shared" si="242"/>
        <v>693600</v>
      </c>
      <c r="BF354" s="20">
        <f t="shared" si="243"/>
        <v>696502.5</v>
      </c>
      <c r="BG354" s="36">
        <v>794899.5</v>
      </c>
      <c r="BH354" s="36">
        <v>530024.26</v>
      </c>
      <c r="BI354" s="237">
        <f t="shared" si="244"/>
        <v>66.678147363283031</v>
      </c>
      <c r="BJ354" s="238">
        <f t="shared" si="245"/>
        <v>51434</v>
      </c>
      <c r="BK354" s="239">
        <f t="shared" si="246"/>
        <v>6.4705035039020657</v>
      </c>
      <c r="BL354" s="27">
        <f t="shared" si="247"/>
        <v>42090</v>
      </c>
      <c r="BM354" s="239">
        <f t="shared" si="248"/>
        <v>5.2950089917027245</v>
      </c>
      <c r="BN354" s="240">
        <f t="shared" si="249"/>
        <v>5682.22</v>
      </c>
      <c r="BO354" s="239">
        <f t="shared" si="250"/>
        <v>0.71483502002454402</v>
      </c>
      <c r="BP354" s="27">
        <f t="shared" si="251"/>
        <v>25000</v>
      </c>
      <c r="BQ354" s="239">
        <f t="shared" si="252"/>
        <v>3.1450516700538875</v>
      </c>
      <c r="BR354" s="36">
        <f t="shared" si="253"/>
        <v>41496.838484848995</v>
      </c>
      <c r="BS354" s="239">
        <f t="shared" si="254"/>
        <v>5.2203880471492301</v>
      </c>
      <c r="BT354" s="248">
        <f t="shared" si="263"/>
        <v>0.3332185263671697</v>
      </c>
      <c r="BU354" s="36">
        <v>165703.058484849</v>
      </c>
      <c r="BV354" s="47">
        <f t="shared" si="255"/>
        <v>20.845787232832453</v>
      </c>
      <c r="BW354" s="54">
        <f t="shared" si="256"/>
        <v>99172.181515150995</v>
      </c>
      <c r="BX354" s="237">
        <f t="shared" si="257"/>
        <v>12.476065403884515</v>
      </c>
      <c r="BY354" s="53">
        <v>18134</v>
      </c>
      <c r="BZ354" s="53">
        <v>14629</v>
      </c>
      <c r="CA354" s="53">
        <v>14316</v>
      </c>
      <c r="CB354" s="53">
        <v>4355</v>
      </c>
      <c r="CC354" s="54">
        <v>42090</v>
      </c>
      <c r="CD354" s="54">
        <v>5682.22</v>
      </c>
      <c r="CE354" s="54">
        <v>25000</v>
      </c>
      <c r="CF354" s="42">
        <f t="shared" si="258"/>
        <v>2.614475201845444E-2</v>
      </c>
      <c r="CG354" s="42">
        <f t="shared" si="259"/>
        <v>2.1493638153448326E-2</v>
      </c>
      <c r="CH354" s="42">
        <f t="shared" si="260"/>
        <v>2.0640138408304497E-2</v>
      </c>
      <c r="CI354" s="42">
        <f t="shared" si="261"/>
        <v>6.2526695884077945E-3</v>
      </c>
      <c r="CJ354" s="42">
        <f t="shared" si="262"/>
        <v>5.2950089917027245E-2</v>
      </c>
      <c r="CK354" s="54">
        <f t="shared" si="264"/>
        <v>19834.436303030201</v>
      </c>
    </row>
    <row r="355" spans="1:89" ht="20" customHeight="1" x14ac:dyDescent="0.6">
      <c r="A355" s="47">
        <v>348</v>
      </c>
      <c r="B355" s="47">
        <v>4</v>
      </c>
      <c r="C355" s="48" t="s">
        <v>646</v>
      </c>
      <c r="D355" s="48" t="s">
        <v>550</v>
      </c>
      <c r="E355" s="71" t="s">
        <v>395</v>
      </c>
      <c r="F355" s="23"/>
      <c r="G355" s="19">
        <v>40</v>
      </c>
      <c r="H355" s="20">
        <f t="shared" si="221"/>
        <v>0</v>
      </c>
      <c r="I355" s="23">
        <v>13702</v>
      </c>
      <c r="J355" s="22">
        <v>50</v>
      </c>
      <c r="K355" s="20">
        <f t="shared" si="222"/>
        <v>685100</v>
      </c>
      <c r="L355" s="23"/>
      <c r="M355" s="24">
        <v>60</v>
      </c>
      <c r="N355" s="20">
        <f t="shared" si="223"/>
        <v>0</v>
      </c>
      <c r="O355" s="23">
        <v>4076</v>
      </c>
      <c r="P355" s="25">
        <v>12</v>
      </c>
      <c r="Q355" s="20">
        <f t="shared" si="224"/>
        <v>48912</v>
      </c>
      <c r="R355" s="23">
        <v>720</v>
      </c>
      <c r="S355" s="26">
        <v>12</v>
      </c>
      <c r="T355" s="20">
        <f t="shared" si="225"/>
        <v>8640</v>
      </c>
      <c r="U355" s="23">
        <v>1519</v>
      </c>
      <c r="V355" s="25">
        <v>8</v>
      </c>
      <c r="W355" s="20">
        <f t="shared" si="226"/>
        <v>12152</v>
      </c>
      <c r="X355" s="23">
        <v>34</v>
      </c>
      <c r="Y355" s="25">
        <v>12</v>
      </c>
      <c r="Z355" s="20">
        <f t="shared" si="227"/>
        <v>408</v>
      </c>
      <c r="AA355" s="23">
        <v>598</v>
      </c>
      <c r="AB355" s="25">
        <v>10</v>
      </c>
      <c r="AC355" s="20">
        <f t="shared" si="228"/>
        <v>5980</v>
      </c>
      <c r="AD355" s="23">
        <v>282</v>
      </c>
      <c r="AE355" s="25">
        <v>25</v>
      </c>
      <c r="AF355" s="20">
        <f t="shared" si="229"/>
        <v>7050</v>
      </c>
      <c r="AG355" s="23"/>
      <c r="AH355" s="25">
        <v>7.5</v>
      </c>
      <c r="AI355" s="20">
        <f t="shared" si="230"/>
        <v>0</v>
      </c>
      <c r="AJ355" s="23">
        <v>36</v>
      </c>
      <c r="AK355" s="22">
        <v>15</v>
      </c>
      <c r="AL355" s="20">
        <f t="shared" si="231"/>
        <v>540</v>
      </c>
      <c r="AM355" s="23"/>
      <c r="AN355" s="25">
        <v>12</v>
      </c>
      <c r="AO355" s="20">
        <f t="shared" si="232"/>
        <v>0</v>
      </c>
      <c r="AP355" s="23">
        <f t="shared" si="233"/>
        <v>3189</v>
      </c>
      <c r="AQ355" s="23"/>
      <c r="AR355" s="27">
        <v>4</v>
      </c>
      <c r="AS355" s="23">
        <f t="shared" si="234"/>
        <v>0</v>
      </c>
      <c r="AT355" s="23"/>
      <c r="AU355" s="28">
        <v>6</v>
      </c>
      <c r="AV355" s="23">
        <f t="shared" si="235"/>
        <v>0</v>
      </c>
      <c r="AW355" s="23">
        <v>1650</v>
      </c>
      <c r="AX355" s="29">
        <f t="shared" si="236"/>
        <v>1650</v>
      </c>
      <c r="AY355" s="23">
        <v>25620</v>
      </c>
      <c r="AZ355" s="30">
        <f t="shared" si="237"/>
        <v>0.29747482119398627</v>
      </c>
      <c r="BA355" s="30">
        <f t="shared" si="238"/>
        <v>0.23273974602247846</v>
      </c>
      <c r="BB355" s="30">
        <f t="shared" si="239"/>
        <v>0.40480863591756622</v>
      </c>
      <c r="BC355" s="20">
        <f t="shared" si="240"/>
        <v>719330</v>
      </c>
      <c r="BD355" s="20">
        <f t="shared" si="241"/>
        <v>700790</v>
      </c>
      <c r="BE355" s="20">
        <f t="shared" si="242"/>
        <v>719330</v>
      </c>
      <c r="BF355" s="20">
        <f t="shared" si="243"/>
        <v>719330</v>
      </c>
      <c r="BG355" s="36">
        <v>794402</v>
      </c>
      <c r="BH355" s="36">
        <v>534206.88745010295</v>
      </c>
      <c r="BI355" s="237">
        <f t="shared" si="244"/>
        <v>67.246417739394275</v>
      </c>
      <c r="BJ355" s="238">
        <f t="shared" si="245"/>
        <v>56783</v>
      </c>
      <c r="BK355" s="239">
        <f t="shared" si="246"/>
        <v>7.147892376907409</v>
      </c>
      <c r="BL355" s="27">
        <f t="shared" si="247"/>
        <v>47725</v>
      </c>
      <c r="BM355" s="239">
        <f t="shared" si="248"/>
        <v>6.007663626224506</v>
      </c>
      <c r="BN355" s="240">
        <f t="shared" si="249"/>
        <v>1711.875</v>
      </c>
      <c r="BO355" s="239">
        <f t="shared" si="250"/>
        <v>0.21549228224500944</v>
      </c>
      <c r="BP355" s="27">
        <f t="shared" si="251"/>
        <v>15000</v>
      </c>
      <c r="BQ355" s="239">
        <f t="shared" si="252"/>
        <v>1.8882127688500279</v>
      </c>
      <c r="BR355" s="36">
        <f t="shared" si="253"/>
        <v>82643.600000000006</v>
      </c>
      <c r="BS355" s="239">
        <f t="shared" si="254"/>
        <v>10.403246718915613</v>
      </c>
      <c r="BT355" s="248">
        <f t="shared" si="263"/>
        <v>0.32753582260605718</v>
      </c>
      <c r="BU355" s="36">
        <v>203863.47500000001</v>
      </c>
      <c r="BV355" s="47">
        <f t="shared" si="255"/>
        <v>25.662507773142565</v>
      </c>
      <c r="BW355" s="54">
        <f t="shared" si="256"/>
        <v>56331.637549897045</v>
      </c>
      <c r="BX355" s="237">
        <f t="shared" si="257"/>
        <v>7.0910744874631533</v>
      </c>
      <c r="BY355" s="53">
        <v>13780</v>
      </c>
      <c r="BZ355" s="53">
        <v>15093</v>
      </c>
      <c r="CA355" s="53">
        <v>19910</v>
      </c>
      <c r="CB355" s="53">
        <v>8000</v>
      </c>
      <c r="CC355" s="54">
        <v>47725</v>
      </c>
      <c r="CD355" s="54">
        <v>1711.875</v>
      </c>
      <c r="CE355" s="54">
        <v>15000</v>
      </c>
      <c r="CF355" s="42">
        <f t="shared" si="258"/>
        <v>1.9156715276715832E-2</v>
      </c>
      <c r="CG355" s="42">
        <f t="shared" si="259"/>
        <v>2.1537122390445067E-2</v>
      </c>
      <c r="CH355" s="42">
        <f t="shared" si="260"/>
        <v>2.7678534191539348E-2</v>
      </c>
      <c r="CI355" s="42">
        <f t="shared" si="261"/>
        <v>1.1121460247730527E-2</v>
      </c>
      <c r="CJ355" s="42">
        <f t="shared" si="262"/>
        <v>6.0076636262245062E-2</v>
      </c>
      <c r="CK355" s="54">
        <f t="shared" si="264"/>
        <v>11266.32750997941</v>
      </c>
    </row>
    <row r="356" spans="1:89" ht="20" customHeight="1" x14ac:dyDescent="0.6">
      <c r="A356" s="47">
        <v>349</v>
      </c>
      <c r="B356" s="47">
        <v>7</v>
      </c>
      <c r="C356" s="48" t="s">
        <v>647</v>
      </c>
      <c r="D356" s="48" t="s">
        <v>648</v>
      </c>
      <c r="E356" s="48" t="s">
        <v>275</v>
      </c>
      <c r="F356" s="57"/>
      <c r="G356" s="19">
        <v>40</v>
      </c>
      <c r="H356" s="20">
        <f t="shared" si="221"/>
        <v>0</v>
      </c>
      <c r="I356" s="23">
        <v>12990</v>
      </c>
      <c r="J356" s="22">
        <v>50</v>
      </c>
      <c r="K356" s="20">
        <f t="shared" si="222"/>
        <v>649500</v>
      </c>
      <c r="L356" s="23"/>
      <c r="M356" s="24">
        <v>60</v>
      </c>
      <c r="N356" s="20">
        <f t="shared" si="223"/>
        <v>0</v>
      </c>
      <c r="O356" s="23">
        <v>1208</v>
      </c>
      <c r="P356" s="25">
        <v>12</v>
      </c>
      <c r="Q356" s="20">
        <f t="shared" si="224"/>
        <v>14496</v>
      </c>
      <c r="R356" s="23">
        <v>1040</v>
      </c>
      <c r="S356" s="26">
        <v>12</v>
      </c>
      <c r="T356" s="20">
        <f t="shared" si="225"/>
        <v>12480</v>
      </c>
      <c r="U356" s="23">
        <v>908</v>
      </c>
      <c r="V356" s="25">
        <v>8</v>
      </c>
      <c r="W356" s="20">
        <f t="shared" si="226"/>
        <v>7264</v>
      </c>
      <c r="X356" s="23">
        <v>445</v>
      </c>
      <c r="Y356" s="25">
        <v>12</v>
      </c>
      <c r="Z356" s="20">
        <f t="shared" si="227"/>
        <v>5340</v>
      </c>
      <c r="AA356" s="23">
        <v>1208</v>
      </c>
      <c r="AB356" s="25">
        <v>10</v>
      </c>
      <c r="AC356" s="20">
        <f t="shared" si="228"/>
        <v>12080</v>
      </c>
      <c r="AD356" s="23">
        <v>264</v>
      </c>
      <c r="AE356" s="25">
        <v>25</v>
      </c>
      <c r="AF356" s="20">
        <f t="shared" si="229"/>
        <v>6600</v>
      </c>
      <c r="AG356" s="23">
        <v>316</v>
      </c>
      <c r="AH356" s="25">
        <v>7.5</v>
      </c>
      <c r="AI356" s="20">
        <f t="shared" si="230"/>
        <v>2370</v>
      </c>
      <c r="AJ356" s="23">
        <v>50</v>
      </c>
      <c r="AK356" s="22">
        <v>15</v>
      </c>
      <c r="AL356" s="20">
        <f t="shared" si="231"/>
        <v>750</v>
      </c>
      <c r="AM356" s="23">
        <v>75</v>
      </c>
      <c r="AN356" s="25">
        <v>12</v>
      </c>
      <c r="AO356" s="20">
        <f t="shared" si="232"/>
        <v>900</v>
      </c>
      <c r="AP356" s="23">
        <f t="shared" si="233"/>
        <v>4306</v>
      </c>
      <c r="AQ356" s="23">
        <v>151</v>
      </c>
      <c r="AR356" s="27">
        <v>4</v>
      </c>
      <c r="AS356" s="23">
        <f t="shared" si="234"/>
        <v>604</v>
      </c>
      <c r="AT356" s="23">
        <v>28</v>
      </c>
      <c r="AU356" s="28">
        <v>6</v>
      </c>
      <c r="AV356" s="23">
        <f t="shared" si="235"/>
        <v>168</v>
      </c>
      <c r="AW356" s="23">
        <v>2127</v>
      </c>
      <c r="AX356" s="29">
        <f t="shared" si="236"/>
        <v>2899</v>
      </c>
      <c r="AY356" s="23">
        <v>44405</v>
      </c>
      <c r="AZ356" s="30">
        <f t="shared" si="237"/>
        <v>9.2994611239414937E-2</v>
      </c>
      <c r="BA356" s="30">
        <f t="shared" si="238"/>
        <v>0.33148575827559662</v>
      </c>
      <c r="BB356" s="30">
        <f t="shared" si="239"/>
        <v>2.3998344370860929</v>
      </c>
      <c r="BC356" s="20">
        <f t="shared" si="240"/>
        <v>693264</v>
      </c>
      <c r="BD356" s="20">
        <f t="shared" si="241"/>
        <v>668580</v>
      </c>
      <c r="BE356" s="20">
        <f t="shared" si="242"/>
        <v>693264</v>
      </c>
      <c r="BF356" s="20">
        <f t="shared" si="243"/>
        <v>695634</v>
      </c>
      <c r="BG356" s="36">
        <v>792689</v>
      </c>
      <c r="BH356" s="36">
        <v>528562.67498510005</v>
      </c>
      <c r="BI356" s="237">
        <f t="shared" si="244"/>
        <v>66.679703513622627</v>
      </c>
      <c r="BJ356" s="238">
        <f t="shared" si="245"/>
        <v>43845</v>
      </c>
      <c r="BK356" s="239">
        <f t="shared" si="246"/>
        <v>5.5311730073206515</v>
      </c>
      <c r="BL356" s="27">
        <f t="shared" si="247"/>
        <v>56407.199999999997</v>
      </c>
      <c r="BM356" s="239">
        <f t="shared" si="248"/>
        <v>7.1159307117923918</v>
      </c>
      <c r="BN356" s="240">
        <f t="shared" si="249"/>
        <v>0</v>
      </c>
      <c r="BO356" s="239">
        <f t="shared" si="250"/>
        <v>0</v>
      </c>
      <c r="BP356" s="27">
        <f t="shared" si="251"/>
        <v>15000</v>
      </c>
      <c r="BQ356" s="239">
        <f t="shared" si="252"/>
        <v>1.8922931944306025</v>
      </c>
      <c r="BR356" s="36">
        <f t="shared" si="253"/>
        <v>104040.65000000002</v>
      </c>
      <c r="BS356" s="239">
        <f t="shared" si="254"/>
        <v>13.125027595942422</v>
      </c>
      <c r="BT356" s="248">
        <f t="shared" si="263"/>
        <v>0.33320296486377377</v>
      </c>
      <c r="BU356" s="36">
        <v>219292.85</v>
      </c>
      <c r="BV356" s="47">
        <f t="shared" si="255"/>
        <v>27.664424509486064</v>
      </c>
      <c r="BW356" s="54">
        <f t="shared" si="256"/>
        <v>44833.475014899945</v>
      </c>
      <c r="BX356" s="237">
        <f t="shared" si="257"/>
        <v>5.6558719768913086</v>
      </c>
      <c r="BY356" s="53">
        <v>16245</v>
      </c>
      <c r="BZ356" s="53">
        <v>6000</v>
      </c>
      <c r="CA356" s="53">
        <v>15000</v>
      </c>
      <c r="CB356" s="53">
        <v>6600</v>
      </c>
      <c r="CC356" s="54">
        <v>56407.199999999997</v>
      </c>
      <c r="CD356" s="54"/>
      <c r="CE356" s="54">
        <v>15000</v>
      </c>
      <c r="CF356" s="42">
        <f t="shared" si="258"/>
        <v>2.3432631724710933E-2</v>
      </c>
      <c r="CG356" s="42">
        <f t="shared" si="259"/>
        <v>8.9742439199497447E-3</v>
      </c>
      <c r="CH356" s="42">
        <f t="shared" si="260"/>
        <v>2.1636779062521636E-2</v>
      </c>
      <c r="CI356" s="42">
        <f t="shared" si="261"/>
        <v>9.4877478674130367E-3</v>
      </c>
      <c r="CJ356" s="42">
        <f t="shared" si="262"/>
        <v>7.1159307117923926E-2</v>
      </c>
      <c r="CK356" s="54">
        <f t="shared" si="264"/>
        <v>8966.69500297999</v>
      </c>
    </row>
    <row r="357" spans="1:89" ht="20" customHeight="1" x14ac:dyDescent="0.6">
      <c r="A357" s="47">
        <v>350</v>
      </c>
      <c r="B357" s="47">
        <v>4</v>
      </c>
      <c r="C357" s="60" t="s">
        <v>649</v>
      </c>
      <c r="D357" s="47" t="s">
        <v>250</v>
      </c>
      <c r="E357" s="75" t="s">
        <v>216</v>
      </c>
      <c r="F357" s="57"/>
      <c r="G357" s="19">
        <v>40</v>
      </c>
      <c r="H357" s="20">
        <f t="shared" si="221"/>
        <v>0</v>
      </c>
      <c r="I357" s="57">
        <v>12569</v>
      </c>
      <c r="J357" s="22">
        <v>50</v>
      </c>
      <c r="K357" s="20">
        <f t="shared" si="222"/>
        <v>628450</v>
      </c>
      <c r="L357" s="23"/>
      <c r="M357" s="24">
        <v>60</v>
      </c>
      <c r="N357" s="20">
        <f t="shared" si="223"/>
        <v>0</v>
      </c>
      <c r="O357" s="23">
        <v>5188</v>
      </c>
      <c r="P357" s="25">
        <v>12</v>
      </c>
      <c r="Q357" s="20">
        <f t="shared" si="224"/>
        <v>62256</v>
      </c>
      <c r="R357" s="23"/>
      <c r="S357" s="26">
        <v>12</v>
      </c>
      <c r="T357" s="20">
        <f t="shared" si="225"/>
        <v>0</v>
      </c>
      <c r="U357" s="23">
        <v>1572</v>
      </c>
      <c r="V357" s="25">
        <v>8</v>
      </c>
      <c r="W357" s="20">
        <f t="shared" si="226"/>
        <v>12576</v>
      </c>
      <c r="X357" s="23"/>
      <c r="Y357" s="25">
        <v>12</v>
      </c>
      <c r="Z357" s="20">
        <f t="shared" si="227"/>
        <v>0</v>
      </c>
      <c r="AA357" s="23">
        <v>2362</v>
      </c>
      <c r="AB357" s="25">
        <v>10</v>
      </c>
      <c r="AC357" s="20">
        <f t="shared" si="228"/>
        <v>23620</v>
      </c>
      <c r="AD357" s="23">
        <v>421</v>
      </c>
      <c r="AE357" s="25">
        <v>25</v>
      </c>
      <c r="AF357" s="20">
        <f t="shared" si="229"/>
        <v>10525</v>
      </c>
      <c r="AG357" s="23">
        <v>396</v>
      </c>
      <c r="AH357" s="25">
        <v>7.5</v>
      </c>
      <c r="AI357" s="20">
        <f t="shared" si="230"/>
        <v>2970</v>
      </c>
      <c r="AJ357" s="23"/>
      <c r="AK357" s="22">
        <v>15</v>
      </c>
      <c r="AL357" s="20">
        <f t="shared" si="231"/>
        <v>0</v>
      </c>
      <c r="AM357" s="23"/>
      <c r="AN357" s="25">
        <v>12</v>
      </c>
      <c r="AO357" s="20">
        <f t="shared" si="232"/>
        <v>0</v>
      </c>
      <c r="AP357" s="23">
        <f t="shared" si="233"/>
        <v>4751</v>
      </c>
      <c r="AQ357" s="23"/>
      <c r="AR357" s="27">
        <v>4</v>
      </c>
      <c r="AS357" s="23">
        <f t="shared" si="234"/>
        <v>0</v>
      </c>
      <c r="AT357" s="23"/>
      <c r="AU357" s="28">
        <v>6</v>
      </c>
      <c r="AV357" s="23">
        <f t="shared" si="235"/>
        <v>0</v>
      </c>
      <c r="AW357" s="23">
        <v>2370</v>
      </c>
      <c r="AX357" s="29">
        <f t="shared" si="236"/>
        <v>2370</v>
      </c>
      <c r="AY357" s="23">
        <v>47630</v>
      </c>
      <c r="AZ357" s="30">
        <f t="shared" si="237"/>
        <v>0.41276155620972232</v>
      </c>
      <c r="BA357" s="30">
        <f t="shared" si="238"/>
        <v>0.37799347601241151</v>
      </c>
      <c r="BB357" s="30">
        <f t="shared" si="239"/>
        <v>0.45682343870470316</v>
      </c>
      <c r="BC357" s="20">
        <f t="shared" si="240"/>
        <v>675171</v>
      </c>
      <c r="BD357" s="20">
        <f t="shared" si="241"/>
        <v>638975</v>
      </c>
      <c r="BE357" s="20">
        <f t="shared" si="242"/>
        <v>675171</v>
      </c>
      <c r="BF357" s="20">
        <f t="shared" si="243"/>
        <v>678141</v>
      </c>
      <c r="BG357" s="36">
        <v>792167</v>
      </c>
      <c r="BH357" s="36">
        <v>521006.52049999998</v>
      </c>
      <c r="BI357" s="237">
        <f t="shared" si="244"/>
        <v>65.769783454751334</v>
      </c>
      <c r="BJ357" s="238">
        <f t="shared" si="245"/>
        <v>55869</v>
      </c>
      <c r="BK357" s="239">
        <f t="shared" si="246"/>
        <v>7.0526795486305289</v>
      </c>
      <c r="BL357" s="27">
        <f t="shared" si="247"/>
        <v>60677.34</v>
      </c>
      <c r="BM357" s="239">
        <f t="shared" si="248"/>
        <v>7.659665196858743</v>
      </c>
      <c r="BN357" s="240">
        <f t="shared" si="249"/>
        <v>7480</v>
      </c>
      <c r="BO357" s="239">
        <f t="shared" si="250"/>
        <v>0.94424534220688316</v>
      </c>
      <c r="BP357" s="27">
        <f t="shared" si="251"/>
        <v>40000</v>
      </c>
      <c r="BQ357" s="239">
        <f t="shared" si="252"/>
        <v>5.0494403326571291</v>
      </c>
      <c r="BR357" s="36">
        <f t="shared" si="253"/>
        <v>55273.068333333009</v>
      </c>
      <c r="BS357" s="239">
        <f t="shared" si="254"/>
        <v>6.9774515138011317</v>
      </c>
      <c r="BT357" s="248">
        <f t="shared" si="263"/>
        <v>0.34230216545248671</v>
      </c>
      <c r="BU357" s="36">
        <v>219299.40833333301</v>
      </c>
      <c r="BV357" s="47">
        <f t="shared" si="255"/>
        <v>27.683481934154415</v>
      </c>
      <c r="BW357" s="54">
        <f t="shared" si="256"/>
        <v>51861.07116666701</v>
      </c>
      <c r="BX357" s="237">
        <f t="shared" si="257"/>
        <v>6.5467346110942533</v>
      </c>
      <c r="BY357" s="53">
        <v>16724</v>
      </c>
      <c r="BZ357" s="53">
        <v>12800</v>
      </c>
      <c r="CA357" s="53">
        <v>17600</v>
      </c>
      <c r="CB357" s="53">
        <v>8745</v>
      </c>
      <c r="CC357" s="54">
        <v>60677.34</v>
      </c>
      <c r="CD357" s="54">
        <v>7480</v>
      </c>
      <c r="CE357" s="54">
        <v>40000</v>
      </c>
      <c r="CF357" s="42">
        <f t="shared" si="258"/>
        <v>2.4770021224252817E-2</v>
      </c>
      <c r="CG357" s="42">
        <f t="shared" si="259"/>
        <v>2.003208263234086E-2</v>
      </c>
      <c r="CH357" s="42">
        <f t="shared" si="260"/>
        <v>2.6067470314927624E-2</v>
      </c>
      <c r="CI357" s="42">
        <f t="shared" si="261"/>
        <v>1.2895548270934806E-2</v>
      </c>
      <c r="CJ357" s="42">
        <f t="shared" si="262"/>
        <v>7.6596651968587434E-2</v>
      </c>
      <c r="CK357" s="54">
        <f t="shared" si="264"/>
        <v>10372.214233333403</v>
      </c>
    </row>
    <row r="358" spans="1:89" ht="20" customHeight="1" x14ac:dyDescent="0.6">
      <c r="A358" s="47">
        <v>351</v>
      </c>
      <c r="B358" s="62">
        <v>4</v>
      </c>
      <c r="C358" s="72" t="s">
        <v>650</v>
      </c>
      <c r="D358" s="69" t="s">
        <v>369</v>
      </c>
      <c r="E358" s="47" t="s">
        <v>255</v>
      </c>
      <c r="F358" s="57"/>
      <c r="G358" s="19">
        <v>40</v>
      </c>
      <c r="H358" s="20">
        <f t="shared" si="221"/>
        <v>0</v>
      </c>
      <c r="I358" s="57">
        <v>12725</v>
      </c>
      <c r="J358" s="22">
        <v>50</v>
      </c>
      <c r="K358" s="20">
        <f t="shared" si="222"/>
        <v>636250</v>
      </c>
      <c r="L358" s="23"/>
      <c r="M358" s="24">
        <v>60</v>
      </c>
      <c r="N358" s="20">
        <f t="shared" si="223"/>
        <v>0</v>
      </c>
      <c r="O358" s="23">
        <v>5925</v>
      </c>
      <c r="P358" s="25">
        <v>12</v>
      </c>
      <c r="Q358" s="20">
        <f t="shared" si="224"/>
        <v>71100</v>
      </c>
      <c r="R358" s="23"/>
      <c r="S358" s="26">
        <v>12</v>
      </c>
      <c r="T358" s="20">
        <f t="shared" si="225"/>
        <v>0</v>
      </c>
      <c r="U358" s="23">
        <v>466</v>
      </c>
      <c r="V358" s="25">
        <v>8</v>
      </c>
      <c r="W358" s="20">
        <f t="shared" si="226"/>
        <v>3728</v>
      </c>
      <c r="X358" s="23">
        <v>333</v>
      </c>
      <c r="Y358" s="25">
        <v>12</v>
      </c>
      <c r="Z358" s="20">
        <f t="shared" si="227"/>
        <v>3996</v>
      </c>
      <c r="AA358" s="23">
        <v>551</v>
      </c>
      <c r="AB358" s="25">
        <v>10</v>
      </c>
      <c r="AC358" s="20">
        <f t="shared" si="228"/>
        <v>5510</v>
      </c>
      <c r="AD358" s="23">
        <v>371</v>
      </c>
      <c r="AE358" s="25">
        <v>25</v>
      </c>
      <c r="AF358" s="20">
        <f t="shared" si="229"/>
        <v>9275</v>
      </c>
      <c r="AG358" s="23">
        <v>400</v>
      </c>
      <c r="AH358" s="25">
        <v>7.5</v>
      </c>
      <c r="AI358" s="20">
        <f t="shared" si="230"/>
        <v>3000</v>
      </c>
      <c r="AJ358" s="23"/>
      <c r="AK358" s="22">
        <v>15</v>
      </c>
      <c r="AL358" s="20">
        <f t="shared" si="231"/>
        <v>0</v>
      </c>
      <c r="AM358" s="23"/>
      <c r="AN358" s="25">
        <v>12</v>
      </c>
      <c r="AO358" s="20">
        <f t="shared" si="232"/>
        <v>0</v>
      </c>
      <c r="AP358" s="23">
        <f t="shared" si="233"/>
        <v>2121</v>
      </c>
      <c r="AQ358" s="23"/>
      <c r="AR358" s="27">
        <v>4</v>
      </c>
      <c r="AS358" s="23">
        <f t="shared" si="234"/>
        <v>0</v>
      </c>
      <c r="AT358" s="23"/>
      <c r="AU358" s="28">
        <v>6</v>
      </c>
      <c r="AV358" s="23">
        <f t="shared" si="235"/>
        <v>0</v>
      </c>
      <c r="AW358" s="23">
        <v>2901</v>
      </c>
      <c r="AX358" s="29">
        <f t="shared" si="236"/>
        <v>2901</v>
      </c>
      <c r="AY358" s="23">
        <v>2901</v>
      </c>
      <c r="AZ358" s="30">
        <f t="shared" si="237"/>
        <v>0.46561886051080548</v>
      </c>
      <c r="BA358" s="30">
        <f t="shared" si="238"/>
        <v>0.16667976424361494</v>
      </c>
      <c r="BB358" s="30">
        <f t="shared" si="239"/>
        <v>0.48962025316455698</v>
      </c>
      <c r="BC358" s="20">
        <f t="shared" si="240"/>
        <v>658759</v>
      </c>
      <c r="BD358" s="20">
        <f t="shared" si="241"/>
        <v>645525</v>
      </c>
      <c r="BE358" s="20">
        <f t="shared" si="242"/>
        <v>658759</v>
      </c>
      <c r="BF358" s="20">
        <f t="shared" si="243"/>
        <v>661759</v>
      </c>
      <c r="BG358" s="36">
        <v>789439</v>
      </c>
      <c r="BH358" s="36">
        <v>522979.24999472802</v>
      </c>
      <c r="BI358" s="237">
        <f t="shared" si="244"/>
        <v>66.246948781948703</v>
      </c>
      <c r="BJ358" s="238">
        <f t="shared" si="245"/>
        <v>48393</v>
      </c>
      <c r="BK358" s="239">
        <f t="shared" si="246"/>
        <v>6.1300493134998399</v>
      </c>
      <c r="BL358" s="27">
        <f t="shared" si="247"/>
        <v>45376.03</v>
      </c>
      <c r="BM358" s="239">
        <f t="shared" si="248"/>
        <v>5.7478829903260413</v>
      </c>
      <c r="BN358" s="240">
        <f t="shared" si="249"/>
        <v>769.5</v>
      </c>
      <c r="BO358" s="239">
        <f t="shared" si="250"/>
        <v>9.747428237013879E-2</v>
      </c>
      <c r="BP358" s="27">
        <f t="shared" si="251"/>
        <v>25000</v>
      </c>
      <c r="BQ358" s="239">
        <f t="shared" si="252"/>
        <v>3.1668057950012605</v>
      </c>
      <c r="BR358" s="36">
        <f t="shared" si="253"/>
        <v>41951.815000000002</v>
      </c>
      <c r="BS358" s="239">
        <f t="shared" si="254"/>
        <v>5.3141300341128321</v>
      </c>
      <c r="BT358" s="248">
        <f t="shared" si="263"/>
        <v>0.337530512180513</v>
      </c>
      <c r="BU358" s="36">
        <v>161490.345</v>
      </c>
      <c r="BV358" s="47">
        <f t="shared" si="255"/>
        <v>20.456342415310111</v>
      </c>
      <c r="BW358" s="54">
        <f t="shared" si="256"/>
        <v>104969.40500527198</v>
      </c>
      <c r="BX358" s="237">
        <f t="shared" si="257"/>
        <v>13.296708802741184</v>
      </c>
      <c r="BY358" s="53">
        <v>14392</v>
      </c>
      <c r="BZ358" s="53">
        <v>13120</v>
      </c>
      <c r="CA358" s="53">
        <v>15030</v>
      </c>
      <c r="CB358" s="53">
        <v>5851</v>
      </c>
      <c r="CC358" s="54">
        <v>45376.03</v>
      </c>
      <c r="CD358" s="54">
        <v>769.5</v>
      </c>
      <c r="CE358" s="54">
        <v>25000</v>
      </c>
      <c r="CF358" s="42">
        <f t="shared" si="258"/>
        <v>2.1847139849322742E-2</v>
      </c>
      <c r="CG358" s="42">
        <f t="shared" si="259"/>
        <v>2.0324542039425273E-2</v>
      </c>
      <c r="CH358" s="42">
        <f t="shared" si="260"/>
        <v>2.2815627566378598E-2</v>
      </c>
      <c r="CI358" s="42">
        <f t="shared" si="261"/>
        <v>8.8415873452419996E-3</v>
      </c>
      <c r="CJ358" s="42">
        <f t="shared" si="262"/>
        <v>5.7478829903260413E-2</v>
      </c>
      <c r="CK358" s="54">
        <f t="shared" si="264"/>
        <v>20993.881001054397</v>
      </c>
    </row>
    <row r="359" spans="1:89" ht="20" customHeight="1" x14ac:dyDescent="0.6">
      <c r="A359" s="47">
        <v>352</v>
      </c>
      <c r="B359" s="47">
        <v>4</v>
      </c>
      <c r="C359" s="48" t="s">
        <v>651</v>
      </c>
      <c r="D359" s="48" t="s">
        <v>236</v>
      </c>
      <c r="E359" s="48" t="s">
        <v>237</v>
      </c>
      <c r="F359" s="23"/>
      <c r="G359" s="19">
        <v>40</v>
      </c>
      <c r="H359" s="20">
        <f t="shared" si="221"/>
        <v>0</v>
      </c>
      <c r="I359" s="23">
        <v>13716</v>
      </c>
      <c r="J359" s="22">
        <v>50</v>
      </c>
      <c r="K359" s="20">
        <f t="shared" si="222"/>
        <v>685800</v>
      </c>
      <c r="L359" s="23"/>
      <c r="M359" s="24">
        <v>60</v>
      </c>
      <c r="N359" s="20">
        <f t="shared" si="223"/>
        <v>0</v>
      </c>
      <c r="O359" s="23">
        <v>3811</v>
      </c>
      <c r="P359" s="25">
        <v>12</v>
      </c>
      <c r="Q359" s="20">
        <f t="shared" si="224"/>
        <v>45732</v>
      </c>
      <c r="R359" s="23">
        <v>500</v>
      </c>
      <c r="S359" s="26">
        <v>12</v>
      </c>
      <c r="T359" s="20">
        <f t="shared" si="225"/>
        <v>6000</v>
      </c>
      <c r="U359" s="23">
        <v>568</v>
      </c>
      <c r="V359" s="25">
        <v>8</v>
      </c>
      <c r="W359" s="20">
        <f t="shared" si="226"/>
        <v>4544</v>
      </c>
      <c r="X359" s="23">
        <v>169</v>
      </c>
      <c r="Y359" s="25">
        <v>12</v>
      </c>
      <c r="Z359" s="20">
        <f t="shared" si="227"/>
        <v>2028</v>
      </c>
      <c r="AA359" s="23">
        <v>480</v>
      </c>
      <c r="AB359" s="25">
        <v>10</v>
      </c>
      <c r="AC359" s="20">
        <f t="shared" si="228"/>
        <v>4800</v>
      </c>
      <c r="AD359" s="23">
        <v>375</v>
      </c>
      <c r="AE359" s="25">
        <v>25</v>
      </c>
      <c r="AF359" s="20">
        <f t="shared" si="229"/>
        <v>9375</v>
      </c>
      <c r="AG359" s="23"/>
      <c r="AH359" s="25">
        <v>7.5</v>
      </c>
      <c r="AI359" s="20">
        <f t="shared" si="230"/>
        <v>0</v>
      </c>
      <c r="AJ359" s="23">
        <v>45</v>
      </c>
      <c r="AK359" s="22">
        <v>15</v>
      </c>
      <c r="AL359" s="20">
        <f t="shared" si="231"/>
        <v>675</v>
      </c>
      <c r="AM359" s="23"/>
      <c r="AN359" s="25">
        <v>12</v>
      </c>
      <c r="AO359" s="20">
        <f t="shared" si="232"/>
        <v>0</v>
      </c>
      <c r="AP359" s="23">
        <f t="shared" si="233"/>
        <v>2137</v>
      </c>
      <c r="AQ359" s="23">
        <v>41</v>
      </c>
      <c r="AR359" s="27">
        <v>4</v>
      </c>
      <c r="AS359" s="23">
        <f t="shared" si="234"/>
        <v>164</v>
      </c>
      <c r="AT359" s="23">
        <v>22</v>
      </c>
      <c r="AU359" s="28">
        <v>6</v>
      </c>
      <c r="AV359" s="23">
        <f t="shared" si="235"/>
        <v>132</v>
      </c>
      <c r="AW359" s="23">
        <v>1195</v>
      </c>
      <c r="AX359" s="29">
        <f t="shared" si="236"/>
        <v>1491</v>
      </c>
      <c r="AY359" s="23">
        <v>27330</v>
      </c>
      <c r="AZ359" s="30">
        <f t="shared" si="237"/>
        <v>0.27785068533100027</v>
      </c>
      <c r="BA359" s="30">
        <f t="shared" si="238"/>
        <v>0.1558034412365121</v>
      </c>
      <c r="BB359" s="30">
        <f t="shared" si="239"/>
        <v>0.39123589609026505</v>
      </c>
      <c r="BC359" s="20">
        <f t="shared" si="240"/>
        <v>712547</v>
      </c>
      <c r="BD359" s="20">
        <f t="shared" si="241"/>
        <v>701175</v>
      </c>
      <c r="BE359" s="20">
        <f t="shared" si="242"/>
        <v>712547</v>
      </c>
      <c r="BF359" s="20">
        <f t="shared" si="243"/>
        <v>712547</v>
      </c>
      <c r="BG359" s="36">
        <v>786284</v>
      </c>
      <c r="BH359" s="36">
        <v>531223.49120747996</v>
      </c>
      <c r="BI359" s="237">
        <f t="shared" si="244"/>
        <v>67.561274451404316</v>
      </c>
      <c r="BJ359" s="238">
        <f t="shared" si="245"/>
        <v>52492</v>
      </c>
      <c r="BK359" s="239">
        <f t="shared" si="246"/>
        <v>6.6759593225857321</v>
      </c>
      <c r="BL359" s="27">
        <f t="shared" si="247"/>
        <v>53764</v>
      </c>
      <c r="BM359" s="239">
        <f t="shared" si="248"/>
        <v>6.8377329311037744</v>
      </c>
      <c r="BN359" s="240">
        <f t="shared" si="249"/>
        <v>0</v>
      </c>
      <c r="BO359" s="239">
        <f t="shared" si="250"/>
        <v>0</v>
      </c>
      <c r="BP359" s="27">
        <f t="shared" si="251"/>
        <v>8000</v>
      </c>
      <c r="BQ359" s="239">
        <f t="shared" si="252"/>
        <v>1.0174440787298229</v>
      </c>
      <c r="BR359" s="36">
        <f t="shared" si="253"/>
        <v>38406.48000000001</v>
      </c>
      <c r="BS359" s="239">
        <f t="shared" si="254"/>
        <v>4.8845557076069221</v>
      </c>
      <c r="BT359" s="248">
        <f t="shared" si="263"/>
        <v>0.32438725548595676</v>
      </c>
      <c r="BU359" s="36">
        <v>152662.48000000001</v>
      </c>
      <c r="BV359" s="47">
        <f t="shared" si="255"/>
        <v>19.415692040026251</v>
      </c>
      <c r="BW359" s="54">
        <f t="shared" si="256"/>
        <v>102398.02879252002</v>
      </c>
      <c r="BX359" s="237">
        <f t="shared" si="257"/>
        <v>13.023033508569426</v>
      </c>
      <c r="BY359" s="53">
        <v>16452</v>
      </c>
      <c r="BZ359" s="53">
        <v>15320</v>
      </c>
      <c r="CA359" s="53">
        <v>16880</v>
      </c>
      <c r="CB359" s="53">
        <v>3840</v>
      </c>
      <c r="CC359" s="54">
        <v>53764</v>
      </c>
      <c r="CD359" s="54">
        <v>0</v>
      </c>
      <c r="CE359" s="54">
        <v>8000</v>
      </c>
      <c r="CF359" s="42">
        <f t="shared" si="258"/>
        <v>2.3089003251715326E-2</v>
      </c>
      <c r="CG359" s="42">
        <f t="shared" si="259"/>
        <v>2.1849039112917603E-2</v>
      </c>
      <c r="CH359" s="42">
        <f t="shared" si="260"/>
        <v>2.3689665383476458E-2</v>
      </c>
      <c r="CI359" s="42">
        <f t="shared" si="261"/>
        <v>5.3891181915017537E-3</v>
      </c>
      <c r="CJ359" s="42">
        <f t="shared" si="262"/>
        <v>6.8377329311037738E-2</v>
      </c>
      <c r="CK359" s="54">
        <f t="shared" si="264"/>
        <v>20479.605758504007</v>
      </c>
    </row>
    <row r="360" spans="1:89" ht="20" customHeight="1" x14ac:dyDescent="0.6">
      <c r="A360" s="47">
        <v>353</v>
      </c>
      <c r="B360" s="47">
        <v>5</v>
      </c>
      <c r="C360" s="48" t="s">
        <v>652</v>
      </c>
      <c r="D360" s="48" t="s">
        <v>653</v>
      </c>
      <c r="E360" s="48" t="s">
        <v>290</v>
      </c>
      <c r="F360" s="55"/>
      <c r="G360" s="19">
        <v>40</v>
      </c>
      <c r="H360" s="20">
        <f t="shared" si="221"/>
        <v>0</v>
      </c>
      <c r="I360" s="23">
        <v>12559</v>
      </c>
      <c r="J360" s="22">
        <v>50</v>
      </c>
      <c r="K360" s="20">
        <f t="shared" si="222"/>
        <v>627950</v>
      </c>
      <c r="L360" s="23"/>
      <c r="M360" s="24">
        <v>60</v>
      </c>
      <c r="N360" s="20">
        <f t="shared" si="223"/>
        <v>0</v>
      </c>
      <c r="O360" s="23">
        <v>5225</v>
      </c>
      <c r="P360" s="25">
        <v>12</v>
      </c>
      <c r="Q360" s="20">
        <f t="shared" si="224"/>
        <v>62700</v>
      </c>
      <c r="R360" s="23">
        <v>433</v>
      </c>
      <c r="S360" s="26">
        <v>12</v>
      </c>
      <c r="T360" s="20">
        <f t="shared" si="225"/>
        <v>5196</v>
      </c>
      <c r="U360" s="23">
        <v>5519</v>
      </c>
      <c r="V360" s="25">
        <v>8</v>
      </c>
      <c r="W360" s="20">
        <f t="shared" si="226"/>
        <v>44152</v>
      </c>
      <c r="X360" s="23">
        <v>498</v>
      </c>
      <c r="Y360" s="25">
        <v>12</v>
      </c>
      <c r="Z360" s="20">
        <f t="shared" si="227"/>
        <v>5976</v>
      </c>
      <c r="AA360" s="23">
        <v>440</v>
      </c>
      <c r="AB360" s="25">
        <v>10</v>
      </c>
      <c r="AC360" s="20">
        <f t="shared" si="228"/>
        <v>4400</v>
      </c>
      <c r="AD360" s="23">
        <v>280</v>
      </c>
      <c r="AE360" s="25">
        <v>25</v>
      </c>
      <c r="AF360" s="20">
        <f t="shared" si="229"/>
        <v>7000</v>
      </c>
      <c r="AG360" s="23">
        <v>1570</v>
      </c>
      <c r="AH360" s="25">
        <v>7.5</v>
      </c>
      <c r="AI360" s="20">
        <f t="shared" si="230"/>
        <v>11775</v>
      </c>
      <c r="AJ360" s="23"/>
      <c r="AK360" s="22">
        <v>15</v>
      </c>
      <c r="AL360" s="20">
        <f t="shared" si="231"/>
        <v>0</v>
      </c>
      <c r="AM360" s="23"/>
      <c r="AN360" s="25">
        <v>12</v>
      </c>
      <c r="AO360" s="20">
        <f t="shared" si="232"/>
        <v>0</v>
      </c>
      <c r="AP360" s="23">
        <f t="shared" si="233"/>
        <v>8740</v>
      </c>
      <c r="AQ360" s="23">
        <v>16</v>
      </c>
      <c r="AR360" s="27">
        <v>4</v>
      </c>
      <c r="AS360" s="23">
        <f t="shared" si="234"/>
        <v>64</v>
      </c>
      <c r="AT360" s="23"/>
      <c r="AU360" s="28">
        <v>6</v>
      </c>
      <c r="AV360" s="23">
        <f t="shared" si="235"/>
        <v>0</v>
      </c>
      <c r="AW360" s="23">
        <v>3253</v>
      </c>
      <c r="AX360" s="29">
        <f t="shared" si="236"/>
        <v>3317</v>
      </c>
      <c r="AY360" s="23">
        <v>55500</v>
      </c>
      <c r="AZ360" s="30">
        <f t="shared" si="237"/>
        <v>0.41603630862329805</v>
      </c>
      <c r="BA360" s="30">
        <f t="shared" si="238"/>
        <v>0.69591527987897128</v>
      </c>
      <c r="BB360" s="30">
        <f t="shared" si="239"/>
        <v>0.63483253588516741</v>
      </c>
      <c r="BC360" s="20">
        <f t="shared" si="240"/>
        <v>694674</v>
      </c>
      <c r="BD360" s="20">
        <f t="shared" si="241"/>
        <v>640146</v>
      </c>
      <c r="BE360" s="20">
        <f t="shared" si="242"/>
        <v>694674</v>
      </c>
      <c r="BF360" s="20">
        <f t="shared" si="243"/>
        <v>706449</v>
      </c>
      <c r="BG360" s="36">
        <v>785515</v>
      </c>
      <c r="BH360" s="36">
        <v>518313.37</v>
      </c>
      <c r="BI360" s="237">
        <f t="shared" si="244"/>
        <v>65.98389209626805</v>
      </c>
      <c r="BJ360" s="238">
        <f t="shared" si="245"/>
        <v>61550.400000000001</v>
      </c>
      <c r="BK360" s="239">
        <f t="shared" si="246"/>
        <v>7.8356746847609537</v>
      </c>
      <c r="BL360" s="27">
        <f t="shared" si="247"/>
        <v>61820</v>
      </c>
      <c r="BM360" s="239">
        <f t="shared" si="248"/>
        <v>7.8699961171969983</v>
      </c>
      <c r="BN360" s="240">
        <f t="shared" si="249"/>
        <v>15930</v>
      </c>
      <c r="BO360" s="239">
        <f t="shared" si="250"/>
        <v>2.0279689121149822</v>
      </c>
      <c r="BP360" s="27">
        <f t="shared" si="251"/>
        <v>25000</v>
      </c>
      <c r="BQ360" s="239">
        <f t="shared" si="252"/>
        <v>3.1826254113543344</v>
      </c>
      <c r="BR360" s="36">
        <f t="shared" si="253"/>
        <v>38037.35</v>
      </c>
      <c r="BS360" s="239">
        <f t="shared" si="254"/>
        <v>4.8423454676231517</v>
      </c>
      <c r="BT360" s="248">
        <f t="shared" si="263"/>
        <v>0.34016107903731946</v>
      </c>
      <c r="BU360" s="36">
        <v>202337.75</v>
      </c>
      <c r="BV360" s="47">
        <f t="shared" si="255"/>
        <v>25.75861059305042</v>
      </c>
      <c r="BW360" s="54">
        <f t="shared" si="256"/>
        <v>64863.880000000005</v>
      </c>
      <c r="BX360" s="237">
        <f t="shared" si="257"/>
        <v>8.2574973106815293</v>
      </c>
      <c r="BY360" s="53">
        <v>21647</v>
      </c>
      <c r="BZ360" s="53">
        <v>17550</v>
      </c>
      <c r="CA360" s="53">
        <v>16800</v>
      </c>
      <c r="CB360" s="53">
        <v>5553.4</v>
      </c>
      <c r="CC360" s="54">
        <v>61820</v>
      </c>
      <c r="CD360" s="54">
        <v>15930</v>
      </c>
      <c r="CE360" s="54">
        <v>25000</v>
      </c>
      <c r="CF360" s="42">
        <f t="shared" si="258"/>
        <v>3.1161379294460424E-2</v>
      </c>
      <c r="CG360" s="42">
        <f t="shared" si="259"/>
        <v>2.7415620811502377E-2</v>
      </c>
      <c r="CH360" s="42">
        <f t="shared" si="260"/>
        <v>2.4184005735064216E-2</v>
      </c>
      <c r="CI360" s="42">
        <f t="shared" si="261"/>
        <v>7.8610062439043726E-3</v>
      </c>
      <c r="CJ360" s="42">
        <f t="shared" si="262"/>
        <v>7.8699961171969979E-2</v>
      </c>
      <c r="CK360" s="54">
        <f t="shared" si="264"/>
        <v>12972.776000000002</v>
      </c>
    </row>
    <row r="361" spans="1:89" ht="20" customHeight="1" x14ac:dyDescent="0.6">
      <c r="A361" s="47">
        <v>354</v>
      </c>
      <c r="B361" s="47">
        <v>3</v>
      </c>
      <c r="C361" s="48" t="s">
        <v>654</v>
      </c>
      <c r="D361" s="48" t="s">
        <v>655</v>
      </c>
      <c r="E361" s="83" t="s">
        <v>358</v>
      </c>
      <c r="F361" s="57"/>
      <c r="G361" s="19">
        <v>40</v>
      </c>
      <c r="H361" s="20">
        <f t="shared" si="221"/>
        <v>0</v>
      </c>
      <c r="I361" s="23">
        <v>12638</v>
      </c>
      <c r="J361" s="22">
        <v>50</v>
      </c>
      <c r="K361" s="20">
        <f t="shared" si="222"/>
        <v>631900</v>
      </c>
      <c r="L361" s="23"/>
      <c r="M361" s="24">
        <v>60</v>
      </c>
      <c r="N361" s="20">
        <f t="shared" si="223"/>
        <v>0</v>
      </c>
      <c r="O361" s="23">
        <v>5616</v>
      </c>
      <c r="P361" s="25">
        <v>12</v>
      </c>
      <c r="Q361" s="20">
        <f t="shared" si="224"/>
        <v>67392</v>
      </c>
      <c r="R361" s="23">
        <v>1200</v>
      </c>
      <c r="S361" s="26">
        <v>12</v>
      </c>
      <c r="T361" s="20">
        <f t="shared" si="225"/>
        <v>14400</v>
      </c>
      <c r="U361" s="23">
        <v>940</v>
      </c>
      <c r="V361" s="25">
        <v>8</v>
      </c>
      <c r="W361" s="20">
        <f t="shared" si="226"/>
        <v>7520</v>
      </c>
      <c r="X361" s="23">
        <v>300</v>
      </c>
      <c r="Y361" s="25">
        <v>12</v>
      </c>
      <c r="Z361" s="20">
        <f t="shared" si="227"/>
        <v>3600</v>
      </c>
      <c r="AA361" s="23">
        <v>1490</v>
      </c>
      <c r="AB361" s="25">
        <v>10</v>
      </c>
      <c r="AC361" s="20">
        <f t="shared" si="228"/>
        <v>14900</v>
      </c>
      <c r="AD361" s="23"/>
      <c r="AE361" s="25">
        <v>25</v>
      </c>
      <c r="AF361" s="20">
        <f t="shared" si="229"/>
        <v>0</v>
      </c>
      <c r="AG361" s="23"/>
      <c r="AH361" s="25">
        <v>7.5</v>
      </c>
      <c r="AI361" s="20">
        <f t="shared" si="230"/>
        <v>0</v>
      </c>
      <c r="AJ361" s="23"/>
      <c r="AK361" s="22">
        <v>15</v>
      </c>
      <c r="AL361" s="20">
        <f t="shared" si="231"/>
        <v>0</v>
      </c>
      <c r="AM361" s="23"/>
      <c r="AN361" s="25">
        <v>12</v>
      </c>
      <c r="AO361" s="20">
        <f t="shared" si="232"/>
        <v>0</v>
      </c>
      <c r="AP361" s="23">
        <f t="shared" si="233"/>
        <v>3930</v>
      </c>
      <c r="AQ361" s="23">
        <v>73</v>
      </c>
      <c r="AR361" s="27">
        <v>4</v>
      </c>
      <c r="AS361" s="23">
        <f t="shared" si="234"/>
        <v>292</v>
      </c>
      <c r="AT361" s="23"/>
      <c r="AU361" s="28">
        <v>6</v>
      </c>
      <c r="AV361" s="23">
        <f t="shared" si="235"/>
        <v>0</v>
      </c>
      <c r="AW361" s="23">
        <v>2162</v>
      </c>
      <c r="AX361" s="29">
        <f t="shared" si="236"/>
        <v>2454</v>
      </c>
      <c r="AY361" s="23">
        <v>45775</v>
      </c>
      <c r="AZ361" s="30">
        <f t="shared" si="237"/>
        <v>0.44437410982750436</v>
      </c>
      <c r="BA361" s="30">
        <f t="shared" si="238"/>
        <v>0.31096692514638391</v>
      </c>
      <c r="BB361" s="30">
        <f t="shared" si="239"/>
        <v>0.43696581196581197</v>
      </c>
      <c r="BC361" s="20">
        <f t="shared" si="240"/>
        <v>672320</v>
      </c>
      <c r="BD361" s="20">
        <f t="shared" si="241"/>
        <v>646300</v>
      </c>
      <c r="BE361" s="20">
        <f t="shared" si="242"/>
        <v>672320</v>
      </c>
      <c r="BF361" s="20">
        <f t="shared" si="243"/>
        <v>672320</v>
      </c>
      <c r="BG361" s="36">
        <v>785487</v>
      </c>
      <c r="BH361" s="36">
        <v>519607.98949161201</v>
      </c>
      <c r="BI361" s="237">
        <f t="shared" si="244"/>
        <v>66.151061633306725</v>
      </c>
      <c r="BJ361" s="238">
        <f t="shared" si="245"/>
        <v>47427.85</v>
      </c>
      <c r="BK361" s="239">
        <f t="shared" si="246"/>
        <v>6.0380184522468223</v>
      </c>
      <c r="BL361" s="27">
        <f t="shared" si="247"/>
        <v>37126</v>
      </c>
      <c r="BM361" s="239">
        <f t="shared" si="248"/>
        <v>4.726494518687133</v>
      </c>
      <c r="BN361" s="240">
        <f t="shared" si="249"/>
        <v>432</v>
      </c>
      <c r="BO361" s="239">
        <f t="shared" si="250"/>
        <v>5.4997727524452984E-2</v>
      </c>
      <c r="BP361" s="27">
        <f t="shared" si="251"/>
        <v>30000</v>
      </c>
      <c r="BQ361" s="239">
        <f t="shared" si="252"/>
        <v>3.8192866336425682</v>
      </c>
      <c r="BR361" s="36">
        <f t="shared" si="253"/>
        <v>45741.229999999989</v>
      </c>
      <c r="BS361" s="239">
        <f t="shared" si="254"/>
        <v>5.8232956115123473</v>
      </c>
      <c r="BT361" s="248">
        <f t="shared" si="263"/>
        <v>0.33848938366693271</v>
      </c>
      <c r="BU361" s="36">
        <v>160727.07999999999</v>
      </c>
      <c r="BV361" s="47">
        <f t="shared" si="255"/>
        <v>20.462092943613325</v>
      </c>
      <c r="BW361" s="54">
        <f t="shared" si="256"/>
        <v>105151.930508388</v>
      </c>
      <c r="BX361" s="237">
        <f t="shared" si="257"/>
        <v>13.386845423079949</v>
      </c>
      <c r="BY361" s="53">
        <v>14044</v>
      </c>
      <c r="BZ361" s="53">
        <v>15680</v>
      </c>
      <c r="CA361" s="53">
        <v>12265</v>
      </c>
      <c r="CB361" s="53">
        <v>5438.85</v>
      </c>
      <c r="CC361" s="54">
        <v>37126</v>
      </c>
      <c r="CD361" s="54">
        <v>432</v>
      </c>
      <c r="CE361" s="54">
        <v>30000</v>
      </c>
      <c r="CF361" s="42">
        <f t="shared" si="258"/>
        <v>2.0888862446454069E-2</v>
      </c>
      <c r="CG361" s="42">
        <f t="shared" si="259"/>
        <v>2.4261179019031409E-2</v>
      </c>
      <c r="CH361" s="42">
        <f t="shared" si="260"/>
        <v>1.8242801047120418E-2</v>
      </c>
      <c r="CI361" s="42">
        <f t="shared" si="261"/>
        <v>8.0896745597334608E-3</v>
      </c>
      <c r="CJ361" s="42">
        <f t="shared" si="262"/>
        <v>4.7264945186871327E-2</v>
      </c>
      <c r="CK361" s="54">
        <f t="shared" si="264"/>
        <v>21030.386101677603</v>
      </c>
    </row>
    <row r="362" spans="1:89" ht="20" customHeight="1" x14ac:dyDescent="0.6">
      <c r="A362" s="47">
        <v>355</v>
      </c>
      <c r="B362" s="62">
        <v>4</v>
      </c>
      <c r="C362" s="48" t="s">
        <v>656</v>
      </c>
      <c r="D362" s="48" t="s">
        <v>657</v>
      </c>
      <c r="E362" s="48" t="s">
        <v>603</v>
      </c>
      <c r="F362" s="57"/>
      <c r="G362" s="19">
        <v>40</v>
      </c>
      <c r="H362" s="20">
        <f t="shared" si="221"/>
        <v>0</v>
      </c>
      <c r="I362" s="57">
        <v>13100</v>
      </c>
      <c r="J362" s="22">
        <v>50</v>
      </c>
      <c r="K362" s="20">
        <f t="shared" si="222"/>
        <v>655000</v>
      </c>
      <c r="L362" s="23"/>
      <c r="M362" s="24">
        <v>60</v>
      </c>
      <c r="N362" s="20">
        <f t="shared" si="223"/>
        <v>0</v>
      </c>
      <c r="O362" s="57">
        <v>4423</v>
      </c>
      <c r="P362" s="25">
        <v>12</v>
      </c>
      <c r="Q362" s="20">
        <f t="shared" si="224"/>
        <v>53076</v>
      </c>
      <c r="R362" s="57">
        <v>1122</v>
      </c>
      <c r="S362" s="26">
        <v>12</v>
      </c>
      <c r="T362" s="20">
        <f t="shared" si="225"/>
        <v>13464</v>
      </c>
      <c r="U362" s="23">
        <v>533</v>
      </c>
      <c r="V362" s="25">
        <v>8</v>
      </c>
      <c r="W362" s="20">
        <f t="shared" si="226"/>
        <v>4264</v>
      </c>
      <c r="X362" s="57">
        <v>565</v>
      </c>
      <c r="Y362" s="25">
        <v>12</v>
      </c>
      <c r="Z362" s="20">
        <f t="shared" si="227"/>
        <v>6780</v>
      </c>
      <c r="AA362" s="57">
        <v>647</v>
      </c>
      <c r="AB362" s="25">
        <v>10</v>
      </c>
      <c r="AC362" s="20">
        <f t="shared" si="228"/>
        <v>6470</v>
      </c>
      <c r="AD362" s="57">
        <v>386</v>
      </c>
      <c r="AE362" s="25">
        <v>25</v>
      </c>
      <c r="AF362" s="20">
        <f t="shared" si="229"/>
        <v>9650</v>
      </c>
      <c r="AG362" s="57">
        <v>407</v>
      </c>
      <c r="AH362" s="25">
        <v>7.5</v>
      </c>
      <c r="AI362" s="20">
        <f t="shared" si="230"/>
        <v>3052.5</v>
      </c>
      <c r="AJ362" s="57">
        <v>243</v>
      </c>
      <c r="AK362" s="22">
        <v>15</v>
      </c>
      <c r="AL362" s="20">
        <f t="shared" si="231"/>
        <v>3645</v>
      </c>
      <c r="AM362" s="57"/>
      <c r="AN362" s="25">
        <v>12</v>
      </c>
      <c r="AO362" s="20">
        <f t="shared" si="232"/>
        <v>0</v>
      </c>
      <c r="AP362" s="23">
        <f t="shared" si="233"/>
        <v>3903</v>
      </c>
      <c r="AQ362" s="57">
        <v>42</v>
      </c>
      <c r="AR362" s="27">
        <v>4</v>
      </c>
      <c r="AS362" s="23">
        <f t="shared" si="234"/>
        <v>168</v>
      </c>
      <c r="AT362" s="57">
        <v>20</v>
      </c>
      <c r="AU362" s="28">
        <v>6</v>
      </c>
      <c r="AV362" s="23">
        <f t="shared" si="235"/>
        <v>120</v>
      </c>
      <c r="AW362" s="57">
        <v>1243</v>
      </c>
      <c r="AX362" s="29">
        <f t="shared" si="236"/>
        <v>1531</v>
      </c>
      <c r="AY362" s="57">
        <v>28075</v>
      </c>
      <c r="AZ362" s="30">
        <f t="shared" si="237"/>
        <v>0.33763358778625951</v>
      </c>
      <c r="BA362" s="30">
        <f t="shared" si="238"/>
        <v>0.29793893129770993</v>
      </c>
      <c r="BB362" s="30">
        <f t="shared" si="239"/>
        <v>0.34614515035044086</v>
      </c>
      <c r="BC362" s="20">
        <f t="shared" si="240"/>
        <v>695628</v>
      </c>
      <c r="BD362" s="20">
        <f t="shared" si="241"/>
        <v>678114</v>
      </c>
      <c r="BE362" s="20">
        <f t="shared" si="242"/>
        <v>695628</v>
      </c>
      <c r="BF362" s="20">
        <f t="shared" si="243"/>
        <v>698680.5</v>
      </c>
      <c r="BG362" s="241">
        <v>783476.5</v>
      </c>
      <c r="BH362" s="241">
        <v>525133.67000000004</v>
      </c>
      <c r="BI362" s="237">
        <f t="shared" si="244"/>
        <v>67.026090763411545</v>
      </c>
      <c r="BJ362" s="238">
        <f t="shared" si="245"/>
        <v>52237</v>
      </c>
      <c r="BK362" s="239">
        <f t="shared" si="246"/>
        <v>6.6673346296921476</v>
      </c>
      <c r="BL362" s="27">
        <f t="shared" si="247"/>
        <v>36285</v>
      </c>
      <c r="BM362" s="239">
        <f t="shared" si="248"/>
        <v>4.6312812190282671</v>
      </c>
      <c r="BN362" s="240">
        <f t="shared" si="249"/>
        <v>8139</v>
      </c>
      <c r="BO362" s="239">
        <f t="shared" si="250"/>
        <v>1.0388314135778163</v>
      </c>
      <c r="BP362" s="27">
        <f t="shared" si="251"/>
        <v>30000</v>
      </c>
      <c r="BQ362" s="239">
        <f t="shared" si="252"/>
        <v>3.8290874072164258</v>
      </c>
      <c r="BR362" s="36">
        <f t="shared" si="253"/>
        <v>44348.950000000012</v>
      </c>
      <c r="BS362" s="239">
        <f t="shared" si="254"/>
        <v>5.6605335322756982</v>
      </c>
      <c r="BT362" s="248">
        <f t="shared" si="263"/>
        <v>0.32973909236588456</v>
      </c>
      <c r="BU362" s="241">
        <v>171009.95</v>
      </c>
      <c r="BV362" s="47">
        <f t="shared" si="255"/>
        <v>21.827068201790354</v>
      </c>
      <c r="BW362" s="54">
        <f t="shared" si="256"/>
        <v>87332.879999999946</v>
      </c>
      <c r="BX362" s="237">
        <f t="shared" si="257"/>
        <v>11.146841034798101</v>
      </c>
      <c r="BY362" s="58">
        <v>15372</v>
      </c>
      <c r="BZ362" s="58">
        <v>14205</v>
      </c>
      <c r="CA362" s="58">
        <v>17160</v>
      </c>
      <c r="CB362" s="58">
        <v>5500</v>
      </c>
      <c r="CC362" s="59">
        <v>36285</v>
      </c>
      <c r="CD362" s="59">
        <v>8139</v>
      </c>
      <c r="CE362" s="59">
        <v>30000</v>
      </c>
      <c r="CF362" s="42">
        <f t="shared" si="258"/>
        <v>2.2098017906122237E-2</v>
      </c>
      <c r="CG362" s="42">
        <f t="shared" si="259"/>
        <v>2.0947805236287705E-2</v>
      </c>
      <c r="CH362" s="42">
        <f t="shared" si="260"/>
        <v>2.4668357225413582E-2</v>
      </c>
      <c r="CI362" s="42">
        <f t="shared" si="261"/>
        <v>7.8719815423501874E-3</v>
      </c>
      <c r="CJ362" s="42">
        <f t="shared" si="262"/>
        <v>4.6312812190282666E-2</v>
      </c>
      <c r="CK362" s="54">
        <f t="shared" si="264"/>
        <v>17466.57599999999</v>
      </c>
    </row>
    <row r="363" spans="1:89" ht="20" customHeight="1" x14ac:dyDescent="0.6">
      <c r="A363" s="47">
        <v>356</v>
      </c>
      <c r="B363" s="47">
        <v>5</v>
      </c>
      <c r="C363" s="48" t="s">
        <v>658</v>
      </c>
      <c r="D363" s="61" t="s">
        <v>264</v>
      </c>
      <c r="E363" s="47" t="s">
        <v>265</v>
      </c>
      <c r="F363" s="57"/>
      <c r="G363" s="19">
        <v>40</v>
      </c>
      <c r="H363" s="20">
        <f t="shared" si="221"/>
        <v>0</v>
      </c>
      <c r="I363" s="57">
        <v>14060</v>
      </c>
      <c r="J363" s="22">
        <v>50</v>
      </c>
      <c r="K363" s="20">
        <f t="shared" si="222"/>
        <v>703000</v>
      </c>
      <c r="L363" s="23"/>
      <c r="M363" s="24">
        <v>60</v>
      </c>
      <c r="N363" s="20">
        <f t="shared" si="223"/>
        <v>0</v>
      </c>
      <c r="O363" s="57">
        <v>4520</v>
      </c>
      <c r="P363" s="25">
        <v>12</v>
      </c>
      <c r="Q363" s="20">
        <f t="shared" si="224"/>
        <v>54240</v>
      </c>
      <c r="R363" s="57">
        <v>360</v>
      </c>
      <c r="S363" s="26">
        <v>12</v>
      </c>
      <c r="T363" s="20">
        <f t="shared" si="225"/>
        <v>4320</v>
      </c>
      <c r="U363" s="57">
        <v>380</v>
      </c>
      <c r="V363" s="25">
        <v>8</v>
      </c>
      <c r="W363" s="20">
        <f t="shared" si="226"/>
        <v>3040</v>
      </c>
      <c r="X363" s="57"/>
      <c r="Y363" s="25">
        <v>12</v>
      </c>
      <c r="Z363" s="20">
        <f t="shared" si="227"/>
        <v>0</v>
      </c>
      <c r="AA363" s="57"/>
      <c r="AB363" s="25">
        <v>10</v>
      </c>
      <c r="AC363" s="20">
        <f t="shared" si="228"/>
        <v>0</v>
      </c>
      <c r="AD363" s="57">
        <v>170</v>
      </c>
      <c r="AE363" s="25">
        <v>25</v>
      </c>
      <c r="AF363" s="20">
        <f t="shared" si="229"/>
        <v>4250</v>
      </c>
      <c r="AG363" s="23"/>
      <c r="AH363" s="25">
        <v>7.5</v>
      </c>
      <c r="AI363" s="20">
        <f t="shared" si="230"/>
        <v>0</v>
      </c>
      <c r="AJ363" s="57"/>
      <c r="AK363" s="22">
        <v>15</v>
      </c>
      <c r="AL363" s="20">
        <f t="shared" si="231"/>
        <v>0</v>
      </c>
      <c r="AM363" s="57"/>
      <c r="AN363" s="25">
        <v>12</v>
      </c>
      <c r="AO363" s="20">
        <f t="shared" si="232"/>
        <v>0</v>
      </c>
      <c r="AP363" s="23">
        <f t="shared" si="233"/>
        <v>910</v>
      </c>
      <c r="AQ363" s="57"/>
      <c r="AR363" s="27">
        <v>4</v>
      </c>
      <c r="AS363" s="23">
        <f t="shared" si="234"/>
        <v>0</v>
      </c>
      <c r="AT363" s="57"/>
      <c r="AU363" s="28">
        <v>6</v>
      </c>
      <c r="AV363" s="23">
        <f t="shared" si="235"/>
        <v>0</v>
      </c>
      <c r="AW363" s="57">
        <v>840</v>
      </c>
      <c r="AX363" s="29">
        <f t="shared" si="236"/>
        <v>840</v>
      </c>
      <c r="AY363" s="57">
        <v>14305</v>
      </c>
      <c r="AZ363" s="30">
        <f t="shared" si="237"/>
        <v>0.32147937411095306</v>
      </c>
      <c r="BA363" s="30">
        <f t="shared" si="238"/>
        <v>6.4722617354196307E-2</v>
      </c>
      <c r="BB363" s="30">
        <f t="shared" si="239"/>
        <v>0.18584070796460178</v>
      </c>
      <c r="BC363" s="20">
        <f t="shared" si="240"/>
        <v>714610</v>
      </c>
      <c r="BD363" s="20">
        <f t="shared" si="241"/>
        <v>711570</v>
      </c>
      <c r="BE363" s="20">
        <f t="shared" si="242"/>
        <v>714610</v>
      </c>
      <c r="BF363" s="20">
        <f t="shared" si="243"/>
        <v>714610</v>
      </c>
      <c r="BG363" s="241">
        <v>783155</v>
      </c>
      <c r="BH363" s="241">
        <v>524497.99</v>
      </c>
      <c r="BI363" s="237">
        <f t="shared" si="244"/>
        <v>66.972437129303898</v>
      </c>
      <c r="BJ363" s="238">
        <f t="shared" si="245"/>
        <v>55928</v>
      </c>
      <c r="BK363" s="239">
        <f t="shared" si="246"/>
        <v>7.1413704822161641</v>
      </c>
      <c r="BL363" s="27">
        <f t="shared" si="247"/>
        <v>54375</v>
      </c>
      <c r="BM363" s="239">
        <f t="shared" si="248"/>
        <v>6.9430700180679432</v>
      </c>
      <c r="BN363" s="240">
        <f t="shared" si="249"/>
        <v>15756.12</v>
      </c>
      <c r="BO363" s="239">
        <f t="shared" si="250"/>
        <v>2.0118775976658516</v>
      </c>
      <c r="BP363" s="27">
        <f t="shared" si="251"/>
        <v>18000</v>
      </c>
      <c r="BQ363" s="239">
        <f t="shared" si="252"/>
        <v>2.2983955921880086</v>
      </c>
      <c r="BR363" s="36">
        <f t="shared" si="253"/>
        <v>94413.040000000008</v>
      </c>
      <c r="BS363" s="239">
        <f t="shared" si="254"/>
        <v>12.055473054503899</v>
      </c>
      <c r="BT363" s="248">
        <f t="shared" si="263"/>
        <v>0.33027562870696098</v>
      </c>
      <c r="BU363" s="241">
        <v>238472.16</v>
      </c>
      <c r="BV363" s="47">
        <f t="shared" si="255"/>
        <v>30.450186744641865</v>
      </c>
      <c r="BW363" s="54">
        <f t="shared" si="256"/>
        <v>20184.850000000006</v>
      </c>
      <c r="BX363" s="237">
        <f t="shared" si="257"/>
        <v>2.5773761260542298</v>
      </c>
      <c r="BY363" s="58">
        <v>16358</v>
      </c>
      <c r="BZ363" s="58">
        <v>11450</v>
      </c>
      <c r="CA363" s="58">
        <v>22400</v>
      </c>
      <c r="CB363" s="58">
        <v>5720</v>
      </c>
      <c r="CC363" s="59">
        <v>54375</v>
      </c>
      <c r="CD363" s="59">
        <v>15756.12</v>
      </c>
      <c r="CE363" s="59">
        <v>18000</v>
      </c>
      <c r="CF363" s="42">
        <f t="shared" si="258"/>
        <v>2.2890807573361694E-2</v>
      </c>
      <c r="CG363" s="42">
        <f t="shared" si="259"/>
        <v>1.6091178661270147E-2</v>
      </c>
      <c r="CH363" s="42">
        <f t="shared" si="260"/>
        <v>3.1345769020864528E-2</v>
      </c>
      <c r="CI363" s="42">
        <f t="shared" si="261"/>
        <v>8.0043660178279064E-3</v>
      </c>
      <c r="CJ363" s="42">
        <f t="shared" si="262"/>
        <v>6.9430700180679428E-2</v>
      </c>
      <c r="CK363" s="54">
        <f t="shared" si="264"/>
        <v>4036.9700000000012</v>
      </c>
    </row>
    <row r="364" spans="1:89" ht="20" customHeight="1" x14ac:dyDescent="0.6">
      <c r="A364" s="47">
        <v>357</v>
      </c>
      <c r="B364" s="62">
        <v>6</v>
      </c>
      <c r="C364" s="48" t="s">
        <v>659</v>
      </c>
      <c r="D364" s="48" t="s">
        <v>384</v>
      </c>
      <c r="E364" s="48" t="s">
        <v>129</v>
      </c>
      <c r="F364" s="55"/>
      <c r="G364" s="19">
        <v>40</v>
      </c>
      <c r="H364" s="20">
        <f t="shared" si="221"/>
        <v>0</v>
      </c>
      <c r="I364" s="23">
        <v>12610</v>
      </c>
      <c r="J364" s="22">
        <v>50</v>
      </c>
      <c r="K364" s="20">
        <f t="shared" si="222"/>
        <v>630500</v>
      </c>
      <c r="L364" s="23"/>
      <c r="M364" s="24">
        <v>60</v>
      </c>
      <c r="N364" s="20">
        <f t="shared" si="223"/>
        <v>0</v>
      </c>
      <c r="O364" s="23">
        <v>5692</v>
      </c>
      <c r="P364" s="25">
        <v>12</v>
      </c>
      <c r="Q364" s="20">
        <f t="shared" si="224"/>
        <v>68304</v>
      </c>
      <c r="R364" s="23"/>
      <c r="S364" s="26">
        <v>12</v>
      </c>
      <c r="T364" s="20">
        <f t="shared" si="225"/>
        <v>0</v>
      </c>
      <c r="U364" s="23">
        <v>811</v>
      </c>
      <c r="V364" s="25">
        <v>8</v>
      </c>
      <c r="W364" s="20">
        <f t="shared" si="226"/>
        <v>6488</v>
      </c>
      <c r="X364" s="23">
        <v>135</v>
      </c>
      <c r="Y364" s="25">
        <v>12</v>
      </c>
      <c r="Z364" s="20">
        <f t="shared" si="227"/>
        <v>1620</v>
      </c>
      <c r="AA364" s="23">
        <v>1140</v>
      </c>
      <c r="AB364" s="25">
        <v>10</v>
      </c>
      <c r="AC364" s="20">
        <f t="shared" si="228"/>
        <v>11400</v>
      </c>
      <c r="AD364" s="23">
        <v>281</v>
      </c>
      <c r="AE364" s="25">
        <v>25</v>
      </c>
      <c r="AF364" s="20">
        <f t="shared" si="229"/>
        <v>7025</v>
      </c>
      <c r="AG364" s="23">
        <v>1238</v>
      </c>
      <c r="AH364" s="25">
        <v>7.5</v>
      </c>
      <c r="AI364" s="20">
        <f t="shared" si="230"/>
        <v>9285</v>
      </c>
      <c r="AJ364" s="23"/>
      <c r="AK364" s="22">
        <v>15</v>
      </c>
      <c r="AL364" s="20">
        <f t="shared" si="231"/>
        <v>0</v>
      </c>
      <c r="AM364" s="23"/>
      <c r="AN364" s="25">
        <v>12</v>
      </c>
      <c r="AO364" s="20">
        <f t="shared" si="232"/>
        <v>0</v>
      </c>
      <c r="AP364" s="23">
        <f t="shared" si="233"/>
        <v>3605</v>
      </c>
      <c r="AQ364" s="23"/>
      <c r="AR364" s="27">
        <v>4</v>
      </c>
      <c r="AS364" s="23">
        <f t="shared" si="234"/>
        <v>0</v>
      </c>
      <c r="AT364" s="23"/>
      <c r="AU364" s="28">
        <v>6</v>
      </c>
      <c r="AV364" s="23">
        <f t="shared" si="235"/>
        <v>0</v>
      </c>
      <c r="AW364" s="23">
        <v>2665</v>
      </c>
      <c r="AX364" s="29">
        <f t="shared" si="236"/>
        <v>2665</v>
      </c>
      <c r="AY364" s="23">
        <v>48335</v>
      </c>
      <c r="AZ364" s="30">
        <f t="shared" si="237"/>
        <v>0.4513877874702617</v>
      </c>
      <c r="BA364" s="30">
        <f t="shared" si="238"/>
        <v>0.28588421887390958</v>
      </c>
      <c r="BB364" s="30">
        <f t="shared" si="239"/>
        <v>0.46820098383696418</v>
      </c>
      <c r="BC364" s="20">
        <f t="shared" si="240"/>
        <v>657033</v>
      </c>
      <c r="BD364" s="20">
        <f t="shared" si="241"/>
        <v>637525</v>
      </c>
      <c r="BE364" s="20">
        <f t="shared" si="242"/>
        <v>657033</v>
      </c>
      <c r="BF364" s="20">
        <f t="shared" si="243"/>
        <v>666318</v>
      </c>
      <c r="BG364" s="36">
        <v>782957</v>
      </c>
      <c r="BH364" s="36">
        <v>522013.10981958098</v>
      </c>
      <c r="BI364" s="237">
        <f t="shared" si="244"/>
        <v>66.672002398545644</v>
      </c>
      <c r="BJ364" s="238">
        <f t="shared" si="245"/>
        <v>50425</v>
      </c>
      <c r="BK364" s="239">
        <f t="shared" si="246"/>
        <v>6.4403281406258586</v>
      </c>
      <c r="BL364" s="27">
        <f t="shared" si="247"/>
        <v>52125</v>
      </c>
      <c r="BM364" s="239">
        <f t="shared" si="248"/>
        <v>6.6574537298983216</v>
      </c>
      <c r="BN364" s="240">
        <f t="shared" si="249"/>
        <v>12500</v>
      </c>
      <c r="BO364" s="239">
        <f t="shared" si="250"/>
        <v>1.5965116858269357</v>
      </c>
      <c r="BP364" s="27">
        <f t="shared" si="251"/>
        <v>19500</v>
      </c>
      <c r="BQ364" s="239">
        <f t="shared" si="252"/>
        <v>2.4905582298900195</v>
      </c>
      <c r="BR364" s="36">
        <f t="shared" si="253"/>
        <v>56037.034999969997</v>
      </c>
      <c r="BS364" s="239">
        <f t="shared" si="254"/>
        <v>7.1571024973236081</v>
      </c>
      <c r="BT364" s="248">
        <f t="shared" si="263"/>
        <v>0.33327997601454362</v>
      </c>
      <c r="BU364" s="36">
        <v>190587.03499997</v>
      </c>
      <c r="BV364" s="47">
        <f t="shared" si="255"/>
        <v>24.341954283564743</v>
      </c>
      <c r="BW364" s="54">
        <f t="shared" si="256"/>
        <v>70356.855180449027</v>
      </c>
      <c r="BX364" s="237">
        <f t="shared" si="257"/>
        <v>8.9860433178896191</v>
      </c>
      <c r="BY364" s="53">
        <v>15368</v>
      </c>
      <c r="BZ364" s="53">
        <v>15187</v>
      </c>
      <c r="CA364" s="53">
        <v>15550</v>
      </c>
      <c r="CB364" s="53">
        <v>4320</v>
      </c>
      <c r="CC364" s="54">
        <v>52125</v>
      </c>
      <c r="CD364" s="54">
        <v>12500</v>
      </c>
      <c r="CE364" s="54">
        <v>19500</v>
      </c>
      <c r="CF364" s="42">
        <f t="shared" si="258"/>
        <v>2.3389997153872029E-2</v>
      </c>
      <c r="CG364" s="42">
        <f t="shared" si="259"/>
        <v>2.3821810909376104E-2</v>
      </c>
      <c r="CH364" s="42">
        <f t="shared" si="260"/>
        <v>2.366699998325807E-2</v>
      </c>
      <c r="CI364" s="42">
        <f t="shared" si="261"/>
        <v>6.4833908133954061E-3</v>
      </c>
      <c r="CJ364" s="42">
        <f t="shared" si="262"/>
        <v>6.6574537298983216E-2</v>
      </c>
      <c r="CK364" s="54">
        <f t="shared" si="264"/>
        <v>14071.371036089806</v>
      </c>
    </row>
    <row r="365" spans="1:89" ht="20" customHeight="1" x14ac:dyDescent="0.6">
      <c r="A365" s="47">
        <v>358</v>
      </c>
      <c r="B365" s="47">
        <v>3</v>
      </c>
      <c r="C365" s="48" t="s">
        <v>660</v>
      </c>
      <c r="D365" s="48" t="s">
        <v>661</v>
      </c>
      <c r="E365" s="48" t="s">
        <v>551</v>
      </c>
      <c r="F365" s="23"/>
      <c r="G365" s="19">
        <v>40</v>
      </c>
      <c r="H365" s="20">
        <f t="shared" si="221"/>
        <v>0</v>
      </c>
      <c r="I365" s="23">
        <v>12841</v>
      </c>
      <c r="J365" s="22">
        <v>50</v>
      </c>
      <c r="K365" s="20">
        <f t="shared" si="222"/>
        <v>642050</v>
      </c>
      <c r="L365" s="23"/>
      <c r="M365" s="24">
        <v>60</v>
      </c>
      <c r="N365" s="20">
        <f t="shared" si="223"/>
        <v>0</v>
      </c>
      <c r="O365" s="23">
        <v>7335</v>
      </c>
      <c r="P365" s="25">
        <v>12</v>
      </c>
      <c r="Q365" s="20">
        <f t="shared" si="224"/>
        <v>88020</v>
      </c>
      <c r="R365" s="23">
        <v>800</v>
      </c>
      <c r="S365" s="26">
        <v>12</v>
      </c>
      <c r="T365" s="20">
        <f t="shared" si="225"/>
        <v>9600</v>
      </c>
      <c r="U365" s="23">
        <v>1640</v>
      </c>
      <c r="V365" s="25">
        <v>8</v>
      </c>
      <c r="W365" s="20">
        <f t="shared" si="226"/>
        <v>13120</v>
      </c>
      <c r="X365" s="23"/>
      <c r="Y365" s="25">
        <v>12</v>
      </c>
      <c r="Z365" s="20">
        <f t="shared" si="227"/>
        <v>0</v>
      </c>
      <c r="AA365" s="23"/>
      <c r="AB365" s="25">
        <v>10</v>
      </c>
      <c r="AC365" s="20">
        <f t="shared" si="228"/>
        <v>0</v>
      </c>
      <c r="AD365" s="23">
        <v>400</v>
      </c>
      <c r="AE365" s="25">
        <v>25</v>
      </c>
      <c r="AF365" s="20">
        <f t="shared" si="229"/>
        <v>10000</v>
      </c>
      <c r="AG365" s="23"/>
      <c r="AH365" s="25">
        <v>7.5</v>
      </c>
      <c r="AI365" s="20">
        <f t="shared" si="230"/>
        <v>0</v>
      </c>
      <c r="AJ365" s="23"/>
      <c r="AK365" s="22">
        <v>15</v>
      </c>
      <c r="AL365" s="20">
        <f t="shared" si="231"/>
        <v>0</v>
      </c>
      <c r="AM365" s="23"/>
      <c r="AN365" s="25">
        <v>12</v>
      </c>
      <c r="AO365" s="20">
        <f t="shared" si="232"/>
        <v>0</v>
      </c>
      <c r="AP365" s="23">
        <f t="shared" si="233"/>
        <v>2840</v>
      </c>
      <c r="AQ365" s="23"/>
      <c r="AR365" s="27">
        <v>4</v>
      </c>
      <c r="AS365" s="23">
        <f t="shared" si="234"/>
        <v>0</v>
      </c>
      <c r="AT365" s="23"/>
      <c r="AU365" s="28">
        <v>6</v>
      </c>
      <c r="AV365" s="23">
        <f t="shared" si="235"/>
        <v>0</v>
      </c>
      <c r="AW365" s="23">
        <v>1021</v>
      </c>
      <c r="AX365" s="29">
        <f t="shared" si="236"/>
        <v>1021</v>
      </c>
      <c r="AY365" s="23">
        <v>20090</v>
      </c>
      <c r="AZ365" s="30">
        <f t="shared" si="237"/>
        <v>0.57121719492251377</v>
      </c>
      <c r="BA365" s="30">
        <f t="shared" si="238"/>
        <v>0.22116657581185267</v>
      </c>
      <c r="BB365" s="30">
        <f t="shared" si="239"/>
        <v>0.13919563735514656</v>
      </c>
      <c r="BC365" s="20">
        <f t="shared" si="240"/>
        <v>674770</v>
      </c>
      <c r="BD365" s="20">
        <f t="shared" si="241"/>
        <v>661650</v>
      </c>
      <c r="BE365" s="20">
        <f t="shared" si="242"/>
        <v>674770</v>
      </c>
      <c r="BF365" s="20">
        <f t="shared" si="243"/>
        <v>674770</v>
      </c>
      <c r="BG365" s="36">
        <v>782880</v>
      </c>
      <c r="BH365" s="36">
        <v>536659.24731200002</v>
      </c>
      <c r="BI365" s="237">
        <f t="shared" si="244"/>
        <v>68.549362266503167</v>
      </c>
      <c r="BJ365" s="238">
        <f t="shared" si="245"/>
        <v>52015</v>
      </c>
      <c r="BK365" s="239">
        <f t="shared" si="246"/>
        <v>6.6440578377273658</v>
      </c>
      <c r="BL365" s="27">
        <f t="shared" si="247"/>
        <v>36990</v>
      </c>
      <c r="BM365" s="239">
        <f t="shared" si="248"/>
        <v>4.7248620478234207</v>
      </c>
      <c r="BN365" s="240">
        <f t="shared" si="249"/>
        <v>2314.88</v>
      </c>
      <c r="BO365" s="239">
        <f t="shared" si="250"/>
        <v>0.29568771714694464</v>
      </c>
      <c r="BP365" s="27">
        <f t="shared" si="251"/>
        <v>20000</v>
      </c>
      <c r="BQ365" s="239">
        <f t="shared" si="252"/>
        <v>2.5546699366441854</v>
      </c>
      <c r="BR365" s="36">
        <f t="shared" si="253"/>
        <v>77654.78</v>
      </c>
      <c r="BS365" s="239">
        <f t="shared" si="254"/>
        <v>9.9191165951359075</v>
      </c>
      <c r="BT365" s="248">
        <f t="shared" si="263"/>
        <v>0.31450637733496828</v>
      </c>
      <c r="BU365" s="36">
        <v>188974.66</v>
      </c>
      <c r="BV365" s="47">
        <f t="shared" si="255"/>
        <v>24.138394134477824</v>
      </c>
      <c r="BW365" s="54">
        <f t="shared" si="256"/>
        <v>57246.092687999975</v>
      </c>
      <c r="BX365" s="237">
        <f t="shared" si="257"/>
        <v>7.3122435990190038</v>
      </c>
      <c r="BY365" s="53">
        <v>14492</v>
      </c>
      <c r="BZ365" s="53">
        <v>15093</v>
      </c>
      <c r="CA365" s="53">
        <v>12830</v>
      </c>
      <c r="CB365" s="53">
        <v>9600</v>
      </c>
      <c r="CC365" s="54">
        <v>36990</v>
      </c>
      <c r="CD365" s="54">
        <v>2314.88</v>
      </c>
      <c r="CE365" s="54">
        <v>20000</v>
      </c>
      <c r="CF365" s="42">
        <f t="shared" si="258"/>
        <v>2.1476947700698017E-2</v>
      </c>
      <c r="CG365" s="42">
        <f t="shared" si="259"/>
        <v>2.2811153933348448E-2</v>
      </c>
      <c r="CH365" s="42">
        <f t="shared" si="260"/>
        <v>1.9013886213080013E-2</v>
      </c>
      <c r="CI365" s="42">
        <f t="shared" si="261"/>
        <v>1.4227069964580523E-2</v>
      </c>
      <c r="CJ365" s="42">
        <f t="shared" si="262"/>
        <v>4.7248620478234214E-2</v>
      </c>
      <c r="CK365" s="54">
        <f t="shared" si="264"/>
        <v>11449.218537599996</v>
      </c>
    </row>
    <row r="366" spans="1:89" ht="20" customHeight="1" x14ac:dyDescent="0.6">
      <c r="A366" s="47">
        <v>359</v>
      </c>
      <c r="B366" s="47">
        <v>6</v>
      </c>
      <c r="C366" s="72" t="s">
        <v>662</v>
      </c>
      <c r="D366" s="47" t="s">
        <v>240</v>
      </c>
      <c r="E366" s="47" t="s">
        <v>241</v>
      </c>
      <c r="F366" s="57"/>
      <c r="G366" s="19">
        <v>40</v>
      </c>
      <c r="H366" s="20">
        <f t="shared" si="221"/>
        <v>0</v>
      </c>
      <c r="I366" s="57">
        <v>12565</v>
      </c>
      <c r="J366" s="22">
        <v>50</v>
      </c>
      <c r="K366" s="20">
        <f t="shared" si="222"/>
        <v>628250</v>
      </c>
      <c r="L366" s="23"/>
      <c r="M366" s="24">
        <v>60</v>
      </c>
      <c r="N366" s="20">
        <f t="shared" si="223"/>
        <v>0</v>
      </c>
      <c r="O366" s="23">
        <v>5237</v>
      </c>
      <c r="P366" s="25">
        <v>12</v>
      </c>
      <c r="Q366" s="20">
        <f t="shared" si="224"/>
        <v>62844</v>
      </c>
      <c r="R366" s="23">
        <v>983</v>
      </c>
      <c r="S366" s="26">
        <v>12</v>
      </c>
      <c r="T366" s="20">
        <f t="shared" si="225"/>
        <v>11796</v>
      </c>
      <c r="U366" s="23">
        <v>748</v>
      </c>
      <c r="V366" s="25">
        <v>8</v>
      </c>
      <c r="W366" s="20">
        <f t="shared" si="226"/>
        <v>5984</v>
      </c>
      <c r="X366" s="23">
        <v>381</v>
      </c>
      <c r="Y366" s="25">
        <v>12</v>
      </c>
      <c r="Z366" s="20">
        <f t="shared" si="227"/>
        <v>4572</v>
      </c>
      <c r="AA366" s="23">
        <v>594</v>
      </c>
      <c r="AB366" s="25">
        <v>10</v>
      </c>
      <c r="AC366" s="20">
        <f t="shared" si="228"/>
        <v>5940</v>
      </c>
      <c r="AD366" s="23">
        <v>721</v>
      </c>
      <c r="AE366" s="25">
        <v>25</v>
      </c>
      <c r="AF366" s="20">
        <f t="shared" si="229"/>
        <v>18025</v>
      </c>
      <c r="AG366" s="23">
        <v>327</v>
      </c>
      <c r="AH366" s="25">
        <v>7.5</v>
      </c>
      <c r="AI366" s="20">
        <f t="shared" si="230"/>
        <v>2452.5</v>
      </c>
      <c r="AJ366" s="23"/>
      <c r="AK366" s="22">
        <v>15</v>
      </c>
      <c r="AL366" s="20">
        <f t="shared" si="231"/>
        <v>0</v>
      </c>
      <c r="AM366" s="23"/>
      <c r="AN366" s="25">
        <v>12</v>
      </c>
      <c r="AO366" s="20">
        <f t="shared" si="232"/>
        <v>0</v>
      </c>
      <c r="AP366" s="23">
        <f t="shared" si="233"/>
        <v>3754</v>
      </c>
      <c r="AQ366" s="23"/>
      <c r="AR366" s="27">
        <v>4</v>
      </c>
      <c r="AS366" s="23">
        <f t="shared" si="234"/>
        <v>0</v>
      </c>
      <c r="AT366" s="23"/>
      <c r="AU366" s="28">
        <v>6</v>
      </c>
      <c r="AV366" s="23">
        <f t="shared" si="235"/>
        <v>0</v>
      </c>
      <c r="AW366" s="23">
        <v>1768</v>
      </c>
      <c r="AX366" s="29">
        <f t="shared" si="236"/>
        <v>1768</v>
      </c>
      <c r="AY366" s="23">
        <v>42520</v>
      </c>
      <c r="AZ366" s="30">
        <f t="shared" si="237"/>
        <v>0.4167926780740151</v>
      </c>
      <c r="BA366" s="30">
        <f t="shared" si="238"/>
        <v>0.29876641464385195</v>
      </c>
      <c r="BB366" s="30">
        <f t="shared" si="239"/>
        <v>0.33759786137101394</v>
      </c>
      <c r="BC366" s="20">
        <f t="shared" si="240"/>
        <v>674567</v>
      </c>
      <c r="BD366" s="20">
        <f t="shared" si="241"/>
        <v>658071</v>
      </c>
      <c r="BE366" s="20">
        <f t="shared" si="242"/>
        <v>674567</v>
      </c>
      <c r="BF366" s="20">
        <f t="shared" si="243"/>
        <v>677019.5</v>
      </c>
      <c r="BG366" s="36">
        <v>782383.5</v>
      </c>
      <c r="BH366" s="36">
        <v>497576.62115566002</v>
      </c>
      <c r="BI366" s="237">
        <f t="shared" si="244"/>
        <v>63.597535116175123</v>
      </c>
      <c r="BJ366" s="238">
        <f t="shared" si="245"/>
        <v>63714</v>
      </c>
      <c r="BK366" s="239">
        <f t="shared" si="246"/>
        <v>8.1435766475136546</v>
      </c>
      <c r="BL366" s="27">
        <f t="shared" si="247"/>
        <v>62700</v>
      </c>
      <c r="BM366" s="239">
        <f t="shared" si="248"/>
        <v>8.0139726873074402</v>
      </c>
      <c r="BN366" s="240">
        <f t="shared" si="249"/>
        <v>774.38</v>
      </c>
      <c r="BO366" s="239">
        <f t="shared" si="250"/>
        <v>9.8977036197721455E-2</v>
      </c>
      <c r="BP366" s="27">
        <f t="shared" si="251"/>
        <v>30000</v>
      </c>
      <c r="BQ366" s="239">
        <f t="shared" si="252"/>
        <v>3.8344366924915976</v>
      </c>
      <c r="BR366" s="36">
        <f t="shared" si="253"/>
        <v>98634.478888888989</v>
      </c>
      <c r="BS366" s="239">
        <f t="shared" si="254"/>
        <v>12.606922166544795</v>
      </c>
      <c r="BT366" s="248">
        <f t="shared" si="263"/>
        <v>0.36402464883824875</v>
      </c>
      <c r="BU366" s="36">
        <v>255822.85888888899</v>
      </c>
      <c r="BV366" s="47">
        <f t="shared" si="255"/>
        <v>32.697885230055206</v>
      </c>
      <c r="BW366" s="54">
        <f t="shared" si="256"/>
        <v>28984.019955450989</v>
      </c>
      <c r="BX366" s="237">
        <f t="shared" si="257"/>
        <v>3.7045796537696654</v>
      </c>
      <c r="BY366" s="53">
        <v>21489.5</v>
      </c>
      <c r="BZ366" s="53">
        <v>16400</v>
      </c>
      <c r="CA366" s="53">
        <v>18040</v>
      </c>
      <c r="CB366" s="53">
        <v>7784.5</v>
      </c>
      <c r="CC366" s="54">
        <v>62700</v>
      </c>
      <c r="CD366" s="54">
        <v>774.38</v>
      </c>
      <c r="CE366" s="54">
        <v>30000</v>
      </c>
      <c r="CF366" s="42">
        <f t="shared" si="258"/>
        <v>3.1856731799806394E-2</v>
      </c>
      <c r="CG366" s="42">
        <f t="shared" si="259"/>
        <v>2.4921323079120643E-2</v>
      </c>
      <c r="CH366" s="42">
        <f t="shared" si="260"/>
        <v>2.6743081117220381E-2</v>
      </c>
      <c r="CI366" s="42">
        <f t="shared" si="261"/>
        <v>1.1498191706442725E-2</v>
      </c>
      <c r="CJ366" s="42">
        <f t="shared" si="262"/>
        <v>8.0139726873074399E-2</v>
      </c>
      <c r="CK366" s="54">
        <f t="shared" si="264"/>
        <v>5796.803991090198</v>
      </c>
    </row>
    <row r="367" spans="1:89" ht="20" customHeight="1" x14ac:dyDescent="0.6">
      <c r="A367" s="47">
        <v>360</v>
      </c>
      <c r="B367" s="47">
        <v>4</v>
      </c>
      <c r="C367" s="48" t="s">
        <v>663</v>
      </c>
      <c r="D367" s="48" t="s">
        <v>84</v>
      </c>
      <c r="E367" s="48" t="s">
        <v>85</v>
      </c>
      <c r="F367" s="49">
        <v>0</v>
      </c>
      <c r="G367" s="19">
        <v>40</v>
      </c>
      <c r="H367" s="20">
        <f t="shared" si="221"/>
        <v>0</v>
      </c>
      <c r="I367" s="23">
        <v>11910</v>
      </c>
      <c r="J367" s="22">
        <v>50</v>
      </c>
      <c r="K367" s="20">
        <f t="shared" si="222"/>
        <v>595500</v>
      </c>
      <c r="L367" s="23"/>
      <c r="M367" s="24">
        <v>60</v>
      </c>
      <c r="N367" s="20">
        <f t="shared" si="223"/>
        <v>0</v>
      </c>
      <c r="O367" s="23">
        <v>8012</v>
      </c>
      <c r="P367" s="25">
        <v>12</v>
      </c>
      <c r="Q367" s="20">
        <f t="shared" si="224"/>
        <v>96144</v>
      </c>
      <c r="R367" s="23">
        <v>1740</v>
      </c>
      <c r="S367" s="26">
        <v>12</v>
      </c>
      <c r="T367" s="20">
        <f t="shared" si="225"/>
        <v>20880</v>
      </c>
      <c r="U367" s="23">
        <v>310</v>
      </c>
      <c r="V367" s="25">
        <v>8</v>
      </c>
      <c r="W367" s="20">
        <f t="shared" si="226"/>
        <v>2480</v>
      </c>
      <c r="X367" s="23">
        <v>245</v>
      </c>
      <c r="Y367" s="25">
        <v>12</v>
      </c>
      <c r="Z367" s="20">
        <f t="shared" si="227"/>
        <v>2940</v>
      </c>
      <c r="AA367" s="23">
        <v>460</v>
      </c>
      <c r="AB367" s="25">
        <v>10</v>
      </c>
      <c r="AC367" s="20">
        <f t="shared" si="228"/>
        <v>4600</v>
      </c>
      <c r="AD367" s="23">
        <v>245</v>
      </c>
      <c r="AE367" s="25">
        <v>25</v>
      </c>
      <c r="AF367" s="20">
        <f t="shared" si="229"/>
        <v>6125</v>
      </c>
      <c r="AG367" s="23">
        <v>86</v>
      </c>
      <c r="AH367" s="25">
        <v>7.5</v>
      </c>
      <c r="AI367" s="20">
        <f t="shared" si="230"/>
        <v>645</v>
      </c>
      <c r="AJ367" s="23"/>
      <c r="AK367" s="22">
        <v>15</v>
      </c>
      <c r="AL367" s="20">
        <f t="shared" si="231"/>
        <v>0</v>
      </c>
      <c r="AM367" s="23">
        <v>0</v>
      </c>
      <c r="AN367" s="25">
        <v>12</v>
      </c>
      <c r="AO367" s="20">
        <f t="shared" si="232"/>
        <v>0</v>
      </c>
      <c r="AP367" s="23">
        <f t="shared" si="233"/>
        <v>3086</v>
      </c>
      <c r="AQ367" s="23">
        <v>120</v>
      </c>
      <c r="AR367" s="27">
        <v>4</v>
      </c>
      <c r="AS367" s="23">
        <f t="shared" si="234"/>
        <v>480</v>
      </c>
      <c r="AT367" s="23">
        <v>0</v>
      </c>
      <c r="AU367" s="28">
        <v>6</v>
      </c>
      <c r="AV367" s="23">
        <f t="shared" si="235"/>
        <v>0</v>
      </c>
      <c r="AW367" s="23">
        <v>2332</v>
      </c>
      <c r="AX367" s="29">
        <f t="shared" si="236"/>
        <v>2812</v>
      </c>
      <c r="AY367" s="23">
        <v>52730</v>
      </c>
      <c r="AZ367" s="30">
        <f t="shared" si="237"/>
        <v>0.67271200671704445</v>
      </c>
      <c r="BA367" s="30">
        <f t="shared" si="238"/>
        <v>0.25910999160369436</v>
      </c>
      <c r="BB367" s="30">
        <f t="shared" si="239"/>
        <v>0.3509735396904643</v>
      </c>
      <c r="BC367" s="20">
        <f t="shared" si="240"/>
        <v>632525</v>
      </c>
      <c r="BD367" s="20">
        <f t="shared" si="241"/>
        <v>622505</v>
      </c>
      <c r="BE367" s="20">
        <f t="shared" si="242"/>
        <v>632525</v>
      </c>
      <c r="BF367" s="20">
        <f t="shared" si="243"/>
        <v>633170</v>
      </c>
      <c r="BG367" s="36">
        <v>782044</v>
      </c>
      <c r="BH367" s="36">
        <v>528129.75</v>
      </c>
      <c r="BI367" s="237">
        <f t="shared" si="244"/>
        <v>67.5319739042816</v>
      </c>
      <c r="BJ367" s="238">
        <f t="shared" si="245"/>
        <v>47574.5</v>
      </c>
      <c r="BK367" s="239">
        <f t="shared" si="246"/>
        <v>6.0833533663067554</v>
      </c>
      <c r="BL367" s="27">
        <f t="shared" si="247"/>
        <v>40300</v>
      </c>
      <c r="BM367" s="239">
        <f t="shared" si="248"/>
        <v>5.1531627376464755</v>
      </c>
      <c r="BN367" s="240">
        <f t="shared" si="249"/>
        <v>4404.03</v>
      </c>
      <c r="BO367" s="239">
        <f t="shared" si="250"/>
        <v>0.56314350599199026</v>
      </c>
      <c r="BP367" s="27">
        <f t="shared" si="251"/>
        <v>13230</v>
      </c>
      <c r="BQ367" s="239">
        <f t="shared" si="252"/>
        <v>1.6917206704482102</v>
      </c>
      <c r="BR367" s="36">
        <f t="shared" si="253"/>
        <v>40128.658484848012</v>
      </c>
      <c r="BS367" s="239">
        <f t="shared" si="254"/>
        <v>5.131253290716125</v>
      </c>
      <c r="BT367" s="248">
        <f t="shared" si="263"/>
        <v>0.324680260957184</v>
      </c>
      <c r="BU367" s="36">
        <v>145637.18848484801</v>
      </c>
      <c r="BV367" s="47">
        <f t="shared" si="255"/>
        <v>18.622633571109557</v>
      </c>
      <c r="BW367" s="54">
        <f t="shared" si="256"/>
        <v>108277.06151515199</v>
      </c>
      <c r="BX367" s="237">
        <f t="shared" si="257"/>
        <v>13.845392524608846</v>
      </c>
      <c r="BY367" s="53">
        <v>15590.5</v>
      </c>
      <c r="BZ367" s="53">
        <v>14400</v>
      </c>
      <c r="CA367" s="53">
        <v>12474</v>
      </c>
      <c r="CB367" s="53">
        <v>5110</v>
      </c>
      <c r="CC367" s="54">
        <v>40300</v>
      </c>
      <c r="CD367" s="54">
        <v>4404.03</v>
      </c>
      <c r="CE367" s="54">
        <v>13230</v>
      </c>
      <c r="CF367" s="42">
        <f t="shared" si="258"/>
        <v>2.4648037626971268E-2</v>
      </c>
      <c r="CG367" s="42">
        <f t="shared" si="259"/>
        <v>2.3132344318519529E-2</v>
      </c>
      <c r="CH367" s="42">
        <f t="shared" si="260"/>
        <v>1.97209596458638E-2</v>
      </c>
      <c r="CI367" s="42">
        <f t="shared" si="261"/>
        <v>8.0705023927223341E-3</v>
      </c>
      <c r="CJ367" s="42">
        <f t="shared" si="262"/>
        <v>5.1531627376464752E-2</v>
      </c>
      <c r="CK367" s="54">
        <f t="shared" si="264"/>
        <v>21655.4123030304</v>
      </c>
    </row>
    <row r="368" spans="1:89" ht="20" customHeight="1" x14ac:dyDescent="0.6">
      <c r="A368" s="47">
        <v>361</v>
      </c>
      <c r="B368" s="47">
        <v>6</v>
      </c>
      <c r="C368" s="48" t="s">
        <v>664</v>
      </c>
      <c r="D368" s="48" t="s">
        <v>87</v>
      </c>
      <c r="E368" s="48" t="s">
        <v>525</v>
      </c>
      <c r="F368" s="55"/>
      <c r="G368" s="19">
        <v>40</v>
      </c>
      <c r="H368" s="20">
        <f t="shared" si="221"/>
        <v>0</v>
      </c>
      <c r="I368" s="23">
        <v>13305</v>
      </c>
      <c r="J368" s="22">
        <v>50</v>
      </c>
      <c r="K368" s="20">
        <f t="shared" si="222"/>
        <v>665250</v>
      </c>
      <c r="L368" s="23"/>
      <c r="M368" s="24">
        <v>60</v>
      </c>
      <c r="N368" s="20">
        <f t="shared" si="223"/>
        <v>0</v>
      </c>
      <c r="O368" s="23">
        <v>4806</v>
      </c>
      <c r="P368" s="25">
        <v>12</v>
      </c>
      <c r="Q368" s="20">
        <f t="shared" si="224"/>
        <v>57672</v>
      </c>
      <c r="R368" s="23"/>
      <c r="S368" s="26">
        <v>12</v>
      </c>
      <c r="T368" s="20">
        <f t="shared" si="225"/>
        <v>0</v>
      </c>
      <c r="U368" s="23">
        <v>640</v>
      </c>
      <c r="V368" s="25">
        <v>8</v>
      </c>
      <c r="W368" s="20">
        <f t="shared" si="226"/>
        <v>5120</v>
      </c>
      <c r="X368" s="23">
        <v>152</v>
      </c>
      <c r="Y368" s="25">
        <v>12</v>
      </c>
      <c r="Z368" s="20">
        <f t="shared" si="227"/>
        <v>1824</v>
      </c>
      <c r="AA368" s="23">
        <v>1047</v>
      </c>
      <c r="AB368" s="25">
        <v>10</v>
      </c>
      <c r="AC368" s="20">
        <f t="shared" si="228"/>
        <v>10470</v>
      </c>
      <c r="AD368" s="23">
        <v>340</v>
      </c>
      <c r="AE368" s="25">
        <v>25</v>
      </c>
      <c r="AF368" s="20">
        <f t="shared" si="229"/>
        <v>8500</v>
      </c>
      <c r="AG368" s="23">
        <v>395</v>
      </c>
      <c r="AH368" s="25">
        <v>7.5</v>
      </c>
      <c r="AI368" s="20">
        <f t="shared" si="230"/>
        <v>2962.5</v>
      </c>
      <c r="AJ368" s="23"/>
      <c r="AK368" s="22">
        <v>15</v>
      </c>
      <c r="AL368" s="20">
        <f t="shared" si="231"/>
        <v>0</v>
      </c>
      <c r="AM368" s="23"/>
      <c r="AN368" s="25">
        <v>12</v>
      </c>
      <c r="AO368" s="20">
        <f t="shared" si="232"/>
        <v>0</v>
      </c>
      <c r="AP368" s="23">
        <f t="shared" si="233"/>
        <v>2574</v>
      </c>
      <c r="AQ368" s="23"/>
      <c r="AR368" s="27">
        <v>4</v>
      </c>
      <c r="AS368" s="23">
        <f t="shared" si="234"/>
        <v>0</v>
      </c>
      <c r="AT368" s="23">
        <v>34</v>
      </c>
      <c r="AU368" s="28">
        <v>6</v>
      </c>
      <c r="AV368" s="23">
        <f t="shared" si="235"/>
        <v>204</v>
      </c>
      <c r="AW368" s="23">
        <v>1324</v>
      </c>
      <c r="AX368" s="29">
        <f t="shared" si="236"/>
        <v>1528</v>
      </c>
      <c r="AY368" s="23">
        <v>29921</v>
      </c>
      <c r="AZ368" s="30">
        <f t="shared" si="237"/>
        <v>0.361217587373168</v>
      </c>
      <c r="BA368" s="30">
        <f t="shared" si="238"/>
        <v>0.19346110484780157</v>
      </c>
      <c r="BB368" s="30">
        <f t="shared" si="239"/>
        <v>0.31793591344153144</v>
      </c>
      <c r="BC368" s="20">
        <f t="shared" si="240"/>
        <v>691164</v>
      </c>
      <c r="BD368" s="20">
        <f t="shared" si="241"/>
        <v>673750</v>
      </c>
      <c r="BE368" s="20">
        <f t="shared" si="242"/>
        <v>691164</v>
      </c>
      <c r="BF368" s="20">
        <f t="shared" si="243"/>
        <v>694126.5</v>
      </c>
      <c r="BG368" s="36">
        <v>781719.5</v>
      </c>
      <c r="BH368" s="36">
        <v>531339.84775700001</v>
      </c>
      <c r="BI368" s="237">
        <f t="shared" si="244"/>
        <v>67.970652869347646</v>
      </c>
      <c r="BJ368" s="238">
        <f t="shared" si="245"/>
        <v>53912</v>
      </c>
      <c r="BK368" s="239">
        <f t="shared" si="246"/>
        <v>6.8965914244175819</v>
      </c>
      <c r="BL368" s="27">
        <f t="shared" si="247"/>
        <v>59950</v>
      </c>
      <c r="BM368" s="239">
        <f t="shared" si="248"/>
        <v>7.6689912430225933</v>
      </c>
      <c r="BN368" s="240">
        <f t="shared" si="249"/>
        <v>6625</v>
      </c>
      <c r="BO368" s="239">
        <f t="shared" si="250"/>
        <v>0.8474906919937395</v>
      </c>
      <c r="BP368" s="27">
        <f t="shared" si="251"/>
        <v>15000</v>
      </c>
      <c r="BQ368" s="239">
        <f t="shared" si="252"/>
        <v>1.918846849797146</v>
      </c>
      <c r="BR368" s="36">
        <f t="shared" si="253"/>
        <v>59328</v>
      </c>
      <c r="BS368" s="239">
        <f t="shared" si="254"/>
        <v>7.5894230603176718</v>
      </c>
      <c r="BT368" s="248">
        <f t="shared" si="263"/>
        <v>0.32029347130652364</v>
      </c>
      <c r="BU368" s="36">
        <v>194815</v>
      </c>
      <c r="BV368" s="47">
        <f t="shared" si="255"/>
        <v>24.921343269548732</v>
      </c>
      <c r="BW368" s="54">
        <f t="shared" si="256"/>
        <v>55564.65224299999</v>
      </c>
      <c r="BX368" s="237">
        <f t="shared" si="257"/>
        <v>7.1080038611036302</v>
      </c>
      <c r="BY368" s="53">
        <v>15372</v>
      </c>
      <c r="BZ368" s="53">
        <v>14260</v>
      </c>
      <c r="CA368" s="53">
        <v>17400</v>
      </c>
      <c r="CB368" s="53">
        <v>6880</v>
      </c>
      <c r="CC368" s="54">
        <v>59950</v>
      </c>
      <c r="CD368" s="54">
        <v>6625</v>
      </c>
      <c r="CE368" s="54">
        <v>15000</v>
      </c>
      <c r="CF368" s="42">
        <f t="shared" si="258"/>
        <v>2.2240741705297152E-2</v>
      </c>
      <c r="CG368" s="42">
        <f t="shared" si="259"/>
        <v>2.1165120593692022E-2</v>
      </c>
      <c r="CH368" s="42">
        <f t="shared" si="260"/>
        <v>2.5174922304981161E-2</v>
      </c>
      <c r="CI368" s="42">
        <f t="shared" si="261"/>
        <v>9.9117379901213967E-3</v>
      </c>
      <c r="CJ368" s="42">
        <f t="shared" si="262"/>
        <v>7.6689912430225937E-2</v>
      </c>
      <c r="CK368" s="54">
        <f t="shared" si="264"/>
        <v>11112.930448599998</v>
      </c>
    </row>
    <row r="369" spans="1:89" ht="20" customHeight="1" x14ac:dyDescent="0.6">
      <c r="A369" s="47">
        <v>362</v>
      </c>
      <c r="B369" s="47">
        <v>4</v>
      </c>
      <c r="C369" s="90" t="s">
        <v>665</v>
      </c>
      <c r="D369" s="91" t="s">
        <v>404</v>
      </c>
      <c r="E369" s="48" t="s">
        <v>473</v>
      </c>
      <c r="F369" s="66"/>
      <c r="G369" s="19">
        <v>40</v>
      </c>
      <c r="H369" s="20">
        <f t="shared" si="221"/>
        <v>0</v>
      </c>
      <c r="I369" s="82">
        <v>13660</v>
      </c>
      <c r="J369" s="22">
        <v>50</v>
      </c>
      <c r="K369" s="20">
        <f t="shared" si="222"/>
        <v>683000</v>
      </c>
      <c r="L369" s="23"/>
      <c r="M369" s="24">
        <v>60</v>
      </c>
      <c r="N369" s="20">
        <f t="shared" si="223"/>
        <v>0</v>
      </c>
      <c r="O369" s="82">
        <v>3509</v>
      </c>
      <c r="P369" s="25">
        <v>12</v>
      </c>
      <c r="Q369" s="20">
        <f t="shared" si="224"/>
        <v>42108</v>
      </c>
      <c r="R369" s="82"/>
      <c r="S369" s="26">
        <v>12</v>
      </c>
      <c r="T369" s="20">
        <f t="shared" si="225"/>
        <v>0</v>
      </c>
      <c r="U369" s="82">
        <v>1720</v>
      </c>
      <c r="V369" s="25">
        <v>8</v>
      </c>
      <c r="W369" s="20">
        <f t="shared" si="226"/>
        <v>13760</v>
      </c>
      <c r="X369" s="82">
        <v>777</v>
      </c>
      <c r="Y369" s="25">
        <v>12</v>
      </c>
      <c r="Z369" s="20">
        <f t="shared" si="227"/>
        <v>9324</v>
      </c>
      <c r="AA369" s="82">
        <v>865</v>
      </c>
      <c r="AB369" s="25">
        <v>10</v>
      </c>
      <c r="AC369" s="20">
        <f t="shared" si="228"/>
        <v>8650</v>
      </c>
      <c r="AD369" s="82">
        <v>347</v>
      </c>
      <c r="AE369" s="25">
        <v>25</v>
      </c>
      <c r="AF369" s="20">
        <f t="shared" si="229"/>
        <v>8675</v>
      </c>
      <c r="AG369" s="82"/>
      <c r="AH369" s="25">
        <v>7.5</v>
      </c>
      <c r="AI369" s="20">
        <f t="shared" si="230"/>
        <v>0</v>
      </c>
      <c r="AJ369" s="82"/>
      <c r="AK369" s="22">
        <v>15</v>
      </c>
      <c r="AL369" s="20">
        <f t="shared" si="231"/>
        <v>0</v>
      </c>
      <c r="AM369" s="82"/>
      <c r="AN369" s="25">
        <v>12</v>
      </c>
      <c r="AO369" s="20">
        <f t="shared" si="232"/>
        <v>0</v>
      </c>
      <c r="AP369" s="23">
        <f t="shared" si="233"/>
        <v>3709</v>
      </c>
      <c r="AQ369" s="82"/>
      <c r="AR369" s="27">
        <v>4</v>
      </c>
      <c r="AS369" s="23">
        <f t="shared" si="234"/>
        <v>0</v>
      </c>
      <c r="AT369" s="82">
        <v>0</v>
      </c>
      <c r="AU369" s="28">
        <v>6</v>
      </c>
      <c r="AV369" s="23">
        <f t="shared" si="235"/>
        <v>0</v>
      </c>
      <c r="AW369" s="82"/>
      <c r="AX369" s="29">
        <f t="shared" si="236"/>
        <v>0</v>
      </c>
      <c r="AY369" s="23">
        <v>14015</v>
      </c>
      <c r="AZ369" s="30">
        <f t="shared" si="237"/>
        <v>0.2568814055636896</v>
      </c>
      <c r="BA369" s="30">
        <f t="shared" si="238"/>
        <v>0.27152269399707174</v>
      </c>
      <c r="BB369" s="30">
        <f t="shared" si="239"/>
        <v>0</v>
      </c>
      <c r="BC369" s="20">
        <f t="shared" si="240"/>
        <v>723409</v>
      </c>
      <c r="BD369" s="20">
        <f t="shared" si="241"/>
        <v>691675</v>
      </c>
      <c r="BE369" s="20">
        <f t="shared" si="242"/>
        <v>723409</v>
      </c>
      <c r="BF369" s="20">
        <f t="shared" si="243"/>
        <v>723409</v>
      </c>
      <c r="BG369" s="88">
        <v>781592</v>
      </c>
      <c r="BH369" s="88">
        <v>527026.85</v>
      </c>
      <c r="BI369" s="237">
        <f t="shared" si="244"/>
        <v>67.429918678799169</v>
      </c>
      <c r="BJ369" s="238">
        <f t="shared" si="245"/>
        <v>71586.320000000007</v>
      </c>
      <c r="BK369" s="239">
        <f t="shared" si="246"/>
        <v>9.1590394988689763</v>
      </c>
      <c r="BL369" s="27">
        <f t="shared" si="247"/>
        <v>56600</v>
      </c>
      <c r="BM369" s="239">
        <f t="shared" si="248"/>
        <v>7.241629904093184</v>
      </c>
      <c r="BN369" s="240">
        <f t="shared" si="249"/>
        <v>1532</v>
      </c>
      <c r="BO369" s="239">
        <f t="shared" si="250"/>
        <v>0.19601019457722188</v>
      </c>
      <c r="BP369" s="27">
        <f t="shared" si="251"/>
        <v>40000</v>
      </c>
      <c r="BQ369" s="239">
        <f t="shared" si="252"/>
        <v>5.1177596495358193</v>
      </c>
      <c r="BR369" s="36">
        <f t="shared" si="253"/>
        <v>29433</v>
      </c>
      <c r="BS369" s="239">
        <f t="shared" si="254"/>
        <v>3.7657754941196941</v>
      </c>
      <c r="BT369" s="248">
        <f t="shared" si="263"/>
        <v>0.32570081321200833</v>
      </c>
      <c r="BU369" s="241">
        <v>199151.32</v>
      </c>
      <c r="BV369" s="47">
        <f t="shared" si="255"/>
        <v>25.480214741194896</v>
      </c>
      <c r="BW369" s="54">
        <f t="shared" si="256"/>
        <v>55413.830000000016</v>
      </c>
      <c r="BX369" s="237">
        <f t="shared" si="257"/>
        <v>7.0898665800059391</v>
      </c>
      <c r="BY369" s="58">
        <v>17446.32</v>
      </c>
      <c r="BZ369" s="58">
        <v>19640</v>
      </c>
      <c r="CA369" s="58">
        <v>25700</v>
      </c>
      <c r="CB369" s="58">
        <v>8800</v>
      </c>
      <c r="CC369" s="59">
        <v>56600</v>
      </c>
      <c r="CD369" s="59">
        <v>1532</v>
      </c>
      <c r="CE369" s="59">
        <v>40000</v>
      </c>
      <c r="CF369" s="42">
        <f t="shared" si="258"/>
        <v>2.4116813586781475E-2</v>
      </c>
      <c r="CG369" s="42">
        <f t="shared" si="259"/>
        <v>2.8394838616402213E-2</v>
      </c>
      <c r="CH369" s="42">
        <f t="shared" si="260"/>
        <v>3.5526237577912359E-2</v>
      </c>
      <c r="CI369" s="42">
        <f t="shared" si="261"/>
        <v>1.2164626096717071E-2</v>
      </c>
      <c r="CJ369" s="42">
        <f t="shared" si="262"/>
        <v>7.2416299040931845E-2</v>
      </c>
      <c r="CK369" s="54">
        <f t="shared" si="264"/>
        <v>11082.766000000003</v>
      </c>
    </row>
    <row r="370" spans="1:89" ht="20" customHeight="1" x14ac:dyDescent="0.6">
      <c r="A370" s="47">
        <v>363</v>
      </c>
      <c r="B370" s="62">
        <v>5</v>
      </c>
      <c r="C370" s="48" t="s">
        <v>666</v>
      </c>
      <c r="D370" s="47" t="s">
        <v>184</v>
      </c>
      <c r="E370" s="47" t="s">
        <v>185</v>
      </c>
      <c r="F370" s="57"/>
      <c r="G370" s="19">
        <v>40</v>
      </c>
      <c r="H370" s="20">
        <f t="shared" si="221"/>
        <v>0</v>
      </c>
      <c r="I370" s="57">
        <v>14120</v>
      </c>
      <c r="J370" s="22">
        <v>50</v>
      </c>
      <c r="K370" s="20">
        <f t="shared" si="222"/>
        <v>706000</v>
      </c>
      <c r="L370" s="23"/>
      <c r="M370" s="24">
        <v>60</v>
      </c>
      <c r="N370" s="20">
        <f t="shared" si="223"/>
        <v>0</v>
      </c>
      <c r="O370" s="57">
        <v>4037</v>
      </c>
      <c r="P370" s="25">
        <v>12</v>
      </c>
      <c r="Q370" s="20">
        <f t="shared" si="224"/>
        <v>48444</v>
      </c>
      <c r="R370" s="57">
        <v>80</v>
      </c>
      <c r="S370" s="26">
        <v>12</v>
      </c>
      <c r="T370" s="20">
        <f t="shared" si="225"/>
        <v>960</v>
      </c>
      <c r="U370" s="57">
        <v>310</v>
      </c>
      <c r="V370" s="25">
        <v>8</v>
      </c>
      <c r="W370" s="20">
        <f t="shared" si="226"/>
        <v>2480</v>
      </c>
      <c r="X370" s="57">
        <v>135</v>
      </c>
      <c r="Y370" s="25">
        <v>12</v>
      </c>
      <c r="Z370" s="20">
        <f t="shared" si="227"/>
        <v>1620</v>
      </c>
      <c r="AA370" s="57">
        <v>420</v>
      </c>
      <c r="AB370" s="25">
        <v>10</v>
      </c>
      <c r="AC370" s="20">
        <f t="shared" si="228"/>
        <v>4200</v>
      </c>
      <c r="AD370" s="57"/>
      <c r="AE370" s="25">
        <v>25</v>
      </c>
      <c r="AF370" s="20">
        <f t="shared" si="229"/>
        <v>0</v>
      </c>
      <c r="AG370" s="23"/>
      <c r="AH370" s="25">
        <v>7.5</v>
      </c>
      <c r="AI370" s="20">
        <f t="shared" si="230"/>
        <v>0</v>
      </c>
      <c r="AJ370" s="57"/>
      <c r="AK370" s="22">
        <v>15</v>
      </c>
      <c r="AL370" s="20">
        <f t="shared" si="231"/>
        <v>0</v>
      </c>
      <c r="AM370" s="57"/>
      <c r="AN370" s="25">
        <v>12</v>
      </c>
      <c r="AO370" s="20">
        <f t="shared" si="232"/>
        <v>0</v>
      </c>
      <c r="AP370" s="23">
        <f t="shared" si="233"/>
        <v>945</v>
      </c>
      <c r="AQ370" s="57">
        <v>0</v>
      </c>
      <c r="AR370" s="27">
        <v>4</v>
      </c>
      <c r="AS370" s="23">
        <f t="shared" si="234"/>
        <v>0</v>
      </c>
      <c r="AT370" s="57">
        <v>30</v>
      </c>
      <c r="AU370" s="28">
        <v>6</v>
      </c>
      <c r="AV370" s="23">
        <f t="shared" si="235"/>
        <v>180</v>
      </c>
      <c r="AW370" s="57">
        <v>741</v>
      </c>
      <c r="AX370" s="29">
        <f t="shared" si="236"/>
        <v>921</v>
      </c>
      <c r="AY370" s="57">
        <v>17388</v>
      </c>
      <c r="AZ370" s="30">
        <f t="shared" si="237"/>
        <v>0.28590651558073654</v>
      </c>
      <c r="BA370" s="30">
        <f t="shared" si="238"/>
        <v>6.6926345609065158E-2</v>
      </c>
      <c r="BB370" s="30">
        <f t="shared" si="239"/>
        <v>0.2281397077037404</v>
      </c>
      <c r="BC370" s="20">
        <f t="shared" si="240"/>
        <v>715260</v>
      </c>
      <c r="BD370" s="20">
        <f t="shared" si="241"/>
        <v>706960</v>
      </c>
      <c r="BE370" s="20">
        <f t="shared" si="242"/>
        <v>715260</v>
      </c>
      <c r="BF370" s="20">
        <f t="shared" si="243"/>
        <v>715260</v>
      </c>
      <c r="BG370" s="241">
        <v>781092</v>
      </c>
      <c r="BH370" s="241">
        <v>528295.24</v>
      </c>
      <c r="BI370" s="237">
        <f t="shared" si="244"/>
        <v>67.63546931731473</v>
      </c>
      <c r="BJ370" s="238">
        <f t="shared" si="245"/>
        <v>54898.559999999998</v>
      </c>
      <c r="BK370" s="239">
        <f t="shared" si="246"/>
        <v>7.0284371111213524</v>
      </c>
      <c r="BL370" s="27">
        <f t="shared" si="247"/>
        <v>53680</v>
      </c>
      <c r="BM370" s="239">
        <f t="shared" si="248"/>
        <v>6.8724298802189754</v>
      </c>
      <c r="BN370" s="240">
        <f t="shared" si="249"/>
        <v>3948.06</v>
      </c>
      <c r="BO370" s="239">
        <f t="shared" si="250"/>
        <v>0.50545390299734216</v>
      </c>
      <c r="BP370" s="27">
        <f t="shared" si="251"/>
        <v>20000</v>
      </c>
      <c r="BQ370" s="239">
        <f t="shared" si="252"/>
        <v>2.560517839127785</v>
      </c>
      <c r="BR370" s="36">
        <f t="shared" si="253"/>
        <v>49322.800000000017</v>
      </c>
      <c r="BS370" s="239">
        <f t="shared" si="254"/>
        <v>6.3145954637865982</v>
      </c>
      <c r="BT370" s="248">
        <f t="shared" si="263"/>
        <v>0.32364530682685266</v>
      </c>
      <c r="BU370" s="241">
        <v>181849.42</v>
      </c>
      <c r="BV370" s="47">
        <f t="shared" si="255"/>
        <v>23.281434197252054</v>
      </c>
      <c r="BW370" s="54">
        <f t="shared" si="256"/>
        <v>70947.34</v>
      </c>
      <c r="BX370" s="237">
        <f t="shared" si="257"/>
        <v>9.083096485433213</v>
      </c>
      <c r="BY370" s="58">
        <v>15810</v>
      </c>
      <c r="BZ370" s="58">
        <v>16100</v>
      </c>
      <c r="CA370" s="58">
        <v>17509.060000000001</v>
      </c>
      <c r="CB370" s="58">
        <v>5479.5</v>
      </c>
      <c r="CC370" s="59">
        <v>53680</v>
      </c>
      <c r="CD370" s="59">
        <v>3948.06</v>
      </c>
      <c r="CE370" s="59">
        <v>20000</v>
      </c>
      <c r="CF370" s="42">
        <f t="shared" si="258"/>
        <v>2.2103850348125158E-2</v>
      </c>
      <c r="CG370" s="42">
        <f t="shared" si="259"/>
        <v>2.2773565689713705E-2</v>
      </c>
      <c r="CH370" s="42">
        <f t="shared" si="260"/>
        <v>2.4479294242653025E-2</v>
      </c>
      <c r="CI370" s="42">
        <f t="shared" si="261"/>
        <v>7.6608505997818972E-3</v>
      </c>
      <c r="CJ370" s="42">
        <f t="shared" si="262"/>
        <v>6.8724298802189748E-2</v>
      </c>
      <c r="CK370" s="54">
        <f t="shared" si="264"/>
        <v>14189.468000000001</v>
      </c>
    </row>
    <row r="371" spans="1:89" ht="20" customHeight="1" x14ac:dyDescent="0.6">
      <c r="A371" s="47">
        <v>364</v>
      </c>
      <c r="B371" s="47">
        <v>4</v>
      </c>
      <c r="C371" s="48" t="s">
        <v>667</v>
      </c>
      <c r="D371" s="48" t="s">
        <v>550</v>
      </c>
      <c r="E371" s="48" t="s">
        <v>551</v>
      </c>
      <c r="F371" s="23"/>
      <c r="G371" s="19">
        <v>40</v>
      </c>
      <c r="H371" s="20">
        <f t="shared" si="221"/>
        <v>0</v>
      </c>
      <c r="I371" s="23">
        <v>13235</v>
      </c>
      <c r="J371" s="22">
        <v>50</v>
      </c>
      <c r="K371" s="20">
        <f t="shared" si="222"/>
        <v>661750</v>
      </c>
      <c r="L371" s="23"/>
      <c r="M371" s="24">
        <v>60</v>
      </c>
      <c r="N371" s="20">
        <f t="shared" si="223"/>
        <v>0</v>
      </c>
      <c r="O371" s="23">
        <v>5413</v>
      </c>
      <c r="P371" s="25">
        <v>12</v>
      </c>
      <c r="Q371" s="20">
        <f t="shared" si="224"/>
        <v>64956</v>
      </c>
      <c r="R371" s="23">
        <v>600</v>
      </c>
      <c r="S371" s="26">
        <v>12</v>
      </c>
      <c r="T371" s="20">
        <f t="shared" si="225"/>
        <v>7200</v>
      </c>
      <c r="U371" s="23">
        <v>730</v>
      </c>
      <c r="V371" s="25">
        <v>8</v>
      </c>
      <c r="W371" s="20">
        <f t="shared" si="226"/>
        <v>5840</v>
      </c>
      <c r="X371" s="23">
        <v>150</v>
      </c>
      <c r="Y371" s="25">
        <v>12</v>
      </c>
      <c r="Z371" s="20">
        <f t="shared" si="227"/>
        <v>1800</v>
      </c>
      <c r="AA371" s="23">
        <v>300</v>
      </c>
      <c r="AB371" s="25">
        <v>10</v>
      </c>
      <c r="AC371" s="20">
        <f t="shared" si="228"/>
        <v>3000</v>
      </c>
      <c r="AD371" s="23">
        <v>60</v>
      </c>
      <c r="AE371" s="25">
        <v>25</v>
      </c>
      <c r="AF371" s="20">
        <f t="shared" si="229"/>
        <v>1500</v>
      </c>
      <c r="AG371" s="23"/>
      <c r="AH371" s="25">
        <v>7.5</v>
      </c>
      <c r="AI371" s="20">
        <f t="shared" si="230"/>
        <v>0</v>
      </c>
      <c r="AJ371" s="23">
        <v>65</v>
      </c>
      <c r="AK371" s="22">
        <v>15</v>
      </c>
      <c r="AL371" s="20">
        <f t="shared" si="231"/>
        <v>975</v>
      </c>
      <c r="AM371" s="23"/>
      <c r="AN371" s="25">
        <v>12</v>
      </c>
      <c r="AO371" s="20">
        <f t="shared" si="232"/>
        <v>0</v>
      </c>
      <c r="AP371" s="23">
        <f t="shared" si="233"/>
        <v>1905</v>
      </c>
      <c r="AQ371" s="23"/>
      <c r="AR371" s="27">
        <v>4</v>
      </c>
      <c r="AS371" s="23">
        <f t="shared" si="234"/>
        <v>0</v>
      </c>
      <c r="AT371" s="23"/>
      <c r="AU371" s="28">
        <v>6</v>
      </c>
      <c r="AV371" s="23">
        <f t="shared" si="235"/>
        <v>0</v>
      </c>
      <c r="AW371" s="23">
        <v>1528</v>
      </c>
      <c r="AX371" s="29">
        <f t="shared" si="236"/>
        <v>1528</v>
      </c>
      <c r="AY371" s="23">
        <v>34030</v>
      </c>
      <c r="AZ371" s="30">
        <f t="shared" si="237"/>
        <v>0.40899131091802038</v>
      </c>
      <c r="BA371" s="30">
        <f t="shared" si="238"/>
        <v>0.14393653192293163</v>
      </c>
      <c r="BB371" s="30">
        <f t="shared" si="239"/>
        <v>0.28228339183447254</v>
      </c>
      <c r="BC371" s="20">
        <f t="shared" si="240"/>
        <v>681090</v>
      </c>
      <c r="BD371" s="20">
        <f t="shared" si="241"/>
        <v>670450</v>
      </c>
      <c r="BE371" s="20">
        <f t="shared" si="242"/>
        <v>681090</v>
      </c>
      <c r="BF371" s="20">
        <f t="shared" si="243"/>
        <v>681090</v>
      </c>
      <c r="BG371" s="36">
        <v>781051</v>
      </c>
      <c r="BH371" s="36">
        <v>535590.25004428695</v>
      </c>
      <c r="BI371" s="237">
        <f t="shared" si="244"/>
        <v>68.573018925049311</v>
      </c>
      <c r="BJ371" s="238">
        <f t="shared" si="245"/>
        <v>56747</v>
      </c>
      <c r="BK371" s="239">
        <f t="shared" si="246"/>
        <v>7.2654666596675499</v>
      </c>
      <c r="BL371" s="27">
        <f t="shared" si="247"/>
        <v>44820</v>
      </c>
      <c r="BM371" s="239">
        <f t="shared" si="248"/>
        <v>5.7384216907730732</v>
      </c>
      <c r="BN371" s="240">
        <f t="shared" si="249"/>
        <v>3423.7950000000001</v>
      </c>
      <c r="BO371" s="239">
        <f t="shared" si="250"/>
        <v>0.43835741840161524</v>
      </c>
      <c r="BP371" s="27">
        <f t="shared" si="251"/>
        <v>30000</v>
      </c>
      <c r="BQ371" s="239">
        <f t="shared" si="252"/>
        <v>3.8409783740114283</v>
      </c>
      <c r="BR371" s="36">
        <f t="shared" si="253"/>
        <v>66212</v>
      </c>
      <c r="BS371" s="239">
        <f t="shared" si="254"/>
        <v>8.4772953366681563</v>
      </c>
      <c r="BT371" s="248">
        <f t="shared" si="263"/>
        <v>0.31426981074950683</v>
      </c>
      <c r="BU371" s="36">
        <v>201202.79500000001</v>
      </c>
      <c r="BV371" s="47">
        <f t="shared" si="255"/>
        <v>25.760519479521825</v>
      </c>
      <c r="BW371" s="54">
        <f t="shared" si="256"/>
        <v>44257.954955713038</v>
      </c>
      <c r="BX371" s="237">
        <f t="shared" si="257"/>
        <v>5.6664615954288564</v>
      </c>
      <c r="BY371" s="53">
        <v>20370</v>
      </c>
      <c r="BZ371" s="53">
        <v>15093</v>
      </c>
      <c r="CA371" s="53">
        <v>14180</v>
      </c>
      <c r="CB371" s="53">
        <v>7104</v>
      </c>
      <c r="CC371" s="54">
        <v>44820</v>
      </c>
      <c r="CD371" s="54">
        <v>3423.7950000000001</v>
      </c>
      <c r="CE371" s="54">
        <v>30000</v>
      </c>
      <c r="CF371" s="42">
        <f t="shared" si="258"/>
        <v>2.9907941681716073E-2</v>
      </c>
      <c r="CG371" s="42">
        <f t="shared" si="259"/>
        <v>2.2511745842344694E-2</v>
      </c>
      <c r="CH371" s="42">
        <f t="shared" si="260"/>
        <v>2.0819568632632984E-2</v>
      </c>
      <c r="CI371" s="42">
        <f t="shared" si="261"/>
        <v>1.0430339602695678E-2</v>
      </c>
      <c r="CJ371" s="42">
        <f t="shared" si="262"/>
        <v>5.738421690773074E-2</v>
      </c>
      <c r="CK371" s="54">
        <f t="shared" si="264"/>
        <v>8851.5909911426079</v>
      </c>
    </row>
    <row r="372" spans="1:89" ht="20" customHeight="1" x14ac:dyDescent="0.6">
      <c r="A372" s="47">
        <v>365</v>
      </c>
      <c r="B372" s="47">
        <v>4</v>
      </c>
      <c r="C372" s="48" t="s">
        <v>668</v>
      </c>
      <c r="D372" s="48" t="s">
        <v>84</v>
      </c>
      <c r="E372" s="48" t="s">
        <v>233</v>
      </c>
      <c r="F372" s="49">
        <v>0</v>
      </c>
      <c r="G372" s="19">
        <v>40</v>
      </c>
      <c r="H372" s="20">
        <f t="shared" si="221"/>
        <v>0</v>
      </c>
      <c r="I372" s="23">
        <v>13289</v>
      </c>
      <c r="J372" s="22">
        <v>50</v>
      </c>
      <c r="K372" s="20">
        <f t="shared" si="222"/>
        <v>664450</v>
      </c>
      <c r="L372" s="23"/>
      <c r="M372" s="24">
        <v>60</v>
      </c>
      <c r="N372" s="20">
        <f t="shared" si="223"/>
        <v>0</v>
      </c>
      <c r="O372" s="23">
        <v>5181</v>
      </c>
      <c r="P372" s="25">
        <v>12</v>
      </c>
      <c r="Q372" s="20">
        <f t="shared" si="224"/>
        <v>62172</v>
      </c>
      <c r="R372" s="23">
        <v>440</v>
      </c>
      <c r="S372" s="26">
        <v>12</v>
      </c>
      <c r="T372" s="20">
        <f t="shared" si="225"/>
        <v>5280</v>
      </c>
      <c r="U372" s="23">
        <v>280</v>
      </c>
      <c r="V372" s="25">
        <v>8</v>
      </c>
      <c r="W372" s="20">
        <f t="shared" si="226"/>
        <v>2240</v>
      </c>
      <c r="X372" s="23">
        <v>290</v>
      </c>
      <c r="Y372" s="25">
        <v>12</v>
      </c>
      <c r="Z372" s="20">
        <f t="shared" si="227"/>
        <v>3480</v>
      </c>
      <c r="AA372" s="23">
        <v>560</v>
      </c>
      <c r="AB372" s="25">
        <v>10</v>
      </c>
      <c r="AC372" s="20">
        <f t="shared" si="228"/>
        <v>5600</v>
      </c>
      <c r="AD372" s="23">
        <v>130</v>
      </c>
      <c r="AE372" s="25">
        <v>25</v>
      </c>
      <c r="AF372" s="20">
        <f t="shared" si="229"/>
        <v>3250</v>
      </c>
      <c r="AG372" s="23">
        <v>260</v>
      </c>
      <c r="AH372" s="25">
        <v>7.5</v>
      </c>
      <c r="AI372" s="20">
        <f t="shared" si="230"/>
        <v>1950</v>
      </c>
      <c r="AJ372" s="23"/>
      <c r="AK372" s="22">
        <v>15</v>
      </c>
      <c r="AL372" s="20">
        <f t="shared" si="231"/>
        <v>0</v>
      </c>
      <c r="AM372" s="23">
        <v>0</v>
      </c>
      <c r="AN372" s="25">
        <v>12</v>
      </c>
      <c r="AO372" s="20">
        <f t="shared" si="232"/>
        <v>0</v>
      </c>
      <c r="AP372" s="23">
        <f t="shared" si="233"/>
        <v>1960</v>
      </c>
      <c r="AQ372" s="23">
        <v>92</v>
      </c>
      <c r="AR372" s="27">
        <v>4</v>
      </c>
      <c r="AS372" s="23">
        <f t="shared" si="234"/>
        <v>368</v>
      </c>
      <c r="AT372" s="23">
        <v>39</v>
      </c>
      <c r="AU372" s="28">
        <v>6</v>
      </c>
      <c r="AV372" s="23">
        <f t="shared" si="235"/>
        <v>234</v>
      </c>
      <c r="AW372" s="23">
        <v>1130</v>
      </c>
      <c r="AX372" s="29">
        <f t="shared" si="236"/>
        <v>1732</v>
      </c>
      <c r="AY372" s="23">
        <v>30930</v>
      </c>
      <c r="AZ372" s="30">
        <f t="shared" si="237"/>
        <v>0.3898713221461359</v>
      </c>
      <c r="BA372" s="30">
        <f t="shared" si="238"/>
        <v>0.1474904055986154</v>
      </c>
      <c r="BB372" s="30">
        <f t="shared" si="239"/>
        <v>0.33429839799266553</v>
      </c>
      <c r="BC372" s="20">
        <f t="shared" si="240"/>
        <v>684300</v>
      </c>
      <c r="BD372" s="20">
        <f t="shared" si="241"/>
        <v>672980</v>
      </c>
      <c r="BE372" s="20">
        <f t="shared" si="242"/>
        <v>684300</v>
      </c>
      <c r="BF372" s="20">
        <f t="shared" si="243"/>
        <v>686250</v>
      </c>
      <c r="BG372" s="36">
        <v>779352</v>
      </c>
      <c r="BH372" s="36">
        <v>522033.39166666701</v>
      </c>
      <c r="BI372" s="237">
        <f t="shared" si="244"/>
        <v>66.983005325792064</v>
      </c>
      <c r="BJ372" s="238">
        <f t="shared" si="245"/>
        <v>58183</v>
      </c>
      <c r="BK372" s="239">
        <f t="shared" si="246"/>
        <v>7.4655611328385625</v>
      </c>
      <c r="BL372" s="27">
        <f t="shared" si="247"/>
        <v>43580</v>
      </c>
      <c r="BM372" s="239">
        <f t="shared" si="248"/>
        <v>5.5918250033361048</v>
      </c>
      <c r="BN372" s="240">
        <f t="shared" si="249"/>
        <v>4214</v>
      </c>
      <c r="BO372" s="239">
        <f t="shared" si="250"/>
        <v>0.54070561184163246</v>
      </c>
      <c r="BP372" s="27">
        <f t="shared" si="251"/>
        <v>25000</v>
      </c>
      <c r="BQ372" s="239">
        <f t="shared" si="252"/>
        <v>3.207793140968394</v>
      </c>
      <c r="BR372" s="36">
        <f t="shared" si="253"/>
        <v>46372.888484847994</v>
      </c>
      <c r="BS372" s="239">
        <f t="shared" si="254"/>
        <v>5.9501853443435051</v>
      </c>
      <c r="BT372" s="248">
        <f t="shared" si="263"/>
        <v>0.33016994674207928</v>
      </c>
      <c r="BU372" s="36">
        <v>177349.88848484799</v>
      </c>
      <c r="BV372" s="47">
        <f t="shared" si="255"/>
        <v>22.756070233328199</v>
      </c>
      <c r="BW372" s="54">
        <f t="shared" si="256"/>
        <v>79968.719848484994</v>
      </c>
      <c r="BX372" s="237">
        <f t="shared" si="257"/>
        <v>10.26092444087973</v>
      </c>
      <c r="BY372" s="53">
        <v>20255</v>
      </c>
      <c r="BZ372" s="53">
        <v>14800</v>
      </c>
      <c r="CA372" s="53">
        <v>18658</v>
      </c>
      <c r="CB372" s="53">
        <v>4470</v>
      </c>
      <c r="CC372" s="54">
        <v>43580</v>
      </c>
      <c r="CD372" s="54">
        <v>4214</v>
      </c>
      <c r="CE372" s="54">
        <v>25000</v>
      </c>
      <c r="CF372" s="42">
        <f t="shared" si="258"/>
        <v>2.9599590822738563E-2</v>
      </c>
      <c r="CG372" s="42">
        <f t="shared" si="259"/>
        <v>2.1991738238877827E-2</v>
      </c>
      <c r="CH372" s="42">
        <f t="shared" si="260"/>
        <v>2.7265819085196551E-2</v>
      </c>
      <c r="CI372" s="42">
        <f t="shared" si="261"/>
        <v>6.513661202185792E-3</v>
      </c>
      <c r="CJ372" s="42">
        <f t="shared" si="262"/>
        <v>5.5918250033361046E-2</v>
      </c>
      <c r="CK372" s="54">
        <f t="shared" si="264"/>
        <v>15993.743969697</v>
      </c>
    </row>
    <row r="373" spans="1:89" ht="20" customHeight="1" x14ac:dyDescent="0.6">
      <c r="A373" s="47">
        <v>366</v>
      </c>
      <c r="B373" s="47">
        <v>4</v>
      </c>
      <c r="C373" s="48" t="s">
        <v>669</v>
      </c>
      <c r="D373" s="48" t="s">
        <v>670</v>
      </c>
      <c r="E373" s="48" t="s">
        <v>344</v>
      </c>
      <c r="F373" s="57"/>
      <c r="G373" s="19">
        <v>40</v>
      </c>
      <c r="H373" s="20">
        <f t="shared" si="221"/>
        <v>0</v>
      </c>
      <c r="I373" s="57">
        <v>13287</v>
      </c>
      <c r="J373" s="22">
        <v>50</v>
      </c>
      <c r="K373" s="20">
        <f t="shared" si="222"/>
        <v>664350</v>
      </c>
      <c r="L373" s="23"/>
      <c r="M373" s="24">
        <v>60</v>
      </c>
      <c r="N373" s="20">
        <f t="shared" si="223"/>
        <v>0</v>
      </c>
      <c r="O373" s="57">
        <v>3903</v>
      </c>
      <c r="P373" s="25">
        <v>12</v>
      </c>
      <c r="Q373" s="20">
        <f t="shared" si="224"/>
        <v>46836</v>
      </c>
      <c r="R373" s="57">
        <v>530</v>
      </c>
      <c r="S373" s="26">
        <v>12</v>
      </c>
      <c r="T373" s="20">
        <f t="shared" si="225"/>
        <v>6360</v>
      </c>
      <c r="U373" s="23">
        <v>880</v>
      </c>
      <c r="V373" s="25">
        <v>8</v>
      </c>
      <c r="W373" s="20">
        <f t="shared" si="226"/>
        <v>7040</v>
      </c>
      <c r="X373" s="57">
        <v>344</v>
      </c>
      <c r="Y373" s="25">
        <v>12</v>
      </c>
      <c r="Z373" s="20">
        <f t="shared" si="227"/>
        <v>4128</v>
      </c>
      <c r="AA373" s="57">
        <v>654</v>
      </c>
      <c r="AB373" s="25">
        <v>10</v>
      </c>
      <c r="AC373" s="20">
        <f t="shared" si="228"/>
        <v>6540</v>
      </c>
      <c r="AD373" s="57">
        <v>401</v>
      </c>
      <c r="AE373" s="25">
        <v>25</v>
      </c>
      <c r="AF373" s="20">
        <f t="shared" si="229"/>
        <v>10025</v>
      </c>
      <c r="AG373" s="57"/>
      <c r="AH373" s="25">
        <v>7.5</v>
      </c>
      <c r="AI373" s="20">
        <f t="shared" si="230"/>
        <v>0</v>
      </c>
      <c r="AJ373" s="57">
        <v>376</v>
      </c>
      <c r="AK373" s="22">
        <v>15</v>
      </c>
      <c r="AL373" s="20">
        <f t="shared" si="231"/>
        <v>5640</v>
      </c>
      <c r="AM373" s="57"/>
      <c r="AN373" s="25">
        <v>12</v>
      </c>
      <c r="AO373" s="20">
        <f t="shared" si="232"/>
        <v>0</v>
      </c>
      <c r="AP373" s="23">
        <f t="shared" si="233"/>
        <v>3185</v>
      </c>
      <c r="AQ373" s="57">
        <v>7</v>
      </c>
      <c r="AR373" s="27">
        <v>4</v>
      </c>
      <c r="AS373" s="23">
        <f t="shared" si="234"/>
        <v>28</v>
      </c>
      <c r="AT373" s="57"/>
      <c r="AU373" s="28">
        <v>6</v>
      </c>
      <c r="AV373" s="23">
        <f t="shared" si="235"/>
        <v>0</v>
      </c>
      <c r="AW373" s="57">
        <v>1344</v>
      </c>
      <c r="AX373" s="29">
        <f t="shared" si="236"/>
        <v>1372</v>
      </c>
      <c r="AY373" s="57">
        <v>26695</v>
      </c>
      <c r="AZ373" s="30">
        <f t="shared" si="237"/>
        <v>0.29374576653872209</v>
      </c>
      <c r="BA373" s="30">
        <f t="shared" si="238"/>
        <v>0.23970798524873937</v>
      </c>
      <c r="BB373" s="30">
        <f t="shared" si="239"/>
        <v>0.35152446835767359</v>
      </c>
      <c r="BC373" s="20">
        <f t="shared" si="240"/>
        <v>698443</v>
      </c>
      <c r="BD373" s="20">
        <f t="shared" si="241"/>
        <v>680735</v>
      </c>
      <c r="BE373" s="20">
        <f t="shared" si="242"/>
        <v>698443</v>
      </c>
      <c r="BF373" s="20">
        <f t="shared" si="243"/>
        <v>698443</v>
      </c>
      <c r="BG373" s="241">
        <v>777614</v>
      </c>
      <c r="BH373" s="241">
        <v>522791.98832939501</v>
      </c>
      <c r="BI373" s="237">
        <f t="shared" si="244"/>
        <v>67.23026955911223</v>
      </c>
      <c r="BJ373" s="238">
        <f t="shared" si="245"/>
        <v>62470</v>
      </c>
      <c r="BK373" s="239">
        <f t="shared" si="246"/>
        <v>8.0335487786999717</v>
      </c>
      <c r="BL373" s="27">
        <f t="shared" si="247"/>
        <v>38880</v>
      </c>
      <c r="BM373" s="239">
        <f t="shared" si="248"/>
        <v>4.9999099810445795</v>
      </c>
      <c r="BN373" s="240">
        <f t="shared" si="249"/>
        <v>2567</v>
      </c>
      <c r="BO373" s="239">
        <f t="shared" si="250"/>
        <v>0.33011236937606575</v>
      </c>
      <c r="BP373" s="27">
        <f t="shared" si="251"/>
        <v>20000</v>
      </c>
      <c r="BQ373" s="239">
        <f t="shared" si="252"/>
        <v>2.5719701548583229</v>
      </c>
      <c r="BR373" s="36">
        <f t="shared" si="253"/>
        <v>45262.25</v>
      </c>
      <c r="BS373" s="239">
        <f t="shared" si="254"/>
        <v>5.820657807086806</v>
      </c>
      <c r="BT373" s="248">
        <f t="shared" si="263"/>
        <v>0.32769730440887768</v>
      </c>
      <c r="BU373" s="241">
        <v>169179.25</v>
      </c>
      <c r="BV373" s="47">
        <f t="shared" si="255"/>
        <v>21.756199091065746</v>
      </c>
      <c r="BW373" s="54">
        <f t="shared" si="256"/>
        <v>85642.761670604988</v>
      </c>
      <c r="BX373" s="237">
        <f t="shared" si="257"/>
        <v>11.013531349822017</v>
      </c>
      <c r="BY373" s="58">
        <v>19015</v>
      </c>
      <c r="BZ373" s="58">
        <v>16875</v>
      </c>
      <c r="CA373" s="58">
        <v>20020</v>
      </c>
      <c r="CB373" s="58">
        <v>6560</v>
      </c>
      <c r="CC373" s="59">
        <v>38880</v>
      </c>
      <c r="CD373" s="59">
        <v>2567</v>
      </c>
      <c r="CE373" s="59">
        <v>20000</v>
      </c>
      <c r="CF373" s="42">
        <f t="shared" si="258"/>
        <v>2.7224841540397712E-2</v>
      </c>
      <c r="CG373" s="42">
        <f t="shared" si="259"/>
        <v>2.478938206497389E-2</v>
      </c>
      <c r="CH373" s="42">
        <f t="shared" si="260"/>
        <v>2.8663756383842345E-2</v>
      </c>
      <c r="CI373" s="42">
        <f t="shared" si="261"/>
        <v>9.3923197741261639E-3</v>
      </c>
      <c r="CJ373" s="42">
        <f t="shared" si="262"/>
        <v>4.9999099810445799E-2</v>
      </c>
      <c r="CK373" s="54">
        <f t="shared" si="264"/>
        <v>17128.552334120999</v>
      </c>
    </row>
    <row r="374" spans="1:89" ht="20" customHeight="1" x14ac:dyDescent="0.6">
      <c r="A374" s="47">
        <v>367</v>
      </c>
      <c r="B374" s="47">
        <v>4</v>
      </c>
      <c r="C374" s="48" t="s">
        <v>671</v>
      </c>
      <c r="D374" s="48" t="s">
        <v>84</v>
      </c>
      <c r="E374" s="48" t="s">
        <v>94</v>
      </c>
      <c r="F374" s="49">
        <v>0</v>
      </c>
      <c r="G374" s="19">
        <v>40</v>
      </c>
      <c r="H374" s="20">
        <f t="shared" si="221"/>
        <v>0</v>
      </c>
      <c r="I374" s="23">
        <v>12583</v>
      </c>
      <c r="J374" s="22">
        <v>50</v>
      </c>
      <c r="K374" s="20">
        <f t="shared" si="222"/>
        <v>629150</v>
      </c>
      <c r="L374" s="23"/>
      <c r="M374" s="24">
        <v>60</v>
      </c>
      <c r="N374" s="20">
        <f t="shared" si="223"/>
        <v>0</v>
      </c>
      <c r="O374" s="23">
        <v>6303</v>
      </c>
      <c r="P374" s="25">
        <v>12</v>
      </c>
      <c r="Q374" s="20">
        <f t="shared" si="224"/>
        <v>75636</v>
      </c>
      <c r="R374" s="23">
        <v>1220</v>
      </c>
      <c r="S374" s="26">
        <v>12</v>
      </c>
      <c r="T374" s="20">
        <f t="shared" si="225"/>
        <v>14640</v>
      </c>
      <c r="U374" s="23">
        <v>380</v>
      </c>
      <c r="V374" s="25">
        <v>8</v>
      </c>
      <c r="W374" s="20">
        <f t="shared" si="226"/>
        <v>3040</v>
      </c>
      <c r="X374" s="23">
        <v>285</v>
      </c>
      <c r="Y374" s="25">
        <v>12</v>
      </c>
      <c r="Z374" s="20">
        <f t="shared" si="227"/>
        <v>3420</v>
      </c>
      <c r="AA374" s="23">
        <v>920</v>
      </c>
      <c r="AB374" s="25">
        <v>10</v>
      </c>
      <c r="AC374" s="20">
        <f t="shared" si="228"/>
        <v>9200</v>
      </c>
      <c r="AD374" s="23">
        <v>140</v>
      </c>
      <c r="AE374" s="25">
        <v>25</v>
      </c>
      <c r="AF374" s="20">
        <f t="shared" si="229"/>
        <v>3500</v>
      </c>
      <c r="AG374" s="23">
        <v>142</v>
      </c>
      <c r="AH374" s="25">
        <v>7.5</v>
      </c>
      <c r="AI374" s="20">
        <f t="shared" si="230"/>
        <v>1065</v>
      </c>
      <c r="AJ374" s="23"/>
      <c r="AK374" s="22">
        <v>15</v>
      </c>
      <c r="AL374" s="20">
        <f t="shared" si="231"/>
        <v>0</v>
      </c>
      <c r="AM374" s="23">
        <v>0</v>
      </c>
      <c r="AN374" s="25">
        <v>12</v>
      </c>
      <c r="AO374" s="20">
        <f t="shared" si="232"/>
        <v>0</v>
      </c>
      <c r="AP374" s="23">
        <f t="shared" si="233"/>
        <v>3087</v>
      </c>
      <c r="AQ374" s="23">
        <v>102</v>
      </c>
      <c r="AR374" s="27">
        <v>4</v>
      </c>
      <c r="AS374" s="23">
        <f t="shared" si="234"/>
        <v>408</v>
      </c>
      <c r="AT374" s="23">
        <v>0</v>
      </c>
      <c r="AU374" s="28">
        <v>6</v>
      </c>
      <c r="AV374" s="23">
        <f t="shared" si="235"/>
        <v>0</v>
      </c>
      <c r="AW374" s="23">
        <v>1569</v>
      </c>
      <c r="AX374" s="29">
        <f t="shared" si="236"/>
        <v>1977</v>
      </c>
      <c r="AY374" s="23">
        <v>35900</v>
      </c>
      <c r="AZ374" s="30">
        <f t="shared" si="237"/>
        <v>0.50091393149487407</v>
      </c>
      <c r="BA374" s="30">
        <f t="shared" si="238"/>
        <v>0.24533100214575221</v>
      </c>
      <c r="BB374" s="30">
        <f t="shared" si="239"/>
        <v>0.31366016182770107</v>
      </c>
      <c r="BC374" s="20">
        <f t="shared" si="240"/>
        <v>662950</v>
      </c>
      <c r="BD374" s="20">
        <f t="shared" si="241"/>
        <v>647290</v>
      </c>
      <c r="BE374" s="20">
        <f t="shared" si="242"/>
        <v>662950</v>
      </c>
      <c r="BF374" s="20">
        <f t="shared" si="243"/>
        <v>664015</v>
      </c>
      <c r="BG374" s="36">
        <v>775551</v>
      </c>
      <c r="BH374" s="36">
        <v>515146.38666666701</v>
      </c>
      <c r="BI374" s="237">
        <f t="shared" si="244"/>
        <v>66.423276698330213</v>
      </c>
      <c r="BJ374" s="238">
        <f t="shared" si="245"/>
        <v>61906</v>
      </c>
      <c r="BK374" s="239">
        <f t="shared" si="246"/>
        <v>7.9821958839586307</v>
      </c>
      <c r="BL374" s="27">
        <f t="shared" si="247"/>
        <v>40000</v>
      </c>
      <c r="BM374" s="239">
        <f t="shared" si="248"/>
        <v>5.1576234187048948</v>
      </c>
      <c r="BN374" s="240">
        <f t="shared" si="249"/>
        <v>4676.3100000000004</v>
      </c>
      <c r="BO374" s="239">
        <f t="shared" si="250"/>
        <v>0.60296614922809721</v>
      </c>
      <c r="BP374" s="27">
        <f t="shared" si="251"/>
        <v>13230</v>
      </c>
      <c r="BQ374" s="239">
        <f t="shared" si="252"/>
        <v>1.7058839457366439</v>
      </c>
      <c r="BR374" s="36">
        <f t="shared" si="253"/>
        <v>48941.588484848005</v>
      </c>
      <c r="BS374" s="239">
        <f t="shared" si="254"/>
        <v>6.3105570729517471</v>
      </c>
      <c r="BT374" s="248">
        <f t="shared" si="263"/>
        <v>0.33576723301669781</v>
      </c>
      <c r="BU374" s="36">
        <v>168753.898484848</v>
      </c>
      <c r="BV374" s="47">
        <f t="shared" si="255"/>
        <v>21.759226470580014</v>
      </c>
      <c r="BW374" s="54">
        <f t="shared" si="256"/>
        <v>91650.714848484989</v>
      </c>
      <c r="BX374" s="237">
        <f t="shared" si="257"/>
        <v>11.817496831089766</v>
      </c>
      <c r="BY374" s="53">
        <v>13129</v>
      </c>
      <c r="BZ374" s="53">
        <v>21600</v>
      </c>
      <c r="CA374" s="53">
        <v>21257</v>
      </c>
      <c r="CB374" s="53">
        <v>5920</v>
      </c>
      <c r="CC374" s="54">
        <v>40000</v>
      </c>
      <c r="CD374" s="54">
        <v>4676.3100000000004</v>
      </c>
      <c r="CE374" s="54">
        <v>13230</v>
      </c>
      <c r="CF374" s="42">
        <f t="shared" si="258"/>
        <v>1.9803906780300175E-2</v>
      </c>
      <c r="CG374" s="42">
        <f t="shared" si="259"/>
        <v>3.3369896028055429E-2</v>
      </c>
      <c r="CH374" s="42">
        <f t="shared" si="260"/>
        <v>3.2064258239686248E-2</v>
      </c>
      <c r="CI374" s="42">
        <f t="shared" si="261"/>
        <v>8.915461247110382E-3</v>
      </c>
      <c r="CJ374" s="42">
        <f t="shared" si="262"/>
        <v>5.1576234187048951E-2</v>
      </c>
      <c r="CK374" s="54">
        <f t="shared" si="264"/>
        <v>18330.142969696997</v>
      </c>
    </row>
    <row r="375" spans="1:89" ht="20" customHeight="1" x14ac:dyDescent="0.6">
      <c r="A375" s="47">
        <v>368</v>
      </c>
      <c r="B375" s="47">
        <v>3</v>
      </c>
      <c r="C375" s="48" t="s">
        <v>672</v>
      </c>
      <c r="D375" s="48" t="s">
        <v>673</v>
      </c>
      <c r="E375" s="48" t="s">
        <v>551</v>
      </c>
      <c r="F375" s="23"/>
      <c r="G375" s="19">
        <v>40</v>
      </c>
      <c r="H375" s="20">
        <f t="shared" si="221"/>
        <v>0</v>
      </c>
      <c r="I375" s="23">
        <v>12821</v>
      </c>
      <c r="J375" s="22">
        <v>50</v>
      </c>
      <c r="K375" s="20">
        <f t="shared" si="222"/>
        <v>641050</v>
      </c>
      <c r="L375" s="23"/>
      <c r="M375" s="24">
        <v>60</v>
      </c>
      <c r="N375" s="20">
        <f t="shared" si="223"/>
        <v>0</v>
      </c>
      <c r="O375" s="23">
        <v>7822</v>
      </c>
      <c r="P375" s="25">
        <v>12</v>
      </c>
      <c r="Q375" s="20">
        <f t="shared" si="224"/>
        <v>93864</v>
      </c>
      <c r="R375" s="23">
        <v>420</v>
      </c>
      <c r="S375" s="26">
        <v>12</v>
      </c>
      <c r="T375" s="20">
        <f t="shared" si="225"/>
        <v>5040</v>
      </c>
      <c r="U375" s="23">
        <v>860</v>
      </c>
      <c r="V375" s="25">
        <v>8</v>
      </c>
      <c r="W375" s="20">
        <f t="shared" si="226"/>
        <v>6880</v>
      </c>
      <c r="X375" s="23"/>
      <c r="Y375" s="25">
        <v>12</v>
      </c>
      <c r="Z375" s="20">
        <f t="shared" si="227"/>
        <v>0</v>
      </c>
      <c r="AA375" s="23">
        <v>730</v>
      </c>
      <c r="AB375" s="25">
        <v>10</v>
      </c>
      <c r="AC375" s="20">
        <f t="shared" si="228"/>
        <v>7300</v>
      </c>
      <c r="AD375" s="23">
        <v>175</v>
      </c>
      <c r="AE375" s="25">
        <v>25</v>
      </c>
      <c r="AF375" s="20">
        <f t="shared" si="229"/>
        <v>4375</v>
      </c>
      <c r="AG375" s="23"/>
      <c r="AH375" s="25">
        <v>7.5</v>
      </c>
      <c r="AI375" s="20">
        <f t="shared" si="230"/>
        <v>0</v>
      </c>
      <c r="AJ375" s="23"/>
      <c r="AK375" s="22">
        <v>15</v>
      </c>
      <c r="AL375" s="20">
        <f t="shared" si="231"/>
        <v>0</v>
      </c>
      <c r="AM375" s="23"/>
      <c r="AN375" s="25">
        <v>12</v>
      </c>
      <c r="AO375" s="20">
        <f t="shared" si="232"/>
        <v>0</v>
      </c>
      <c r="AP375" s="23">
        <f t="shared" si="233"/>
        <v>2185</v>
      </c>
      <c r="AQ375" s="23"/>
      <c r="AR375" s="27">
        <v>4</v>
      </c>
      <c r="AS375" s="23">
        <f t="shared" si="234"/>
        <v>0</v>
      </c>
      <c r="AT375" s="23"/>
      <c r="AU375" s="28">
        <v>6</v>
      </c>
      <c r="AV375" s="23">
        <f t="shared" si="235"/>
        <v>0</v>
      </c>
      <c r="AW375" s="23">
        <v>1118</v>
      </c>
      <c r="AX375" s="29">
        <f t="shared" si="236"/>
        <v>1118</v>
      </c>
      <c r="AY375" s="23">
        <v>16770</v>
      </c>
      <c r="AZ375" s="30">
        <f t="shared" si="237"/>
        <v>0.61009281647297398</v>
      </c>
      <c r="BA375" s="30">
        <f t="shared" si="238"/>
        <v>0.17042352390609156</v>
      </c>
      <c r="BB375" s="30">
        <f t="shared" si="239"/>
        <v>0.14293019688059319</v>
      </c>
      <c r="BC375" s="20">
        <f t="shared" si="240"/>
        <v>664645</v>
      </c>
      <c r="BD375" s="20">
        <f t="shared" si="241"/>
        <v>650465</v>
      </c>
      <c r="BE375" s="20">
        <f t="shared" si="242"/>
        <v>664645</v>
      </c>
      <c r="BF375" s="20">
        <f t="shared" si="243"/>
        <v>664645</v>
      </c>
      <c r="BG375" s="36">
        <v>775279</v>
      </c>
      <c r="BH375" s="36">
        <v>529075.58332588</v>
      </c>
      <c r="BI375" s="237">
        <f t="shared" si="244"/>
        <v>68.243249633471308</v>
      </c>
      <c r="BJ375" s="238">
        <f t="shared" si="245"/>
        <v>31381</v>
      </c>
      <c r="BK375" s="239">
        <f t="shared" si="246"/>
        <v>4.0477041168405181</v>
      </c>
      <c r="BL375" s="27">
        <f t="shared" si="247"/>
        <v>39545</v>
      </c>
      <c r="BM375" s="239">
        <f t="shared" si="248"/>
        <v>5.1007443771855039</v>
      </c>
      <c r="BN375" s="240">
        <f t="shared" si="249"/>
        <v>12561.78</v>
      </c>
      <c r="BO375" s="239">
        <f t="shared" si="250"/>
        <v>1.6202915337575248</v>
      </c>
      <c r="BP375" s="27">
        <f t="shared" si="251"/>
        <v>16000</v>
      </c>
      <c r="BQ375" s="239">
        <f t="shared" si="252"/>
        <v>2.0637731706908093</v>
      </c>
      <c r="BR375" s="36">
        <f t="shared" si="253"/>
        <v>10927.839999999997</v>
      </c>
      <c r="BS375" s="239">
        <f t="shared" si="254"/>
        <v>1.4095364378501154</v>
      </c>
      <c r="BT375" s="248">
        <f t="shared" si="263"/>
        <v>0.31756750366528697</v>
      </c>
      <c r="BU375" s="36">
        <v>110415.62</v>
      </c>
      <c r="BV375" s="47">
        <f t="shared" si="255"/>
        <v>14.24204963632447</v>
      </c>
      <c r="BW375" s="54">
        <f t="shared" si="256"/>
        <v>135787.79667412001</v>
      </c>
      <c r="BX375" s="237">
        <f t="shared" si="257"/>
        <v>17.514700730204225</v>
      </c>
      <c r="BY375" s="53">
        <v>7246</v>
      </c>
      <c r="BZ375" s="53">
        <v>8385</v>
      </c>
      <c r="CA375" s="53">
        <v>9990</v>
      </c>
      <c r="CB375" s="53">
        <v>5760</v>
      </c>
      <c r="CC375" s="54">
        <v>39545</v>
      </c>
      <c r="CD375" s="54">
        <v>12561.78</v>
      </c>
      <c r="CE375" s="54">
        <v>16000</v>
      </c>
      <c r="CF375" s="42">
        <f t="shared" si="258"/>
        <v>1.0902060498461584E-2</v>
      </c>
      <c r="CG375" s="42">
        <f t="shared" si="259"/>
        <v>1.2890778135641425E-2</v>
      </c>
      <c r="CH375" s="42">
        <f t="shared" si="260"/>
        <v>1.5030580234561308E-2</v>
      </c>
      <c r="CI375" s="42">
        <f t="shared" si="261"/>
        <v>8.6662804956029165E-3</v>
      </c>
      <c r="CJ375" s="42">
        <f t="shared" si="262"/>
        <v>5.1007443771855038E-2</v>
      </c>
      <c r="CK375" s="54">
        <f t="shared" si="264"/>
        <v>27157.559334824004</v>
      </c>
    </row>
    <row r="376" spans="1:89" ht="20" customHeight="1" x14ac:dyDescent="0.6">
      <c r="A376" s="47">
        <v>369</v>
      </c>
      <c r="B376" s="47">
        <v>3</v>
      </c>
      <c r="C376" s="48" t="s">
        <v>674</v>
      </c>
      <c r="D376" s="48" t="s">
        <v>90</v>
      </c>
      <c r="E376" s="48" t="s">
        <v>91</v>
      </c>
      <c r="F376" s="23"/>
      <c r="G376" s="19">
        <v>40</v>
      </c>
      <c r="H376" s="20">
        <f t="shared" si="221"/>
        <v>0</v>
      </c>
      <c r="I376" s="23">
        <v>13720</v>
      </c>
      <c r="J376" s="22">
        <v>50</v>
      </c>
      <c r="K376" s="20">
        <f t="shared" si="222"/>
        <v>686000</v>
      </c>
      <c r="L376" s="23"/>
      <c r="M376" s="24">
        <v>60</v>
      </c>
      <c r="N376" s="20">
        <f t="shared" si="223"/>
        <v>0</v>
      </c>
      <c r="O376" s="23">
        <v>3872</v>
      </c>
      <c r="P376" s="25">
        <v>12</v>
      </c>
      <c r="Q376" s="20">
        <f t="shared" si="224"/>
        <v>46464</v>
      </c>
      <c r="R376" s="23"/>
      <c r="S376" s="26">
        <v>12</v>
      </c>
      <c r="T376" s="20">
        <f t="shared" si="225"/>
        <v>0</v>
      </c>
      <c r="U376" s="23">
        <v>260</v>
      </c>
      <c r="V376" s="25">
        <v>8</v>
      </c>
      <c r="W376" s="20">
        <f t="shared" si="226"/>
        <v>2080</v>
      </c>
      <c r="X376" s="23">
        <v>232</v>
      </c>
      <c r="Y376" s="25">
        <v>12</v>
      </c>
      <c r="Z376" s="20">
        <f t="shared" si="227"/>
        <v>2784</v>
      </c>
      <c r="AA376" s="23">
        <v>750</v>
      </c>
      <c r="AB376" s="25">
        <v>10</v>
      </c>
      <c r="AC376" s="20">
        <f t="shared" si="228"/>
        <v>7500</v>
      </c>
      <c r="AD376" s="23">
        <v>190</v>
      </c>
      <c r="AE376" s="25">
        <v>25</v>
      </c>
      <c r="AF376" s="20">
        <f t="shared" si="229"/>
        <v>4750</v>
      </c>
      <c r="AG376" s="23"/>
      <c r="AH376" s="25">
        <v>7.5</v>
      </c>
      <c r="AI376" s="20">
        <f t="shared" si="230"/>
        <v>0</v>
      </c>
      <c r="AJ376" s="23"/>
      <c r="AK376" s="22">
        <v>15</v>
      </c>
      <c r="AL376" s="20">
        <f t="shared" si="231"/>
        <v>0</v>
      </c>
      <c r="AM376" s="23"/>
      <c r="AN376" s="25">
        <v>12</v>
      </c>
      <c r="AO376" s="20">
        <f t="shared" si="232"/>
        <v>0</v>
      </c>
      <c r="AP376" s="23">
        <f t="shared" si="233"/>
        <v>1432</v>
      </c>
      <c r="AQ376" s="23"/>
      <c r="AR376" s="27">
        <v>4</v>
      </c>
      <c r="AS376" s="23">
        <f t="shared" si="234"/>
        <v>0</v>
      </c>
      <c r="AT376" s="23"/>
      <c r="AU376" s="28">
        <v>6</v>
      </c>
      <c r="AV376" s="23">
        <f t="shared" si="235"/>
        <v>0</v>
      </c>
      <c r="AW376" s="23">
        <v>913</v>
      </c>
      <c r="AX376" s="29">
        <f t="shared" si="236"/>
        <v>913</v>
      </c>
      <c r="AY376" s="23">
        <v>23504</v>
      </c>
      <c r="AZ376" s="30">
        <f t="shared" si="237"/>
        <v>0.28221574344023326</v>
      </c>
      <c r="BA376" s="30">
        <f t="shared" si="238"/>
        <v>0.1043731778425656</v>
      </c>
      <c r="BB376" s="30">
        <f t="shared" si="239"/>
        <v>0.23579545454545456</v>
      </c>
      <c r="BC376" s="20">
        <f t="shared" si="240"/>
        <v>703114</v>
      </c>
      <c r="BD376" s="20">
        <f t="shared" si="241"/>
        <v>690750</v>
      </c>
      <c r="BE376" s="20">
        <f t="shared" si="242"/>
        <v>703114</v>
      </c>
      <c r="BF376" s="20">
        <f t="shared" si="243"/>
        <v>703114</v>
      </c>
      <c r="BG376" s="36">
        <v>773082</v>
      </c>
      <c r="BH376" s="36">
        <v>521266.27321916202</v>
      </c>
      <c r="BI376" s="237">
        <f t="shared" si="244"/>
        <v>67.42703532344072</v>
      </c>
      <c r="BJ376" s="238">
        <f t="shared" si="245"/>
        <v>50842</v>
      </c>
      <c r="BK376" s="239">
        <f t="shared" si="246"/>
        <v>6.5765339252498443</v>
      </c>
      <c r="BL376" s="27">
        <f t="shared" si="247"/>
        <v>24412.5</v>
      </c>
      <c r="BM376" s="239">
        <f t="shared" si="248"/>
        <v>3.157815083005425</v>
      </c>
      <c r="BN376" s="240">
        <f t="shared" si="249"/>
        <v>16492.97</v>
      </c>
      <c r="BO376" s="239">
        <f t="shared" si="250"/>
        <v>2.1334049945542648</v>
      </c>
      <c r="BP376" s="27">
        <f t="shared" si="251"/>
        <v>25000</v>
      </c>
      <c r="BQ376" s="239">
        <f t="shared" si="252"/>
        <v>3.2338096088125194</v>
      </c>
      <c r="BR376" s="36">
        <f t="shared" si="253"/>
        <v>48476.329999999987</v>
      </c>
      <c r="BS376" s="239">
        <f t="shared" si="254"/>
        <v>6.2705288701586621</v>
      </c>
      <c r="BT376" s="248">
        <f t="shared" si="263"/>
        <v>0.32572964676559274</v>
      </c>
      <c r="BU376" s="36">
        <v>165223.79999999999</v>
      </c>
      <c r="BV376" s="47">
        <f t="shared" si="255"/>
        <v>21.372092481780715</v>
      </c>
      <c r="BW376" s="54">
        <f t="shared" si="256"/>
        <v>86591.926780837995</v>
      </c>
      <c r="BX376" s="237">
        <f t="shared" si="257"/>
        <v>11.200872194778562</v>
      </c>
      <c r="BY376" s="53">
        <v>16092</v>
      </c>
      <c r="BZ376" s="53">
        <v>15750</v>
      </c>
      <c r="CA376" s="53">
        <v>15000</v>
      </c>
      <c r="CB376" s="53">
        <v>4000</v>
      </c>
      <c r="CC376" s="54">
        <v>24412.5</v>
      </c>
      <c r="CD376" s="54">
        <v>16492.97</v>
      </c>
      <c r="CE376" s="54">
        <v>25000</v>
      </c>
      <c r="CF376" s="42">
        <f t="shared" si="258"/>
        <v>2.2886758050614835E-2</v>
      </c>
      <c r="CG376" s="42">
        <f t="shared" si="259"/>
        <v>2.2801302931596091E-2</v>
      </c>
      <c r="CH376" s="42">
        <f t="shared" si="260"/>
        <v>2.1333667086702868E-2</v>
      </c>
      <c r="CI376" s="42">
        <f t="shared" si="261"/>
        <v>5.6889778897874317E-3</v>
      </c>
      <c r="CJ376" s="42">
        <f t="shared" si="262"/>
        <v>3.1578150830054254E-2</v>
      </c>
      <c r="CK376" s="54">
        <f t="shared" si="264"/>
        <v>17318.385356167601</v>
      </c>
    </row>
    <row r="377" spans="1:89" ht="20" customHeight="1" x14ac:dyDescent="0.6">
      <c r="A377" s="47">
        <v>370</v>
      </c>
      <c r="B377" s="47">
        <v>4</v>
      </c>
      <c r="C377" s="48" t="s">
        <v>675</v>
      </c>
      <c r="D377" s="48" t="s">
        <v>205</v>
      </c>
      <c r="E377" s="48" t="s">
        <v>91</v>
      </c>
      <c r="F377" s="23"/>
      <c r="G377" s="19">
        <v>40</v>
      </c>
      <c r="H377" s="20">
        <f t="shared" si="221"/>
        <v>0</v>
      </c>
      <c r="I377" s="23">
        <v>13361</v>
      </c>
      <c r="J377" s="22">
        <v>50</v>
      </c>
      <c r="K377" s="20">
        <f t="shared" si="222"/>
        <v>668050</v>
      </c>
      <c r="L377" s="23"/>
      <c r="M377" s="24">
        <v>60</v>
      </c>
      <c r="N377" s="20">
        <f t="shared" si="223"/>
        <v>0</v>
      </c>
      <c r="O377" s="23">
        <v>3824</v>
      </c>
      <c r="P377" s="25">
        <v>12</v>
      </c>
      <c r="Q377" s="20">
        <f t="shared" si="224"/>
        <v>45888</v>
      </c>
      <c r="R377" s="23"/>
      <c r="S377" s="26">
        <v>12</v>
      </c>
      <c r="T377" s="20">
        <f t="shared" si="225"/>
        <v>0</v>
      </c>
      <c r="U377" s="23">
        <v>368</v>
      </c>
      <c r="V377" s="25">
        <v>8</v>
      </c>
      <c r="W377" s="20">
        <f t="shared" si="226"/>
        <v>2944</v>
      </c>
      <c r="X377" s="23">
        <v>136</v>
      </c>
      <c r="Y377" s="25">
        <v>12</v>
      </c>
      <c r="Z377" s="20">
        <f t="shared" si="227"/>
        <v>1632</v>
      </c>
      <c r="AA377" s="23">
        <v>532</v>
      </c>
      <c r="AB377" s="25">
        <v>10</v>
      </c>
      <c r="AC377" s="20">
        <f t="shared" si="228"/>
        <v>5320</v>
      </c>
      <c r="AD377" s="23">
        <v>196</v>
      </c>
      <c r="AE377" s="25">
        <v>25</v>
      </c>
      <c r="AF377" s="20">
        <f t="shared" si="229"/>
        <v>4900</v>
      </c>
      <c r="AG377" s="23"/>
      <c r="AH377" s="25">
        <v>7.5</v>
      </c>
      <c r="AI377" s="20">
        <f t="shared" si="230"/>
        <v>0</v>
      </c>
      <c r="AJ377" s="23"/>
      <c r="AK377" s="22">
        <v>15</v>
      </c>
      <c r="AL377" s="20">
        <f t="shared" si="231"/>
        <v>0</v>
      </c>
      <c r="AM377" s="23"/>
      <c r="AN377" s="25">
        <v>12</v>
      </c>
      <c r="AO377" s="20">
        <f t="shared" si="232"/>
        <v>0</v>
      </c>
      <c r="AP377" s="23">
        <f t="shared" si="233"/>
        <v>1232</v>
      </c>
      <c r="AQ377" s="23"/>
      <c r="AR377" s="27">
        <v>4</v>
      </c>
      <c r="AS377" s="23">
        <f t="shared" si="234"/>
        <v>0</v>
      </c>
      <c r="AT377" s="23"/>
      <c r="AU377" s="28">
        <v>6</v>
      </c>
      <c r="AV377" s="23">
        <f t="shared" si="235"/>
        <v>0</v>
      </c>
      <c r="AW377" s="23">
        <v>1043</v>
      </c>
      <c r="AX377" s="29">
        <f t="shared" si="236"/>
        <v>1043</v>
      </c>
      <c r="AY377" s="23">
        <v>27945</v>
      </c>
      <c r="AZ377" s="30">
        <f t="shared" si="237"/>
        <v>0.28620612229623532</v>
      </c>
      <c r="BA377" s="30">
        <f t="shared" si="238"/>
        <v>9.2208667015941922E-2</v>
      </c>
      <c r="BB377" s="30">
        <f t="shared" si="239"/>
        <v>0.27275104602510458</v>
      </c>
      <c r="BC377" s="20">
        <f t="shared" si="240"/>
        <v>682846</v>
      </c>
      <c r="BD377" s="20">
        <f t="shared" si="241"/>
        <v>672950</v>
      </c>
      <c r="BE377" s="20">
        <f t="shared" si="242"/>
        <v>682846</v>
      </c>
      <c r="BF377" s="20">
        <f t="shared" si="243"/>
        <v>682846</v>
      </c>
      <c r="BG377" s="36">
        <v>772679</v>
      </c>
      <c r="BH377" s="36">
        <v>519249.375</v>
      </c>
      <c r="BI377" s="237">
        <f t="shared" si="244"/>
        <v>67.201176038173685</v>
      </c>
      <c r="BJ377" s="238">
        <f t="shared" si="245"/>
        <v>58369.5</v>
      </c>
      <c r="BK377" s="239">
        <f t="shared" si="246"/>
        <v>7.5541719135630707</v>
      </c>
      <c r="BL377" s="27">
        <f t="shared" si="247"/>
        <v>28997.16</v>
      </c>
      <c r="BM377" s="239">
        <f t="shared" si="248"/>
        <v>3.7528080871875642</v>
      </c>
      <c r="BN377" s="240">
        <f t="shared" si="249"/>
        <v>12885.01</v>
      </c>
      <c r="BO377" s="239">
        <f t="shared" si="250"/>
        <v>1.6675760568101372</v>
      </c>
      <c r="BP377" s="27">
        <f t="shared" si="251"/>
        <v>18000</v>
      </c>
      <c r="BQ377" s="239">
        <f t="shared" si="252"/>
        <v>2.3295572935203364</v>
      </c>
      <c r="BR377" s="36">
        <f t="shared" si="253"/>
        <v>27178.090000000011</v>
      </c>
      <c r="BS377" s="239">
        <f t="shared" si="254"/>
        <v>3.517384321302897</v>
      </c>
      <c r="BT377" s="248">
        <f t="shared" si="263"/>
        <v>0.32798823961826323</v>
      </c>
      <c r="BU377" s="36">
        <v>145429.76000000001</v>
      </c>
      <c r="BV377" s="47">
        <f t="shared" si="255"/>
        <v>18.821497672384005</v>
      </c>
      <c r="BW377" s="54">
        <f t="shared" si="256"/>
        <v>107999.86499999999</v>
      </c>
      <c r="BX377" s="237">
        <f t="shared" si="257"/>
        <v>13.977326289442315</v>
      </c>
      <c r="BY377" s="53">
        <v>16089.5</v>
      </c>
      <c r="BZ377" s="53">
        <v>22500</v>
      </c>
      <c r="CA377" s="53">
        <v>16500</v>
      </c>
      <c r="CB377" s="53">
        <v>3280</v>
      </c>
      <c r="CC377" s="54">
        <v>28997.16</v>
      </c>
      <c r="CD377" s="54">
        <v>12885.01</v>
      </c>
      <c r="CE377" s="54">
        <v>18000</v>
      </c>
      <c r="CF377" s="42">
        <f t="shared" si="258"/>
        <v>2.3562413779973816E-2</v>
      </c>
      <c r="CG377" s="42">
        <f t="shared" si="259"/>
        <v>3.3434876290957725E-2</v>
      </c>
      <c r="CH377" s="42">
        <f t="shared" si="260"/>
        <v>2.4163574217319864E-2</v>
      </c>
      <c r="CI377" s="42">
        <f t="shared" si="261"/>
        <v>4.8034256625944941E-3</v>
      </c>
      <c r="CJ377" s="42">
        <f t="shared" si="262"/>
        <v>3.752808087187564E-2</v>
      </c>
      <c r="CK377" s="54">
        <f t="shared" si="264"/>
        <v>21599.972999999998</v>
      </c>
    </row>
    <row r="378" spans="1:89" ht="20" customHeight="1" x14ac:dyDescent="0.6">
      <c r="A378" s="47">
        <v>371</v>
      </c>
      <c r="B378" s="85">
        <v>5</v>
      </c>
      <c r="C378" s="86" t="s">
        <v>676</v>
      </c>
      <c r="D378" s="87" t="s">
        <v>543</v>
      </c>
      <c r="E378" s="87" t="s">
        <v>544</v>
      </c>
      <c r="F378" s="82"/>
      <c r="G378" s="19">
        <v>40</v>
      </c>
      <c r="H378" s="20">
        <f t="shared" si="221"/>
        <v>0</v>
      </c>
      <c r="I378" s="82">
        <v>12863</v>
      </c>
      <c r="J378" s="22">
        <v>50</v>
      </c>
      <c r="K378" s="20">
        <f t="shared" si="222"/>
        <v>643150</v>
      </c>
      <c r="L378" s="23"/>
      <c r="M378" s="24">
        <v>60</v>
      </c>
      <c r="N378" s="20">
        <f t="shared" si="223"/>
        <v>0</v>
      </c>
      <c r="O378" s="82">
        <v>4362</v>
      </c>
      <c r="P378" s="25">
        <v>12</v>
      </c>
      <c r="Q378" s="20">
        <f t="shared" si="224"/>
        <v>52344</v>
      </c>
      <c r="R378" s="23"/>
      <c r="S378" s="26">
        <v>12</v>
      </c>
      <c r="T378" s="20">
        <f t="shared" si="225"/>
        <v>0</v>
      </c>
      <c r="U378" s="82">
        <v>1740</v>
      </c>
      <c r="V378" s="25">
        <v>8</v>
      </c>
      <c r="W378" s="20">
        <f t="shared" si="226"/>
        <v>13920</v>
      </c>
      <c r="X378" s="23"/>
      <c r="Y378" s="25">
        <v>12</v>
      </c>
      <c r="Z378" s="20">
        <f t="shared" si="227"/>
        <v>0</v>
      </c>
      <c r="AA378" s="82">
        <v>1353</v>
      </c>
      <c r="AB378" s="25">
        <v>10</v>
      </c>
      <c r="AC378" s="20">
        <f t="shared" si="228"/>
        <v>13530</v>
      </c>
      <c r="AD378" s="82">
        <v>829</v>
      </c>
      <c r="AE378" s="25">
        <v>25</v>
      </c>
      <c r="AF378" s="20">
        <f t="shared" si="229"/>
        <v>20725</v>
      </c>
      <c r="AG378" s="82">
        <v>224</v>
      </c>
      <c r="AH378" s="25">
        <v>7.5</v>
      </c>
      <c r="AI378" s="20">
        <f t="shared" si="230"/>
        <v>1680</v>
      </c>
      <c r="AJ378" s="23"/>
      <c r="AK378" s="22">
        <v>15</v>
      </c>
      <c r="AL378" s="20">
        <f t="shared" si="231"/>
        <v>0</v>
      </c>
      <c r="AM378" s="23"/>
      <c r="AN378" s="25">
        <v>12</v>
      </c>
      <c r="AO378" s="20">
        <f t="shared" si="232"/>
        <v>0</v>
      </c>
      <c r="AP378" s="23">
        <f t="shared" si="233"/>
        <v>4146</v>
      </c>
      <c r="AQ378" s="23"/>
      <c r="AR378" s="27">
        <v>4</v>
      </c>
      <c r="AS378" s="23">
        <f t="shared" si="234"/>
        <v>0</v>
      </c>
      <c r="AT378" s="82">
        <v>26</v>
      </c>
      <c r="AU378" s="28">
        <v>6</v>
      </c>
      <c r="AV378" s="23">
        <f t="shared" si="235"/>
        <v>156</v>
      </c>
      <c r="AW378" s="82">
        <v>463</v>
      </c>
      <c r="AX378" s="29">
        <f t="shared" si="236"/>
        <v>619</v>
      </c>
      <c r="AY378" s="82">
        <v>14090</v>
      </c>
      <c r="AZ378" s="30">
        <f t="shared" si="237"/>
        <v>0.33911218222809608</v>
      </c>
      <c r="BA378" s="30">
        <f t="shared" si="238"/>
        <v>0.3223198320764985</v>
      </c>
      <c r="BB378" s="30">
        <f t="shared" si="239"/>
        <v>0.14190738193489225</v>
      </c>
      <c r="BC378" s="20">
        <f t="shared" si="240"/>
        <v>691325</v>
      </c>
      <c r="BD378" s="20">
        <f t="shared" si="241"/>
        <v>663875</v>
      </c>
      <c r="BE378" s="20">
        <f t="shared" si="242"/>
        <v>691325</v>
      </c>
      <c r="BF378" s="20">
        <f t="shared" si="243"/>
        <v>693005</v>
      </c>
      <c r="BG378" s="242">
        <v>772525</v>
      </c>
      <c r="BH378" s="242">
        <v>526070.64</v>
      </c>
      <c r="BI378" s="237">
        <f t="shared" si="244"/>
        <v>68.097555418918489</v>
      </c>
      <c r="BJ378" s="238">
        <f t="shared" si="245"/>
        <v>58196</v>
      </c>
      <c r="BK378" s="239">
        <f t="shared" si="246"/>
        <v>7.5332189896767092</v>
      </c>
      <c r="BL378" s="27">
        <f t="shared" si="247"/>
        <v>73524.009999999995</v>
      </c>
      <c r="BM378" s="239">
        <f t="shared" si="248"/>
        <v>9.5173631921297037</v>
      </c>
      <c r="BN378" s="240">
        <f t="shared" si="249"/>
        <v>13339</v>
      </c>
      <c r="BO378" s="239">
        <f t="shared" si="250"/>
        <v>1.7266755121193489</v>
      </c>
      <c r="BP378" s="27">
        <f t="shared" si="251"/>
        <v>26000</v>
      </c>
      <c r="BQ378" s="239">
        <f t="shared" si="252"/>
        <v>3.3655868742111905</v>
      </c>
      <c r="BR378" s="36">
        <f t="shared" si="253"/>
        <v>66697.88</v>
      </c>
      <c r="BS378" s="239">
        <f t="shared" si="254"/>
        <v>8.6337503640658877</v>
      </c>
      <c r="BT378" s="248">
        <f t="shared" si="263"/>
        <v>0.31902444581081518</v>
      </c>
      <c r="BU378" s="242">
        <v>237756.89</v>
      </c>
      <c r="BV378" s="47">
        <f t="shared" si="255"/>
        <v>30.776594932202844</v>
      </c>
      <c r="BW378" s="54">
        <f t="shared" si="256"/>
        <v>8697.4699999999721</v>
      </c>
      <c r="BX378" s="237">
        <f t="shared" si="257"/>
        <v>1.1258496488786736</v>
      </c>
      <c r="BY378" s="243">
        <v>16360</v>
      </c>
      <c r="BZ378" s="243">
        <v>15400</v>
      </c>
      <c r="CA378" s="243">
        <v>16050</v>
      </c>
      <c r="CB378" s="243">
        <v>10386</v>
      </c>
      <c r="CC378" s="242">
        <v>73524.009999999995</v>
      </c>
      <c r="CD378" s="242">
        <v>13339</v>
      </c>
      <c r="CE378" s="242">
        <v>26000</v>
      </c>
      <c r="CF378" s="42">
        <f t="shared" si="258"/>
        <v>2.3664701840668281E-2</v>
      </c>
      <c r="CG378" s="42">
        <f t="shared" si="259"/>
        <v>2.3197138015439652E-2</v>
      </c>
      <c r="CH378" s="42">
        <f t="shared" si="260"/>
        <v>2.3216287563736303E-2</v>
      </c>
      <c r="CI378" s="42">
        <f t="shared" si="261"/>
        <v>1.4986904856386318E-2</v>
      </c>
      <c r="CJ378" s="42">
        <f t="shared" si="262"/>
        <v>9.5173631921297033E-2</v>
      </c>
      <c r="CK378" s="54">
        <f t="shared" si="264"/>
        <v>1739.4939999999945</v>
      </c>
    </row>
    <row r="379" spans="1:89" ht="20" customHeight="1" x14ac:dyDescent="0.6">
      <c r="A379" s="47">
        <v>372</v>
      </c>
      <c r="B379" s="47">
        <v>4</v>
      </c>
      <c r="C379" s="48" t="s">
        <v>677</v>
      </c>
      <c r="D379" s="48" t="s">
        <v>87</v>
      </c>
      <c r="E379" s="48" t="s">
        <v>525</v>
      </c>
      <c r="F379" s="55"/>
      <c r="G379" s="19">
        <v>40</v>
      </c>
      <c r="H379" s="20">
        <f t="shared" si="221"/>
        <v>0</v>
      </c>
      <c r="I379" s="23">
        <v>12919</v>
      </c>
      <c r="J379" s="22">
        <v>50</v>
      </c>
      <c r="K379" s="20">
        <f t="shared" si="222"/>
        <v>645950</v>
      </c>
      <c r="L379" s="23"/>
      <c r="M379" s="24">
        <v>60</v>
      </c>
      <c r="N379" s="20">
        <f t="shared" si="223"/>
        <v>0</v>
      </c>
      <c r="O379" s="23">
        <v>5267</v>
      </c>
      <c r="P379" s="25">
        <v>12</v>
      </c>
      <c r="Q379" s="20">
        <f t="shared" si="224"/>
        <v>63204</v>
      </c>
      <c r="R379" s="23"/>
      <c r="S379" s="26">
        <v>12</v>
      </c>
      <c r="T379" s="20">
        <f t="shared" si="225"/>
        <v>0</v>
      </c>
      <c r="U379" s="23">
        <v>760</v>
      </c>
      <c r="V379" s="25">
        <v>8</v>
      </c>
      <c r="W379" s="20">
        <f t="shared" si="226"/>
        <v>6080</v>
      </c>
      <c r="X379" s="23">
        <v>130</v>
      </c>
      <c r="Y379" s="25">
        <v>12</v>
      </c>
      <c r="Z379" s="20">
        <f t="shared" si="227"/>
        <v>1560</v>
      </c>
      <c r="AA379" s="23">
        <v>980</v>
      </c>
      <c r="AB379" s="25">
        <v>10</v>
      </c>
      <c r="AC379" s="20">
        <f t="shared" si="228"/>
        <v>9800</v>
      </c>
      <c r="AD379" s="23">
        <v>400</v>
      </c>
      <c r="AE379" s="25">
        <v>25</v>
      </c>
      <c r="AF379" s="20">
        <f t="shared" si="229"/>
        <v>10000</v>
      </c>
      <c r="AG379" s="23">
        <v>334</v>
      </c>
      <c r="AH379" s="25">
        <v>7.5</v>
      </c>
      <c r="AI379" s="20">
        <f t="shared" si="230"/>
        <v>2505</v>
      </c>
      <c r="AJ379" s="23"/>
      <c r="AK379" s="22">
        <v>15</v>
      </c>
      <c r="AL379" s="20">
        <f t="shared" si="231"/>
        <v>0</v>
      </c>
      <c r="AM379" s="23"/>
      <c r="AN379" s="25">
        <v>12</v>
      </c>
      <c r="AO379" s="20">
        <f t="shared" si="232"/>
        <v>0</v>
      </c>
      <c r="AP379" s="23">
        <f t="shared" si="233"/>
        <v>2604</v>
      </c>
      <c r="AQ379" s="23"/>
      <c r="AR379" s="27">
        <v>4</v>
      </c>
      <c r="AS379" s="23">
        <f t="shared" si="234"/>
        <v>0</v>
      </c>
      <c r="AT379" s="23">
        <v>51</v>
      </c>
      <c r="AU379" s="28">
        <v>6</v>
      </c>
      <c r="AV379" s="23">
        <f t="shared" si="235"/>
        <v>306</v>
      </c>
      <c r="AW379" s="23">
        <v>1429</v>
      </c>
      <c r="AX379" s="29">
        <f t="shared" si="236"/>
        <v>1735</v>
      </c>
      <c r="AY379" s="23">
        <v>33138</v>
      </c>
      <c r="AZ379" s="30">
        <f t="shared" si="237"/>
        <v>0.40769409397012152</v>
      </c>
      <c r="BA379" s="30">
        <f t="shared" si="238"/>
        <v>0.20156358851304282</v>
      </c>
      <c r="BB379" s="30">
        <f t="shared" si="239"/>
        <v>0.32940953104233911</v>
      </c>
      <c r="BC379" s="20">
        <f t="shared" si="240"/>
        <v>673390</v>
      </c>
      <c r="BD379" s="20">
        <f t="shared" si="241"/>
        <v>655950</v>
      </c>
      <c r="BE379" s="20">
        <f t="shared" si="242"/>
        <v>673390</v>
      </c>
      <c r="BF379" s="20">
        <f t="shared" si="243"/>
        <v>675895</v>
      </c>
      <c r="BG379" s="36">
        <v>772237</v>
      </c>
      <c r="BH379" s="36">
        <v>519357.62987599999</v>
      </c>
      <c r="BI379" s="237">
        <f t="shared" si="244"/>
        <v>67.253657863583328</v>
      </c>
      <c r="BJ379" s="238">
        <f t="shared" si="245"/>
        <v>51242</v>
      </c>
      <c r="BK379" s="239">
        <f t="shared" si="246"/>
        <v>6.6355276942182257</v>
      </c>
      <c r="BL379" s="27">
        <f t="shared" si="247"/>
        <v>45500</v>
      </c>
      <c r="BM379" s="239">
        <f t="shared" si="248"/>
        <v>5.8919735780595852</v>
      </c>
      <c r="BN379" s="240">
        <f t="shared" si="249"/>
        <v>8625</v>
      </c>
      <c r="BO379" s="239">
        <f t="shared" si="250"/>
        <v>1.1168851013354708</v>
      </c>
      <c r="BP379" s="27">
        <f t="shared" si="251"/>
        <v>12600</v>
      </c>
      <c r="BQ379" s="239">
        <f t="shared" si="252"/>
        <v>1.6316234523857314</v>
      </c>
      <c r="BR379" s="36">
        <f t="shared" si="253"/>
        <v>60855.25</v>
      </c>
      <c r="BS379" s="239">
        <f t="shared" si="254"/>
        <v>7.8803851667299032</v>
      </c>
      <c r="BT379" s="248">
        <f t="shared" si="263"/>
        <v>0.32746342136416673</v>
      </c>
      <c r="BU379" s="36">
        <v>178822.25</v>
      </c>
      <c r="BV379" s="47">
        <f t="shared" si="255"/>
        <v>23.156394992728917</v>
      </c>
      <c r="BW379" s="54">
        <f t="shared" si="256"/>
        <v>74057.120124000008</v>
      </c>
      <c r="BX379" s="237">
        <f t="shared" si="257"/>
        <v>9.5899471436877555</v>
      </c>
      <c r="BY379" s="53">
        <v>15372</v>
      </c>
      <c r="BZ379" s="53">
        <v>15560</v>
      </c>
      <c r="CA379" s="53">
        <v>13050</v>
      </c>
      <c r="CB379" s="53">
        <v>7260</v>
      </c>
      <c r="CC379" s="54">
        <v>45500</v>
      </c>
      <c r="CD379" s="54">
        <v>8625</v>
      </c>
      <c r="CE379" s="54">
        <v>12600</v>
      </c>
      <c r="CF379" s="42">
        <f t="shared" si="258"/>
        <v>2.2827781820341852E-2</v>
      </c>
      <c r="CG379" s="42">
        <f t="shared" si="259"/>
        <v>2.3721320222577939E-2</v>
      </c>
      <c r="CH379" s="42">
        <f t="shared" si="260"/>
        <v>1.9379557165981082E-2</v>
      </c>
      <c r="CI379" s="42">
        <f t="shared" si="261"/>
        <v>1.0741313369680202E-2</v>
      </c>
      <c r="CJ379" s="42">
        <f t="shared" si="262"/>
        <v>5.8919735780595853E-2</v>
      </c>
      <c r="CK379" s="54">
        <f t="shared" si="264"/>
        <v>14811.424024800002</v>
      </c>
    </row>
    <row r="380" spans="1:89" ht="20" customHeight="1" x14ac:dyDescent="0.6">
      <c r="A380" s="47">
        <v>373</v>
      </c>
      <c r="B380" s="47">
        <v>4</v>
      </c>
      <c r="C380" s="48" t="s">
        <v>678</v>
      </c>
      <c r="D380" s="48" t="s">
        <v>225</v>
      </c>
      <c r="E380" s="48" t="s">
        <v>624</v>
      </c>
      <c r="F380" s="55"/>
      <c r="G380" s="19">
        <v>40</v>
      </c>
      <c r="H380" s="20">
        <f t="shared" si="221"/>
        <v>0</v>
      </c>
      <c r="I380" s="23">
        <v>12747</v>
      </c>
      <c r="J380" s="22">
        <v>50</v>
      </c>
      <c r="K380" s="20">
        <f t="shared" si="222"/>
        <v>637350</v>
      </c>
      <c r="L380" s="23"/>
      <c r="M380" s="24">
        <v>60</v>
      </c>
      <c r="N380" s="20">
        <f t="shared" si="223"/>
        <v>0</v>
      </c>
      <c r="O380" s="23">
        <v>6297</v>
      </c>
      <c r="P380" s="25">
        <v>12</v>
      </c>
      <c r="Q380" s="20">
        <f t="shared" si="224"/>
        <v>75564</v>
      </c>
      <c r="R380" s="23"/>
      <c r="S380" s="26">
        <v>12</v>
      </c>
      <c r="T380" s="20">
        <f t="shared" si="225"/>
        <v>0</v>
      </c>
      <c r="U380" s="23">
        <v>542</v>
      </c>
      <c r="V380" s="25">
        <v>8</v>
      </c>
      <c r="W380" s="20">
        <f t="shared" si="226"/>
        <v>4336</v>
      </c>
      <c r="X380" s="23">
        <v>203</v>
      </c>
      <c r="Y380" s="25">
        <v>12</v>
      </c>
      <c r="Z380" s="20">
        <f t="shared" si="227"/>
        <v>2436</v>
      </c>
      <c r="AA380" s="23">
        <v>568</v>
      </c>
      <c r="AB380" s="25">
        <v>10</v>
      </c>
      <c r="AC380" s="20">
        <f t="shared" si="228"/>
        <v>5680</v>
      </c>
      <c r="AD380" s="23">
        <v>67</v>
      </c>
      <c r="AE380" s="25">
        <v>25</v>
      </c>
      <c r="AF380" s="20">
        <f t="shared" si="229"/>
        <v>1675</v>
      </c>
      <c r="AG380" s="23"/>
      <c r="AH380" s="25">
        <v>7.5</v>
      </c>
      <c r="AI380" s="20">
        <f t="shared" si="230"/>
        <v>0</v>
      </c>
      <c r="AJ380" s="23"/>
      <c r="AK380" s="22">
        <v>15</v>
      </c>
      <c r="AL380" s="20">
        <f t="shared" si="231"/>
        <v>0</v>
      </c>
      <c r="AM380" s="23">
        <v>260</v>
      </c>
      <c r="AN380" s="25">
        <v>12</v>
      </c>
      <c r="AO380" s="20">
        <f t="shared" si="232"/>
        <v>3120</v>
      </c>
      <c r="AP380" s="23">
        <f t="shared" si="233"/>
        <v>1640</v>
      </c>
      <c r="AQ380" s="23"/>
      <c r="AR380" s="27">
        <v>4</v>
      </c>
      <c r="AS380" s="23">
        <f t="shared" si="234"/>
        <v>0</v>
      </c>
      <c r="AT380" s="23"/>
      <c r="AU380" s="28">
        <v>6</v>
      </c>
      <c r="AV380" s="23">
        <f t="shared" si="235"/>
        <v>0</v>
      </c>
      <c r="AW380" s="23">
        <v>2224</v>
      </c>
      <c r="AX380" s="29">
        <f t="shared" si="236"/>
        <v>2224</v>
      </c>
      <c r="AY380" s="23">
        <v>41608</v>
      </c>
      <c r="AZ380" s="30">
        <f t="shared" si="237"/>
        <v>0.49399858790303602</v>
      </c>
      <c r="BA380" s="30">
        <f t="shared" si="238"/>
        <v>0.12865772338589471</v>
      </c>
      <c r="BB380" s="30">
        <f t="shared" si="239"/>
        <v>0.35318405589963475</v>
      </c>
      <c r="BC380" s="20">
        <f t="shared" si="240"/>
        <v>651477</v>
      </c>
      <c r="BD380" s="20">
        <f t="shared" si="241"/>
        <v>639025</v>
      </c>
      <c r="BE380" s="20">
        <f t="shared" si="242"/>
        <v>651477</v>
      </c>
      <c r="BF380" s="20">
        <f t="shared" si="243"/>
        <v>651477</v>
      </c>
      <c r="BG380" s="36">
        <v>771249</v>
      </c>
      <c r="BH380" s="36">
        <v>526100.57464200002</v>
      </c>
      <c r="BI380" s="237">
        <f t="shared" si="244"/>
        <v>68.214101365706796</v>
      </c>
      <c r="BJ380" s="238">
        <f t="shared" si="245"/>
        <v>50366.6</v>
      </c>
      <c r="BK380" s="239">
        <f t="shared" si="246"/>
        <v>6.5305238645366153</v>
      </c>
      <c r="BL380" s="27">
        <f t="shared" si="247"/>
        <v>39215.910000000003</v>
      </c>
      <c r="BM380" s="239">
        <f t="shared" si="248"/>
        <v>5.0847275004570518</v>
      </c>
      <c r="BN380" s="240">
        <f t="shared" si="249"/>
        <v>0</v>
      </c>
      <c r="BO380" s="239">
        <f t="shared" si="250"/>
        <v>0</v>
      </c>
      <c r="BP380" s="27">
        <f t="shared" si="251"/>
        <v>22000</v>
      </c>
      <c r="BQ380" s="239">
        <f t="shared" si="252"/>
        <v>2.8525158541534577</v>
      </c>
      <c r="BR380" s="36">
        <f t="shared" si="253"/>
        <v>56411.289999999986</v>
      </c>
      <c r="BS380" s="239">
        <f t="shared" si="254"/>
        <v>7.3142772308294708</v>
      </c>
      <c r="BT380" s="248">
        <f t="shared" si="263"/>
        <v>0.31785898634293203</v>
      </c>
      <c r="BU380" s="36">
        <v>167993.8</v>
      </c>
      <c r="BV380" s="47">
        <f t="shared" si="255"/>
        <v>21.782044449976596</v>
      </c>
      <c r="BW380" s="54">
        <f t="shared" si="256"/>
        <v>77154.62535799999</v>
      </c>
      <c r="BX380" s="237">
        <f t="shared" si="257"/>
        <v>10.003854184316607</v>
      </c>
      <c r="BY380" s="53">
        <v>14749.5</v>
      </c>
      <c r="BZ380" s="53">
        <v>14466.95</v>
      </c>
      <c r="CA380" s="53">
        <v>17056</v>
      </c>
      <c r="CB380" s="53">
        <v>4094.15</v>
      </c>
      <c r="CC380" s="54">
        <v>39215.910000000003</v>
      </c>
      <c r="CD380" s="54">
        <v>0</v>
      </c>
      <c r="CE380" s="54">
        <v>22000</v>
      </c>
      <c r="CF380" s="42">
        <f t="shared" si="258"/>
        <v>2.2640093203597365E-2</v>
      </c>
      <c r="CG380" s="42">
        <f t="shared" si="259"/>
        <v>2.2639098626814288E-2</v>
      </c>
      <c r="CH380" s="42">
        <f t="shared" si="260"/>
        <v>2.6180509826133541E-2</v>
      </c>
      <c r="CI380" s="42">
        <f t="shared" si="261"/>
        <v>6.2844121895324016E-3</v>
      </c>
      <c r="CJ380" s="42">
        <f t="shared" si="262"/>
        <v>5.0847275004570515E-2</v>
      </c>
      <c r="CK380" s="54">
        <f t="shared" si="264"/>
        <v>15430.925071599999</v>
      </c>
    </row>
    <row r="381" spans="1:89" ht="20" customHeight="1" x14ac:dyDescent="0.6">
      <c r="A381" s="47">
        <v>374</v>
      </c>
      <c r="B381" s="47">
        <v>6</v>
      </c>
      <c r="C381" s="48" t="s">
        <v>679</v>
      </c>
      <c r="D381" s="48" t="s">
        <v>680</v>
      </c>
      <c r="E381" s="48" t="s">
        <v>358</v>
      </c>
      <c r="F381" s="57"/>
      <c r="G381" s="19">
        <v>40</v>
      </c>
      <c r="H381" s="20">
        <f t="shared" si="221"/>
        <v>0</v>
      </c>
      <c r="I381" s="23">
        <v>13290</v>
      </c>
      <c r="J381" s="22">
        <v>50</v>
      </c>
      <c r="K381" s="20">
        <f t="shared" si="222"/>
        <v>664500</v>
      </c>
      <c r="L381" s="23"/>
      <c r="M381" s="24">
        <v>60</v>
      </c>
      <c r="N381" s="20">
        <f t="shared" si="223"/>
        <v>0</v>
      </c>
      <c r="O381" s="23">
        <v>4962</v>
      </c>
      <c r="P381" s="25">
        <v>12</v>
      </c>
      <c r="Q381" s="20">
        <f t="shared" si="224"/>
        <v>59544</v>
      </c>
      <c r="R381" s="23"/>
      <c r="S381" s="26">
        <v>12</v>
      </c>
      <c r="T381" s="20">
        <f t="shared" si="225"/>
        <v>0</v>
      </c>
      <c r="U381" s="23"/>
      <c r="V381" s="25">
        <v>8</v>
      </c>
      <c r="W381" s="20">
        <f t="shared" si="226"/>
        <v>0</v>
      </c>
      <c r="X381" s="23">
        <v>314</v>
      </c>
      <c r="Y381" s="25">
        <v>12</v>
      </c>
      <c r="Z381" s="20">
        <f t="shared" si="227"/>
        <v>3768</v>
      </c>
      <c r="AA381" s="23">
        <v>660</v>
      </c>
      <c r="AB381" s="25">
        <v>10</v>
      </c>
      <c r="AC381" s="20">
        <f t="shared" si="228"/>
        <v>6600</v>
      </c>
      <c r="AD381" s="23">
        <v>80</v>
      </c>
      <c r="AE381" s="25">
        <v>25</v>
      </c>
      <c r="AF381" s="20">
        <f t="shared" si="229"/>
        <v>2000</v>
      </c>
      <c r="AG381" s="23"/>
      <c r="AH381" s="25">
        <v>7.5</v>
      </c>
      <c r="AI381" s="20">
        <f t="shared" si="230"/>
        <v>0</v>
      </c>
      <c r="AJ381" s="23"/>
      <c r="AK381" s="22">
        <v>15</v>
      </c>
      <c r="AL381" s="20">
        <f t="shared" si="231"/>
        <v>0</v>
      </c>
      <c r="AM381" s="23"/>
      <c r="AN381" s="25">
        <v>12</v>
      </c>
      <c r="AO381" s="20">
        <f t="shared" si="232"/>
        <v>0</v>
      </c>
      <c r="AP381" s="23">
        <f t="shared" si="233"/>
        <v>1054</v>
      </c>
      <c r="AQ381" s="23">
        <v>90</v>
      </c>
      <c r="AR381" s="27">
        <v>4</v>
      </c>
      <c r="AS381" s="23">
        <f t="shared" si="234"/>
        <v>360</v>
      </c>
      <c r="AT381" s="23"/>
      <c r="AU381" s="28">
        <v>6</v>
      </c>
      <c r="AV381" s="23">
        <f t="shared" si="235"/>
        <v>0</v>
      </c>
      <c r="AW381" s="23">
        <v>1584</v>
      </c>
      <c r="AX381" s="29">
        <f t="shared" si="236"/>
        <v>1944</v>
      </c>
      <c r="AY381" s="23">
        <v>33340</v>
      </c>
      <c r="AZ381" s="30">
        <f t="shared" si="237"/>
        <v>0.37336343115124154</v>
      </c>
      <c r="BA381" s="30">
        <f t="shared" si="238"/>
        <v>7.9307750188111356E-2</v>
      </c>
      <c r="BB381" s="30">
        <f t="shared" si="239"/>
        <v>0.39177750906892383</v>
      </c>
      <c r="BC381" s="20">
        <f t="shared" si="240"/>
        <v>676868</v>
      </c>
      <c r="BD381" s="20">
        <f t="shared" si="241"/>
        <v>666500</v>
      </c>
      <c r="BE381" s="20">
        <f t="shared" si="242"/>
        <v>676868</v>
      </c>
      <c r="BF381" s="20">
        <f t="shared" si="243"/>
        <v>676868</v>
      </c>
      <c r="BG381" s="36">
        <v>769752</v>
      </c>
      <c r="BH381" s="36">
        <v>518463.68517990998</v>
      </c>
      <c r="BI381" s="237">
        <f t="shared" si="244"/>
        <v>67.354639569615927</v>
      </c>
      <c r="BJ381" s="238">
        <f t="shared" si="245"/>
        <v>65876.600000000006</v>
      </c>
      <c r="BK381" s="239">
        <f t="shared" si="246"/>
        <v>8.5581589914673817</v>
      </c>
      <c r="BL381" s="27">
        <f t="shared" si="247"/>
        <v>55317.66</v>
      </c>
      <c r="BM381" s="239">
        <f t="shared" si="248"/>
        <v>7.1864262775543288</v>
      </c>
      <c r="BN381" s="240">
        <f t="shared" si="249"/>
        <v>720</v>
      </c>
      <c r="BO381" s="239">
        <f t="shared" si="250"/>
        <v>9.3536619586568143E-2</v>
      </c>
      <c r="BP381" s="27">
        <f t="shared" si="251"/>
        <v>15000</v>
      </c>
      <c r="BQ381" s="239">
        <f t="shared" si="252"/>
        <v>1.9486795747201695</v>
      </c>
      <c r="BR381" s="36">
        <f t="shared" si="253"/>
        <v>83123.22</v>
      </c>
      <c r="BS381" s="239">
        <f t="shared" si="254"/>
        <v>10.798701399931407</v>
      </c>
      <c r="BT381" s="248">
        <f t="shared" si="263"/>
        <v>0.32645360430384074</v>
      </c>
      <c r="BU381" s="36">
        <v>220037.48</v>
      </c>
      <c r="BV381" s="47">
        <f t="shared" si="255"/>
        <v>28.585502863259855</v>
      </c>
      <c r="BW381" s="54">
        <f t="shared" si="256"/>
        <v>31250.834820090007</v>
      </c>
      <c r="BX381" s="237">
        <f t="shared" si="257"/>
        <v>4.059857567124217</v>
      </c>
      <c r="BY381" s="53">
        <v>17595</v>
      </c>
      <c r="BZ381" s="53">
        <v>23520</v>
      </c>
      <c r="CA381" s="53">
        <v>17090</v>
      </c>
      <c r="CB381" s="53">
        <v>7671.6</v>
      </c>
      <c r="CC381" s="54">
        <v>55317.66</v>
      </c>
      <c r="CD381" s="54">
        <v>720</v>
      </c>
      <c r="CE381" s="54">
        <v>15000</v>
      </c>
      <c r="CF381" s="42">
        <f t="shared" si="258"/>
        <v>2.5994728662013866E-2</v>
      </c>
      <c r="CG381" s="42">
        <f t="shared" si="259"/>
        <v>3.5288822205551386E-2</v>
      </c>
      <c r="CH381" s="42">
        <f t="shared" si="260"/>
        <v>2.5248645230680131E-2</v>
      </c>
      <c r="CI381" s="42">
        <f t="shared" si="261"/>
        <v>1.1333967627366045E-2</v>
      </c>
      <c r="CJ381" s="42">
        <f t="shared" si="262"/>
        <v>7.1864262775543294E-2</v>
      </c>
      <c r="CK381" s="54">
        <f t="shared" si="264"/>
        <v>6250.1669640180016</v>
      </c>
    </row>
    <row r="382" spans="1:89" ht="20" customHeight="1" x14ac:dyDescent="0.6">
      <c r="A382" s="47">
        <v>375</v>
      </c>
      <c r="B382" s="47">
        <v>3</v>
      </c>
      <c r="C382" s="60" t="s">
        <v>681</v>
      </c>
      <c r="D382" s="48" t="s">
        <v>682</v>
      </c>
      <c r="E382" s="48" t="s">
        <v>244</v>
      </c>
      <c r="F382" s="64"/>
      <c r="G382" s="19">
        <v>40</v>
      </c>
      <c r="H382" s="20">
        <f t="shared" si="221"/>
        <v>0</v>
      </c>
      <c r="I382" s="64">
        <v>12921</v>
      </c>
      <c r="J382" s="22">
        <v>50</v>
      </c>
      <c r="K382" s="20">
        <f t="shared" si="222"/>
        <v>646050</v>
      </c>
      <c r="L382" s="23"/>
      <c r="M382" s="24">
        <v>60</v>
      </c>
      <c r="N382" s="20">
        <f t="shared" si="223"/>
        <v>0</v>
      </c>
      <c r="O382" s="64">
        <v>5246</v>
      </c>
      <c r="P382" s="25">
        <v>12</v>
      </c>
      <c r="Q382" s="20">
        <f t="shared" si="224"/>
        <v>62952</v>
      </c>
      <c r="R382" s="64"/>
      <c r="S382" s="26">
        <v>12</v>
      </c>
      <c r="T382" s="20">
        <f t="shared" si="225"/>
        <v>0</v>
      </c>
      <c r="U382" s="64">
        <v>820</v>
      </c>
      <c r="V382" s="25">
        <v>8</v>
      </c>
      <c r="W382" s="20">
        <f t="shared" si="226"/>
        <v>6560</v>
      </c>
      <c r="X382" s="64">
        <v>440</v>
      </c>
      <c r="Y382" s="25">
        <v>12</v>
      </c>
      <c r="Z382" s="20">
        <f t="shared" si="227"/>
        <v>5280</v>
      </c>
      <c r="AA382" s="64">
        <v>480</v>
      </c>
      <c r="AB382" s="25">
        <v>10</v>
      </c>
      <c r="AC382" s="20">
        <f t="shared" si="228"/>
        <v>4800</v>
      </c>
      <c r="AD382" s="64"/>
      <c r="AE382" s="25">
        <v>25</v>
      </c>
      <c r="AF382" s="20">
        <f t="shared" si="229"/>
        <v>0</v>
      </c>
      <c r="AG382" s="64"/>
      <c r="AH382" s="25">
        <v>7.5</v>
      </c>
      <c r="AI382" s="20">
        <f t="shared" si="230"/>
        <v>0</v>
      </c>
      <c r="AJ382" s="64"/>
      <c r="AK382" s="22">
        <v>15</v>
      </c>
      <c r="AL382" s="20">
        <f t="shared" si="231"/>
        <v>0</v>
      </c>
      <c r="AM382" s="64"/>
      <c r="AN382" s="25">
        <v>12</v>
      </c>
      <c r="AO382" s="20">
        <f t="shared" si="232"/>
        <v>0</v>
      </c>
      <c r="AP382" s="23">
        <f t="shared" si="233"/>
        <v>1740</v>
      </c>
      <c r="AQ382" s="64"/>
      <c r="AR382" s="27">
        <v>4</v>
      </c>
      <c r="AS382" s="23">
        <f t="shared" si="234"/>
        <v>0</v>
      </c>
      <c r="AT382" s="64"/>
      <c r="AU382" s="28">
        <v>6</v>
      </c>
      <c r="AV382" s="23">
        <f t="shared" si="235"/>
        <v>0</v>
      </c>
      <c r="AW382" s="64">
        <v>2466</v>
      </c>
      <c r="AX382" s="29">
        <f t="shared" si="236"/>
        <v>2466</v>
      </c>
      <c r="AY382" s="23">
        <v>43090</v>
      </c>
      <c r="AZ382" s="30">
        <f t="shared" si="237"/>
        <v>0.40600572711090471</v>
      </c>
      <c r="BA382" s="30">
        <f t="shared" si="238"/>
        <v>0.13466449965172975</v>
      </c>
      <c r="BB382" s="30">
        <f t="shared" si="239"/>
        <v>0.47007243614182231</v>
      </c>
      <c r="BC382" s="20">
        <f t="shared" si="240"/>
        <v>662690</v>
      </c>
      <c r="BD382" s="20">
        <f t="shared" si="241"/>
        <v>646050</v>
      </c>
      <c r="BE382" s="20">
        <f t="shared" si="242"/>
        <v>662690</v>
      </c>
      <c r="BF382" s="20">
        <f t="shared" si="243"/>
        <v>662690</v>
      </c>
      <c r="BG382" s="88">
        <v>768732</v>
      </c>
      <c r="BH382" s="88">
        <v>507460.83</v>
      </c>
      <c r="BI382" s="237">
        <f t="shared" si="244"/>
        <v>66.012710541515119</v>
      </c>
      <c r="BJ382" s="238">
        <f t="shared" si="245"/>
        <v>53208</v>
      </c>
      <c r="BK382" s="239">
        <f t="shared" si="246"/>
        <v>6.9215279187024867</v>
      </c>
      <c r="BL382" s="27">
        <f t="shared" si="247"/>
        <v>42793.99</v>
      </c>
      <c r="BM382" s="239">
        <f t="shared" si="248"/>
        <v>5.566828231425256</v>
      </c>
      <c r="BN382" s="240">
        <f t="shared" si="249"/>
        <v>0</v>
      </c>
      <c r="BO382" s="239">
        <f t="shared" si="250"/>
        <v>0</v>
      </c>
      <c r="BP382" s="27">
        <f t="shared" si="251"/>
        <v>40000</v>
      </c>
      <c r="BQ382" s="239">
        <f t="shared" si="252"/>
        <v>5.2033738676157624</v>
      </c>
      <c r="BR382" s="36">
        <f t="shared" si="253"/>
        <v>47352.380000000005</v>
      </c>
      <c r="BS382" s="239">
        <f t="shared" si="254"/>
        <v>6.159803416535282</v>
      </c>
      <c r="BT382" s="248">
        <f t="shared" si="263"/>
        <v>0.33987289458484882</v>
      </c>
      <c r="BU382" s="88">
        <v>183354.37</v>
      </c>
      <c r="BV382" s="47">
        <f t="shared" si="255"/>
        <v>23.851533434278785</v>
      </c>
      <c r="BW382" s="54">
        <f t="shared" si="256"/>
        <v>77916.799999999988</v>
      </c>
      <c r="BX382" s="237">
        <f t="shared" si="257"/>
        <v>10.135756024206094</v>
      </c>
      <c r="BY382" s="73">
        <v>14504</v>
      </c>
      <c r="BZ382" s="73">
        <v>15040</v>
      </c>
      <c r="CA382" s="73">
        <v>15714</v>
      </c>
      <c r="CB382" s="73">
        <v>7950</v>
      </c>
      <c r="CC382" s="74">
        <v>42793.99</v>
      </c>
      <c r="CD382" s="74">
        <v>0</v>
      </c>
      <c r="CE382" s="74">
        <v>40000</v>
      </c>
      <c r="CF382" s="42">
        <f t="shared" si="258"/>
        <v>2.18865532903771E-2</v>
      </c>
      <c r="CG382" s="42">
        <f t="shared" si="259"/>
        <v>2.3279931893816268E-2</v>
      </c>
      <c r="CH382" s="42">
        <f t="shared" si="260"/>
        <v>2.371244473283134E-2</v>
      </c>
      <c r="CI382" s="42">
        <f t="shared" si="261"/>
        <v>1.1996559477281987E-2</v>
      </c>
      <c r="CJ382" s="42">
        <f t="shared" si="262"/>
        <v>5.5668282314252561E-2</v>
      </c>
      <c r="CK382" s="54">
        <f t="shared" si="264"/>
        <v>15583.359999999999</v>
      </c>
    </row>
    <row r="383" spans="1:89" ht="20" customHeight="1" x14ac:dyDescent="0.6">
      <c r="A383" s="47">
        <v>376</v>
      </c>
      <c r="B383" s="62">
        <v>3</v>
      </c>
      <c r="C383" s="48" t="s">
        <v>683</v>
      </c>
      <c r="D383" s="48" t="s">
        <v>684</v>
      </c>
      <c r="E383" s="48" t="s">
        <v>73</v>
      </c>
      <c r="F383" s="57"/>
      <c r="G383" s="19">
        <v>40</v>
      </c>
      <c r="H383" s="20">
        <f t="shared" si="221"/>
        <v>0</v>
      </c>
      <c r="I383" s="23">
        <v>12940</v>
      </c>
      <c r="J383" s="22">
        <v>50</v>
      </c>
      <c r="K383" s="20">
        <f t="shared" si="222"/>
        <v>647000</v>
      </c>
      <c r="L383" s="23"/>
      <c r="M383" s="24">
        <v>60</v>
      </c>
      <c r="N383" s="20">
        <f t="shared" si="223"/>
        <v>0</v>
      </c>
      <c r="O383" s="23">
        <v>4842</v>
      </c>
      <c r="P383" s="25">
        <v>12</v>
      </c>
      <c r="Q383" s="20">
        <f t="shared" si="224"/>
        <v>58104</v>
      </c>
      <c r="R383" s="23">
        <v>0</v>
      </c>
      <c r="S383" s="26">
        <v>12</v>
      </c>
      <c r="T383" s="20">
        <f t="shared" si="225"/>
        <v>0</v>
      </c>
      <c r="U383" s="23">
        <v>0</v>
      </c>
      <c r="V383" s="25">
        <v>8</v>
      </c>
      <c r="W383" s="20">
        <f t="shared" si="226"/>
        <v>0</v>
      </c>
      <c r="X383" s="23"/>
      <c r="Y383" s="25">
        <v>12</v>
      </c>
      <c r="Z383" s="20">
        <f t="shared" si="227"/>
        <v>0</v>
      </c>
      <c r="AA383" s="23">
        <v>2100</v>
      </c>
      <c r="AB383" s="25">
        <v>10</v>
      </c>
      <c r="AC383" s="20">
        <f t="shared" si="228"/>
        <v>21000</v>
      </c>
      <c r="AD383" s="23"/>
      <c r="AE383" s="25">
        <v>25</v>
      </c>
      <c r="AF383" s="20">
        <f t="shared" si="229"/>
        <v>0</v>
      </c>
      <c r="AG383" s="23">
        <v>572</v>
      </c>
      <c r="AH383" s="25">
        <v>7.5</v>
      </c>
      <c r="AI383" s="20">
        <f t="shared" si="230"/>
        <v>4290</v>
      </c>
      <c r="AJ383" s="23"/>
      <c r="AK383" s="22">
        <v>15</v>
      </c>
      <c r="AL383" s="20">
        <f t="shared" si="231"/>
        <v>0</v>
      </c>
      <c r="AM383" s="23"/>
      <c r="AN383" s="25">
        <v>12</v>
      </c>
      <c r="AO383" s="20">
        <f t="shared" si="232"/>
        <v>0</v>
      </c>
      <c r="AP383" s="23">
        <f t="shared" si="233"/>
        <v>2672</v>
      </c>
      <c r="AQ383" s="23"/>
      <c r="AR383" s="27">
        <v>4</v>
      </c>
      <c r="AS383" s="23">
        <f t="shared" si="234"/>
        <v>0</v>
      </c>
      <c r="AT383" s="23"/>
      <c r="AU383" s="28">
        <v>6</v>
      </c>
      <c r="AV383" s="23">
        <f t="shared" si="235"/>
        <v>0</v>
      </c>
      <c r="AW383" s="23">
        <v>1803</v>
      </c>
      <c r="AX383" s="29">
        <f t="shared" si="236"/>
        <v>1803</v>
      </c>
      <c r="AY383" s="23">
        <v>36025</v>
      </c>
      <c r="AZ383" s="30">
        <f t="shared" si="237"/>
        <v>0.37418856259659972</v>
      </c>
      <c r="BA383" s="30">
        <f t="shared" si="238"/>
        <v>0.20649149922720247</v>
      </c>
      <c r="BB383" s="30">
        <f t="shared" si="239"/>
        <v>0.37236679058240396</v>
      </c>
      <c r="BC383" s="20">
        <f t="shared" si="240"/>
        <v>668000</v>
      </c>
      <c r="BD383" s="20">
        <f t="shared" si="241"/>
        <v>647000</v>
      </c>
      <c r="BE383" s="20">
        <f t="shared" si="242"/>
        <v>668000</v>
      </c>
      <c r="BF383" s="20">
        <f t="shared" si="243"/>
        <v>672290</v>
      </c>
      <c r="BG383" s="36">
        <v>766419</v>
      </c>
      <c r="BH383" s="36">
        <v>511552.21818181698</v>
      </c>
      <c r="BI383" s="237">
        <f t="shared" si="244"/>
        <v>66.745764155353271</v>
      </c>
      <c r="BJ383" s="238">
        <f t="shared" si="245"/>
        <v>55410.9</v>
      </c>
      <c r="BK383" s="239">
        <f t="shared" si="246"/>
        <v>7.2298442496858772</v>
      </c>
      <c r="BL383" s="27">
        <f t="shared" si="247"/>
        <v>23643</v>
      </c>
      <c r="BM383" s="239">
        <f t="shared" si="248"/>
        <v>3.0848661110958888</v>
      </c>
      <c r="BN383" s="240">
        <f t="shared" si="249"/>
        <v>4657</v>
      </c>
      <c r="BO383" s="239">
        <f t="shared" si="250"/>
        <v>0.60763107386429616</v>
      </c>
      <c r="BP383" s="27">
        <f t="shared" si="251"/>
        <v>21400</v>
      </c>
      <c r="BQ383" s="239">
        <f t="shared" si="252"/>
        <v>2.7922063518780198</v>
      </c>
      <c r="BR383" s="36">
        <f t="shared" si="253"/>
        <v>42841.999999999993</v>
      </c>
      <c r="BS383" s="239">
        <f t="shared" si="254"/>
        <v>5.5898927349139305</v>
      </c>
      <c r="BT383" s="248">
        <f t="shared" si="263"/>
        <v>0.33254235844646729</v>
      </c>
      <c r="BU383" s="36">
        <v>147952.9</v>
      </c>
      <c r="BV383" s="47">
        <f t="shared" si="255"/>
        <v>19.304440521438014</v>
      </c>
      <c r="BW383" s="54">
        <f t="shared" si="256"/>
        <v>106913.88181818303</v>
      </c>
      <c r="BX383" s="237">
        <f t="shared" si="257"/>
        <v>13.949795323208718</v>
      </c>
      <c r="BY383" s="53">
        <v>11124</v>
      </c>
      <c r="BZ383" s="53">
        <v>18225</v>
      </c>
      <c r="CA383" s="53">
        <v>18600</v>
      </c>
      <c r="CB383" s="53">
        <v>7461.9</v>
      </c>
      <c r="CC383" s="54">
        <v>23643</v>
      </c>
      <c r="CD383" s="54">
        <v>4657</v>
      </c>
      <c r="CE383" s="54">
        <v>21400</v>
      </c>
      <c r="CF383" s="42">
        <f t="shared" si="258"/>
        <v>1.6652694610778444E-2</v>
      </c>
      <c r="CG383" s="42">
        <f t="shared" si="259"/>
        <v>2.8168469860896446E-2</v>
      </c>
      <c r="CH383" s="42">
        <f t="shared" si="260"/>
        <v>2.7844311377245509E-2</v>
      </c>
      <c r="CI383" s="42">
        <f t="shared" si="261"/>
        <v>1.1099228011721132E-2</v>
      </c>
      <c r="CJ383" s="42">
        <f t="shared" si="262"/>
        <v>3.0848661110958887E-2</v>
      </c>
      <c r="CK383" s="54">
        <f t="shared" si="264"/>
        <v>21382.776363636607</v>
      </c>
    </row>
    <row r="384" spans="1:89" ht="20" customHeight="1" x14ac:dyDescent="0.6">
      <c r="A384" s="47">
        <v>377</v>
      </c>
      <c r="B384" s="62">
        <v>4</v>
      </c>
      <c r="C384" s="48" t="s">
        <v>685</v>
      </c>
      <c r="D384" s="47" t="s">
        <v>554</v>
      </c>
      <c r="E384" s="47" t="s">
        <v>265</v>
      </c>
      <c r="F384" s="57"/>
      <c r="G384" s="19">
        <v>40</v>
      </c>
      <c r="H384" s="20">
        <f t="shared" si="221"/>
        <v>0</v>
      </c>
      <c r="I384" s="57">
        <v>12520</v>
      </c>
      <c r="J384" s="22">
        <v>50</v>
      </c>
      <c r="K384" s="20">
        <f t="shared" si="222"/>
        <v>626000</v>
      </c>
      <c r="L384" s="23"/>
      <c r="M384" s="24">
        <v>60</v>
      </c>
      <c r="N384" s="20">
        <f t="shared" si="223"/>
        <v>0</v>
      </c>
      <c r="O384" s="57">
        <v>6686</v>
      </c>
      <c r="P384" s="25">
        <v>12</v>
      </c>
      <c r="Q384" s="20">
        <f t="shared" si="224"/>
        <v>80232</v>
      </c>
      <c r="R384" s="57">
        <v>300</v>
      </c>
      <c r="S384" s="26">
        <v>12</v>
      </c>
      <c r="T384" s="20">
        <f t="shared" si="225"/>
        <v>3600</v>
      </c>
      <c r="U384" s="57">
        <v>1685</v>
      </c>
      <c r="V384" s="25">
        <v>8</v>
      </c>
      <c r="W384" s="20">
        <f t="shared" si="226"/>
        <v>13480</v>
      </c>
      <c r="X384" s="57">
        <v>80</v>
      </c>
      <c r="Y384" s="25">
        <v>12</v>
      </c>
      <c r="Z384" s="20">
        <f t="shared" si="227"/>
        <v>960</v>
      </c>
      <c r="AA384" s="57">
        <v>110</v>
      </c>
      <c r="AB384" s="25">
        <v>10</v>
      </c>
      <c r="AC384" s="20">
        <f t="shared" si="228"/>
        <v>1100</v>
      </c>
      <c r="AD384" s="57">
        <v>210</v>
      </c>
      <c r="AE384" s="25">
        <v>25</v>
      </c>
      <c r="AF384" s="20">
        <f t="shared" si="229"/>
        <v>5250</v>
      </c>
      <c r="AG384" s="23"/>
      <c r="AH384" s="25">
        <v>7.5</v>
      </c>
      <c r="AI384" s="20">
        <f t="shared" si="230"/>
        <v>0</v>
      </c>
      <c r="AJ384" s="57">
        <v>525</v>
      </c>
      <c r="AK384" s="22">
        <v>15</v>
      </c>
      <c r="AL384" s="20">
        <f t="shared" si="231"/>
        <v>7875</v>
      </c>
      <c r="AM384" s="57"/>
      <c r="AN384" s="25">
        <v>12</v>
      </c>
      <c r="AO384" s="20">
        <f t="shared" si="232"/>
        <v>0</v>
      </c>
      <c r="AP384" s="23">
        <f t="shared" si="233"/>
        <v>2910</v>
      </c>
      <c r="AQ384" s="57"/>
      <c r="AR384" s="27">
        <v>4</v>
      </c>
      <c r="AS384" s="23">
        <f t="shared" si="234"/>
        <v>0</v>
      </c>
      <c r="AT384" s="57">
        <v>11</v>
      </c>
      <c r="AU384" s="28">
        <v>6</v>
      </c>
      <c r="AV384" s="23">
        <f t="shared" si="235"/>
        <v>66</v>
      </c>
      <c r="AW384" s="57">
        <v>1314</v>
      </c>
      <c r="AX384" s="29">
        <f t="shared" si="236"/>
        <v>1380</v>
      </c>
      <c r="AY384" s="57">
        <v>26360</v>
      </c>
      <c r="AZ384" s="30">
        <f t="shared" si="237"/>
        <v>0.53402555910543126</v>
      </c>
      <c r="BA384" s="30">
        <f t="shared" si="238"/>
        <v>0.23242811501597443</v>
      </c>
      <c r="BB384" s="30">
        <f t="shared" si="239"/>
        <v>0.20640143583607537</v>
      </c>
      <c r="BC384" s="20">
        <f t="shared" si="240"/>
        <v>650390</v>
      </c>
      <c r="BD384" s="20">
        <f t="shared" si="241"/>
        <v>634850</v>
      </c>
      <c r="BE384" s="20">
        <f t="shared" si="242"/>
        <v>650390</v>
      </c>
      <c r="BF384" s="20">
        <f t="shared" si="243"/>
        <v>650390</v>
      </c>
      <c r="BG384" s="241">
        <v>765682</v>
      </c>
      <c r="BH384" s="241">
        <v>524373.25</v>
      </c>
      <c r="BI384" s="237">
        <f t="shared" si="244"/>
        <v>68.484468748122595</v>
      </c>
      <c r="BJ384" s="238">
        <f t="shared" si="245"/>
        <v>41532</v>
      </c>
      <c r="BK384" s="239">
        <f t="shared" si="246"/>
        <v>5.4241839301433235</v>
      </c>
      <c r="BL384" s="27">
        <f t="shared" si="247"/>
        <v>47576.25</v>
      </c>
      <c r="BM384" s="239">
        <f t="shared" si="248"/>
        <v>6.213578221768306</v>
      </c>
      <c r="BN384" s="240">
        <f t="shared" si="249"/>
        <v>6222.51</v>
      </c>
      <c r="BO384" s="239">
        <f t="shared" si="250"/>
        <v>0.81267549713849885</v>
      </c>
      <c r="BP384" s="27">
        <f t="shared" si="251"/>
        <v>40000</v>
      </c>
      <c r="BQ384" s="239">
        <f t="shared" si="252"/>
        <v>5.2241008669395388</v>
      </c>
      <c r="BR384" s="36">
        <f t="shared" si="253"/>
        <v>50869.359999999986</v>
      </c>
      <c r="BS384" s="239">
        <f t="shared" si="254"/>
        <v>6.6436666919164855</v>
      </c>
      <c r="BT384" s="248">
        <f t="shared" si="263"/>
        <v>0.3151553125187741</v>
      </c>
      <c r="BU384" s="241">
        <v>186200.12</v>
      </c>
      <c r="BV384" s="47">
        <f t="shared" si="255"/>
        <v>24.318205207906153</v>
      </c>
      <c r="BW384" s="54">
        <f t="shared" si="256"/>
        <v>55108.630000000005</v>
      </c>
      <c r="BX384" s="237">
        <f t="shared" si="257"/>
        <v>7.1973260439712581</v>
      </c>
      <c r="BY384" s="58">
        <v>14377</v>
      </c>
      <c r="BZ384" s="58">
        <v>11175</v>
      </c>
      <c r="CA384" s="58">
        <v>8620</v>
      </c>
      <c r="CB384" s="58">
        <v>7360</v>
      </c>
      <c r="CC384" s="59">
        <v>47576.25</v>
      </c>
      <c r="CD384" s="59">
        <v>6222.51</v>
      </c>
      <c r="CE384" s="59">
        <v>40000</v>
      </c>
      <c r="CF384" s="42">
        <f t="shared" si="258"/>
        <v>2.2105198419409892E-2</v>
      </c>
      <c r="CG384" s="42">
        <f t="shared" si="259"/>
        <v>1.7602583287390724E-2</v>
      </c>
      <c r="CH384" s="42">
        <f t="shared" si="260"/>
        <v>1.325358630975261E-2</v>
      </c>
      <c r="CI384" s="42">
        <f t="shared" si="261"/>
        <v>1.1316287150786451E-2</v>
      </c>
      <c r="CJ384" s="42">
        <f t="shared" si="262"/>
        <v>6.213578221768306E-2</v>
      </c>
      <c r="CK384" s="54">
        <f t="shared" si="264"/>
        <v>11021.726000000002</v>
      </c>
    </row>
    <row r="385" spans="1:89" ht="20" customHeight="1" x14ac:dyDescent="0.6">
      <c r="A385" s="47">
        <v>378</v>
      </c>
      <c r="B385" s="62">
        <v>4</v>
      </c>
      <c r="C385" s="48" t="s">
        <v>686</v>
      </c>
      <c r="D385" s="48" t="s">
        <v>687</v>
      </c>
      <c r="E385" s="48" t="s">
        <v>642</v>
      </c>
      <c r="F385" s="57"/>
      <c r="G385" s="19">
        <v>40</v>
      </c>
      <c r="H385" s="20">
        <f t="shared" si="221"/>
        <v>0</v>
      </c>
      <c r="I385" s="23">
        <v>12345</v>
      </c>
      <c r="J385" s="22">
        <v>50</v>
      </c>
      <c r="K385" s="20">
        <f t="shared" si="222"/>
        <v>617250</v>
      </c>
      <c r="L385" s="23"/>
      <c r="M385" s="24">
        <v>60</v>
      </c>
      <c r="N385" s="20">
        <f t="shared" si="223"/>
        <v>0</v>
      </c>
      <c r="O385" s="23">
        <v>4516</v>
      </c>
      <c r="P385" s="25">
        <v>12</v>
      </c>
      <c r="Q385" s="20">
        <f t="shared" si="224"/>
        <v>54192</v>
      </c>
      <c r="R385" s="23">
        <v>1255</v>
      </c>
      <c r="S385" s="26">
        <v>12</v>
      </c>
      <c r="T385" s="20">
        <f t="shared" si="225"/>
        <v>15060</v>
      </c>
      <c r="U385" s="23">
        <v>630</v>
      </c>
      <c r="V385" s="25">
        <v>8</v>
      </c>
      <c r="W385" s="20">
        <f t="shared" si="226"/>
        <v>5040</v>
      </c>
      <c r="X385" s="23">
        <v>636</v>
      </c>
      <c r="Y385" s="25">
        <v>12</v>
      </c>
      <c r="Z385" s="20">
        <f t="shared" si="227"/>
        <v>7632</v>
      </c>
      <c r="AA385" s="23">
        <v>1395</v>
      </c>
      <c r="AB385" s="25">
        <v>10</v>
      </c>
      <c r="AC385" s="20">
        <f t="shared" si="228"/>
        <v>13950</v>
      </c>
      <c r="AD385" s="23">
        <v>470</v>
      </c>
      <c r="AE385" s="25">
        <v>25</v>
      </c>
      <c r="AF385" s="20">
        <f t="shared" si="229"/>
        <v>11750</v>
      </c>
      <c r="AG385" s="23">
        <v>196</v>
      </c>
      <c r="AH385" s="25">
        <v>7.5</v>
      </c>
      <c r="AI385" s="20">
        <f t="shared" si="230"/>
        <v>1470</v>
      </c>
      <c r="AJ385" s="23">
        <v>179</v>
      </c>
      <c r="AK385" s="22">
        <v>15</v>
      </c>
      <c r="AL385" s="20">
        <f t="shared" si="231"/>
        <v>2685</v>
      </c>
      <c r="AM385" s="23"/>
      <c r="AN385" s="25">
        <v>12</v>
      </c>
      <c r="AO385" s="20">
        <f t="shared" si="232"/>
        <v>0</v>
      </c>
      <c r="AP385" s="23">
        <f t="shared" si="233"/>
        <v>4761</v>
      </c>
      <c r="AQ385" s="23">
        <v>261</v>
      </c>
      <c r="AR385" s="27">
        <v>4</v>
      </c>
      <c r="AS385" s="23">
        <f t="shared" si="234"/>
        <v>1044</v>
      </c>
      <c r="AT385" s="23"/>
      <c r="AU385" s="28">
        <v>6</v>
      </c>
      <c r="AV385" s="23">
        <f t="shared" si="235"/>
        <v>0</v>
      </c>
      <c r="AW385" s="23">
        <v>1446</v>
      </c>
      <c r="AX385" s="29">
        <f t="shared" si="236"/>
        <v>2490</v>
      </c>
      <c r="AY385" s="23">
        <v>36340</v>
      </c>
      <c r="AZ385" s="30">
        <f t="shared" si="237"/>
        <v>0.36581611988659374</v>
      </c>
      <c r="BA385" s="30">
        <f t="shared" si="238"/>
        <v>0.38566221142162821</v>
      </c>
      <c r="BB385" s="30">
        <f t="shared" si="239"/>
        <v>0.55137289636846765</v>
      </c>
      <c r="BC385" s="20">
        <f t="shared" si="240"/>
        <v>670682</v>
      </c>
      <c r="BD385" s="20">
        <f t="shared" si="241"/>
        <v>644060</v>
      </c>
      <c r="BE385" s="20">
        <f t="shared" si="242"/>
        <v>670682</v>
      </c>
      <c r="BF385" s="20">
        <f t="shared" si="243"/>
        <v>672152</v>
      </c>
      <c r="BG385" s="36">
        <v>765669</v>
      </c>
      <c r="BH385" s="36">
        <v>511648.65103361802</v>
      </c>
      <c r="BI385" s="237">
        <f t="shared" si="244"/>
        <v>66.823738591169032</v>
      </c>
      <c r="BJ385" s="238">
        <f t="shared" si="245"/>
        <v>44775</v>
      </c>
      <c r="BK385" s="239">
        <f t="shared" si="246"/>
        <v>5.8478271942575715</v>
      </c>
      <c r="BL385" s="27">
        <f t="shared" si="247"/>
        <v>47866</v>
      </c>
      <c r="BM385" s="239">
        <f t="shared" si="248"/>
        <v>6.2515264428885073</v>
      </c>
      <c r="BN385" s="240">
        <f t="shared" si="249"/>
        <v>0</v>
      </c>
      <c r="BO385" s="239">
        <f t="shared" si="250"/>
        <v>0</v>
      </c>
      <c r="BP385" s="27">
        <f t="shared" si="251"/>
        <v>18000</v>
      </c>
      <c r="BQ385" s="239">
        <f t="shared" si="252"/>
        <v>2.3508853042241493</v>
      </c>
      <c r="BR385" s="36">
        <f t="shared" si="253"/>
        <v>101790</v>
      </c>
      <c r="BS385" s="239">
        <f t="shared" si="254"/>
        <v>13.294256395387563</v>
      </c>
      <c r="BT385" s="248">
        <f t="shared" si="263"/>
        <v>0.33176261408830965</v>
      </c>
      <c r="BU385" s="36">
        <v>212431</v>
      </c>
      <c r="BV385" s="47">
        <f t="shared" si="255"/>
        <v>27.74449533675779</v>
      </c>
      <c r="BW385" s="54">
        <f t="shared" si="256"/>
        <v>41589.348966381978</v>
      </c>
      <c r="BX385" s="237">
        <f t="shared" si="257"/>
        <v>5.4317660720731782</v>
      </c>
      <c r="BY385" s="53">
        <v>15160</v>
      </c>
      <c r="BZ385" s="53">
        <v>12080</v>
      </c>
      <c r="CA385" s="53">
        <v>10400</v>
      </c>
      <c r="CB385" s="53">
        <v>7135</v>
      </c>
      <c r="CC385" s="54">
        <v>47866</v>
      </c>
      <c r="CD385" s="54"/>
      <c r="CE385" s="54">
        <v>18000</v>
      </c>
      <c r="CF385" s="42">
        <f t="shared" si="258"/>
        <v>2.2603856969472865E-2</v>
      </c>
      <c r="CG385" s="42">
        <f t="shared" si="259"/>
        <v>1.8756016520199981E-2</v>
      </c>
      <c r="CH385" s="42">
        <f t="shared" si="260"/>
        <v>1.5506603725759748E-2</v>
      </c>
      <c r="CI385" s="42">
        <f t="shared" si="261"/>
        <v>1.0615158476058987E-2</v>
      </c>
      <c r="CJ385" s="42">
        <f t="shared" si="262"/>
        <v>6.2515264428885067E-2</v>
      </c>
      <c r="CK385" s="54">
        <f t="shared" si="264"/>
        <v>8317.8697932763953</v>
      </c>
    </row>
    <row r="386" spans="1:89" ht="20" customHeight="1" x14ac:dyDescent="0.6">
      <c r="A386" s="47">
        <v>379</v>
      </c>
      <c r="B386" s="47">
        <v>4</v>
      </c>
      <c r="C386" s="48" t="s">
        <v>688</v>
      </c>
      <c r="D386" s="48" t="s">
        <v>93</v>
      </c>
      <c r="E386" s="48" t="s">
        <v>284</v>
      </c>
      <c r="F386" s="49">
        <v>0</v>
      </c>
      <c r="G386" s="19">
        <v>40</v>
      </c>
      <c r="H386" s="20">
        <f t="shared" si="221"/>
        <v>0</v>
      </c>
      <c r="I386" s="23">
        <v>12348</v>
      </c>
      <c r="J386" s="22">
        <v>50</v>
      </c>
      <c r="K386" s="20">
        <f t="shared" si="222"/>
        <v>617400</v>
      </c>
      <c r="L386" s="23"/>
      <c r="M386" s="24">
        <v>60</v>
      </c>
      <c r="N386" s="20">
        <f t="shared" si="223"/>
        <v>0</v>
      </c>
      <c r="O386" s="23">
        <v>5601</v>
      </c>
      <c r="P386" s="25">
        <v>12</v>
      </c>
      <c r="Q386" s="20">
        <f t="shared" si="224"/>
        <v>67212</v>
      </c>
      <c r="R386" s="23">
        <v>480</v>
      </c>
      <c r="S386" s="26">
        <v>12</v>
      </c>
      <c r="T386" s="20">
        <f t="shared" si="225"/>
        <v>5760</v>
      </c>
      <c r="U386" s="23">
        <v>460</v>
      </c>
      <c r="V386" s="25">
        <v>8</v>
      </c>
      <c r="W386" s="20">
        <f t="shared" si="226"/>
        <v>3680</v>
      </c>
      <c r="X386" s="23">
        <v>792</v>
      </c>
      <c r="Y386" s="25">
        <v>12</v>
      </c>
      <c r="Z386" s="20">
        <f t="shared" si="227"/>
        <v>9504</v>
      </c>
      <c r="AA386" s="23">
        <v>1060</v>
      </c>
      <c r="AB386" s="25">
        <v>10</v>
      </c>
      <c r="AC386" s="20">
        <f t="shared" si="228"/>
        <v>10600</v>
      </c>
      <c r="AD386" s="23">
        <v>40</v>
      </c>
      <c r="AE386" s="25">
        <v>25</v>
      </c>
      <c r="AF386" s="20">
        <f t="shared" si="229"/>
        <v>1000</v>
      </c>
      <c r="AG386" s="23">
        <v>0</v>
      </c>
      <c r="AH386" s="25">
        <v>7.5</v>
      </c>
      <c r="AI386" s="20">
        <f t="shared" si="230"/>
        <v>0</v>
      </c>
      <c r="AJ386" s="23"/>
      <c r="AK386" s="22">
        <v>15</v>
      </c>
      <c r="AL386" s="20">
        <f t="shared" si="231"/>
        <v>0</v>
      </c>
      <c r="AM386" s="23">
        <v>280</v>
      </c>
      <c r="AN386" s="25">
        <v>12</v>
      </c>
      <c r="AO386" s="20">
        <f t="shared" si="232"/>
        <v>3360</v>
      </c>
      <c r="AP386" s="23">
        <f t="shared" si="233"/>
        <v>3112</v>
      </c>
      <c r="AQ386" s="23">
        <v>218</v>
      </c>
      <c r="AR386" s="27">
        <v>4</v>
      </c>
      <c r="AS386" s="23">
        <f t="shared" si="234"/>
        <v>872</v>
      </c>
      <c r="AT386" s="23">
        <v>0</v>
      </c>
      <c r="AU386" s="28">
        <v>6</v>
      </c>
      <c r="AV386" s="23">
        <f t="shared" si="235"/>
        <v>0</v>
      </c>
      <c r="AW386" s="23">
        <v>1427</v>
      </c>
      <c r="AX386" s="29">
        <f t="shared" si="236"/>
        <v>2299</v>
      </c>
      <c r="AY386" s="23">
        <v>46810</v>
      </c>
      <c r="AZ386" s="30">
        <f t="shared" si="237"/>
        <v>0.45359572400388726</v>
      </c>
      <c r="BA386" s="30">
        <f t="shared" si="238"/>
        <v>0.25202461937155812</v>
      </c>
      <c r="BB386" s="30">
        <f t="shared" si="239"/>
        <v>0.41046241742545975</v>
      </c>
      <c r="BC386" s="20">
        <f t="shared" si="240"/>
        <v>647944</v>
      </c>
      <c r="BD386" s="20">
        <f t="shared" si="241"/>
        <v>624160</v>
      </c>
      <c r="BE386" s="20">
        <f t="shared" si="242"/>
        <v>647944</v>
      </c>
      <c r="BF386" s="20">
        <f t="shared" si="243"/>
        <v>647944</v>
      </c>
      <c r="BG386" s="36">
        <v>765326</v>
      </c>
      <c r="BH386" s="36">
        <v>513082.47333816602</v>
      </c>
      <c r="BI386" s="237">
        <f t="shared" si="244"/>
        <v>67.041035237031807</v>
      </c>
      <c r="BJ386" s="238">
        <f t="shared" si="245"/>
        <v>52984</v>
      </c>
      <c r="BK386" s="239">
        <f t="shared" si="246"/>
        <v>6.9230628516475328</v>
      </c>
      <c r="BL386" s="27">
        <f t="shared" si="247"/>
        <v>25404</v>
      </c>
      <c r="BM386" s="239">
        <f t="shared" si="248"/>
        <v>3.3193697849021202</v>
      </c>
      <c r="BN386" s="240">
        <f t="shared" si="249"/>
        <v>9813.5</v>
      </c>
      <c r="BO386" s="239">
        <f t="shared" si="250"/>
        <v>1.2822640286622955</v>
      </c>
      <c r="BP386" s="27">
        <f t="shared" si="251"/>
        <v>15000</v>
      </c>
      <c r="BQ386" s="239">
        <f t="shared" si="252"/>
        <v>1.9599490935888757</v>
      </c>
      <c r="BR386" s="36">
        <f t="shared" si="253"/>
        <v>42635.100000000006</v>
      </c>
      <c r="BS386" s="239">
        <f t="shared" si="254"/>
        <v>5.5708417066714055</v>
      </c>
      <c r="BT386" s="248">
        <f t="shared" si="263"/>
        <v>0.32958964762968196</v>
      </c>
      <c r="BU386" s="36">
        <v>145836.6</v>
      </c>
      <c r="BV386" s="47">
        <f t="shared" si="255"/>
        <v>19.055487465472229</v>
      </c>
      <c r="BW386" s="54">
        <f t="shared" si="256"/>
        <v>106406.92666183398</v>
      </c>
      <c r="BX386" s="237">
        <f t="shared" si="257"/>
        <v>13.903477297495966</v>
      </c>
      <c r="BY386" s="53">
        <v>14412</v>
      </c>
      <c r="BZ386" s="53">
        <v>20100</v>
      </c>
      <c r="CA386" s="53">
        <v>12400</v>
      </c>
      <c r="CB386" s="53">
        <v>6072</v>
      </c>
      <c r="CC386" s="54">
        <v>25404</v>
      </c>
      <c r="CD386" s="54">
        <v>9813.5</v>
      </c>
      <c r="CE386" s="54">
        <v>15000</v>
      </c>
      <c r="CF386" s="42">
        <f t="shared" si="258"/>
        <v>2.2242662946180533E-2</v>
      </c>
      <c r="CG386" s="42">
        <f t="shared" si="259"/>
        <v>3.2203281209946165E-2</v>
      </c>
      <c r="CH386" s="42">
        <f t="shared" si="260"/>
        <v>1.9137456323385971E-2</v>
      </c>
      <c r="CI386" s="42">
        <f t="shared" si="261"/>
        <v>9.3711802254515825E-3</v>
      </c>
      <c r="CJ386" s="42">
        <f t="shared" si="262"/>
        <v>3.3193697849021202E-2</v>
      </c>
      <c r="CK386" s="54">
        <f t="shared" si="264"/>
        <v>21281.385332366797</v>
      </c>
    </row>
    <row r="387" spans="1:89" ht="20" customHeight="1" x14ac:dyDescent="0.6">
      <c r="A387" s="47">
        <v>380</v>
      </c>
      <c r="B387" s="47">
        <v>4</v>
      </c>
      <c r="C387" s="48" t="s">
        <v>689</v>
      </c>
      <c r="D387" s="48" t="s">
        <v>84</v>
      </c>
      <c r="E387" s="48" t="s">
        <v>233</v>
      </c>
      <c r="F387" s="49">
        <v>0</v>
      </c>
      <c r="G387" s="19">
        <v>40</v>
      </c>
      <c r="H387" s="20">
        <f t="shared" si="221"/>
        <v>0</v>
      </c>
      <c r="I387" s="23">
        <v>13080</v>
      </c>
      <c r="J387" s="22">
        <v>50</v>
      </c>
      <c r="K387" s="20">
        <f t="shared" si="222"/>
        <v>654000</v>
      </c>
      <c r="L387" s="23"/>
      <c r="M387" s="24">
        <v>60</v>
      </c>
      <c r="N387" s="20">
        <f t="shared" si="223"/>
        <v>0</v>
      </c>
      <c r="O387" s="23">
        <v>5038</v>
      </c>
      <c r="P387" s="25">
        <v>12</v>
      </c>
      <c r="Q387" s="20">
        <f t="shared" si="224"/>
        <v>60456</v>
      </c>
      <c r="R387" s="23">
        <v>480</v>
      </c>
      <c r="S387" s="26">
        <v>12</v>
      </c>
      <c r="T387" s="20">
        <f t="shared" si="225"/>
        <v>5760</v>
      </c>
      <c r="U387" s="23">
        <v>240</v>
      </c>
      <c r="V387" s="25">
        <v>8</v>
      </c>
      <c r="W387" s="20">
        <f t="shared" si="226"/>
        <v>1920</v>
      </c>
      <c r="X387" s="23">
        <v>290</v>
      </c>
      <c r="Y387" s="25">
        <v>12</v>
      </c>
      <c r="Z387" s="20">
        <f t="shared" si="227"/>
        <v>3480</v>
      </c>
      <c r="AA387" s="23">
        <v>760</v>
      </c>
      <c r="AB387" s="25">
        <v>10</v>
      </c>
      <c r="AC387" s="20">
        <f t="shared" si="228"/>
        <v>7600</v>
      </c>
      <c r="AD387" s="23">
        <v>100</v>
      </c>
      <c r="AE387" s="25">
        <v>25</v>
      </c>
      <c r="AF387" s="20">
        <f t="shared" si="229"/>
        <v>2500</v>
      </c>
      <c r="AG387" s="23">
        <v>74</v>
      </c>
      <c r="AH387" s="25">
        <v>7.5</v>
      </c>
      <c r="AI387" s="20">
        <f t="shared" si="230"/>
        <v>555</v>
      </c>
      <c r="AJ387" s="23"/>
      <c r="AK387" s="22">
        <v>15</v>
      </c>
      <c r="AL387" s="20">
        <f t="shared" si="231"/>
        <v>0</v>
      </c>
      <c r="AM387" s="23">
        <v>0</v>
      </c>
      <c r="AN387" s="25">
        <v>12</v>
      </c>
      <c r="AO387" s="20">
        <f t="shared" si="232"/>
        <v>0</v>
      </c>
      <c r="AP387" s="23">
        <f t="shared" si="233"/>
        <v>1944</v>
      </c>
      <c r="AQ387" s="23">
        <v>123</v>
      </c>
      <c r="AR387" s="27">
        <v>4</v>
      </c>
      <c r="AS387" s="23">
        <f t="shared" si="234"/>
        <v>492</v>
      </c>
      <c r="AT387" s="23">
        <v>0</v>
      </c>
      <c r="AU387" s="28">
        <v>6</v>
      </c>
      <c r="AV387" s="23">
        <f t="shared" si="235"/>
        <v>0</v>
      </c>
      <c r="AW387" s="23">
        <v>1252</v>
      </c>
      <c r="AX387" s="29">
        <f t="shared" si="236"/>
        <v>1744</v>
      </c>
      <c r="AY387" s="23">
        <v>28855</v>
      </c>
      <c r="AZ387" s="30">
        <f t="shared" si="237"/>
        <v>0.38516819571865446</v>
      </c>
      <c r="BA387" s="30">
        <f t="shared" si="238"/>
        <v>0.14862385321100918</v>
      </c>
      <c r="BB387" s="30">
        <f t="shared" si="239"/>
        <v>0.34616911472806672</v>
      </c>
      <c r="BC387" s="20">
        <f t="shared" si="240"/>
        <v>675260</v>
      </c>
      <c r="BD387" s="20">
        <f t="shared" si="241"/>
        <v>662260</v>
      </c>
      <c r="BE387" s="20">
        <f t="shared" si="242"/>
        <v>675260</v>
      </c>
      <c r="BF387" s="20">
        <f t="shared" si="243"/>
        <v>675815</v>
      </c>
      <c r="BG387" s="36">
        <v>765126</v>
      </c>
      <c r="BH387" s="36">
        <v>514569.56944444397</v>
      </c>
      <c r="BI387" s="237">
        <f t="shared" si="244"/>
        <v>67.252919054435992</v>
      </c>
      <c r="BJ387" s="238">
        <f t="shared" si="245"/>
        <v>55846</v>
      </c>
      <c r="BK387" s="239">
        <f t="shared" si="246"/>
        <v>7.2989285424884267</v>
      </c>
      <c r="BL387" s="27">
        <f t="shared" si="247"/>
        <v>41605</v>
      </c>
      <c r="BM387" s="239">
        <f t="shared" si="248"/>
        <v>5.4376664758484221</v>
      </c>
      <c r="BN387" s="240">
        <f t="shared" si="249"/>
        <v>4241.2550000000001</v>
      </c>
      <c r="BO387" s="239">
        <f t="shared" si="250"/>
        <v>0.55432111835174858</v>
      </c>
      <c r="BP387" s="27">
        <f t="shared" si="251"/>
        <v>13000</v>
      </c>
      <c r="BQ387" s="239">
        <f t="shared" si="252"/>
        <v>1.6990665589719862</v>
      </c>
      <c r="BR387" s="36">
        <f t="shared" si="253"/>
        <v>36825.088484848995</v>
      </c>
      <c r="BS387" s="239">
        <f t="shared" si="254"/>
        <v>4.8129443365993305</v>
      </c>
      <c r="BT387" s="248">
        <f t="shared" si="263"/>
        <v>0.32747080945564</v>
      </c>
      <c r="BU387" s="36">
        <v>151517.343484849</v>
      </c>
      <c r="BV387" s="47">
        <f t="shared" si="255"/>
        <v>19.802927032259916</v>
      </c>
      <c r="BW387" s="54">
        <f t="shared" si="256"/>
        <v>99039.087070707028</v>
      </c>
      <c r="BX387" s="237">
        <f t="shared" si="257"/>
        <v>12.944153913304087</v>
      </c>
      <c r="BY387" s="53">
        <v>16662</v>
      </c>
      <c r="BZ387" s="53">
        <v>14770</v>
      </c>
      <c r="CA387" s="53">
        <v>19934</v>
      </c>
      <c r="CB387" s="53">
        <v>4480</v>
      </c>
      <c r="CC387" s="54">
        <v>41605</v>
      </c>
      <c r="CD387" s="54">
        <v>4241.2550000000001</v>
      </c>
      <c r="CE387" s="54">
        <v>13000</v>
      </c>
      <c r="CF387" s="42">
        <f t="shared" si="258"/>
        <v>2.4674940023102214E-2</v>
      </c>
      <c r="CG387" s="42">
        <f t="shared" si="259"/>
        <v>2.2302418989520734E-2</v>
      </c>
      <c r="CH387" s="42">
        <f t="shared" si="260"/>
        <v>2.9520480999911145E-2</v>
      </c>
      <c r="CI387" s="42">
        <f t="shared" si="261"/>
        <v>6.6290330933761457E-3</v>
      </c>
      <c r="CJ387" s="42">
        <f t="shared" si="262"/>
        <v>5.4376664758484225E-2</v>
      </c>
      <c r="CK387" s="54">
        <f t="shared" si="264"/>
        <v>19807.817414141406</v>
      </c>
    </row>
    <row r="388" spans="1:89" ht="20" customHeight="1" x14ac:dyDescent="0.6">
      <c r="A388" s="47">
        <v>381</v>
      </c>
      <c r="B388" s="62">
        <v>5</v>
      </c>
      <c r="C388" s="48" t="s">
        <v>690</v>
      </c>
      <c r="D388" s="48" t="s">
        <v>337</v>
      </c>
      <c r="E388" s="48" t="s">
        <v>297</v>
      </c>
      <c r="F388" s="57"/>
      <c r="G388" s="19">
        <v>40</v>
      </c>
      <c r="H388" s="20">
        <f t="shared" si="221"/>
        <v>0</v>
      </c>
      <c r="I388" s="23">
        <v>11822</v>
      </c>
      <c r="J388" s="22">
        <v>50</v>
      </c>
      <c r="K388" s="20">
        <f t="shared" si="222"/>
        <v>591100</v>
      </c>
      <c r="L388" s="23"/>
      <c r="M388" s="24">
        <v>60</v>
      </c>
      <c r="N388" s="20">
        <f t="shared" si="223"/>
        <v>0</v>
      </c>
      <c r="O388" s="23">
        <v>6288</v>
      </c>
      <c r="P388" s="25">
        <v>12</v>
      </c>
      <c r="Q388" s="20">
        <f t="shared" si="224"/>
        <v>75456</v>
      </c>
      <c r="R388" s="23">
        <v>780</v>
      </c>
      <c r="S388" s="26">
        <v>12</v>
      </c>
      <c r="T388" s="20">
        <f t="shared" si="225"/>
        <v>9360</v>
      </c>
      <c r="U388" s="23">
        <v>1086</v>
      </c>
      <c r="V388" s="25">
        <v>8</v>
      </c>
      <c r="W388" s="20">
        <f t="shared" si="226"/>
        <v>8688</v>
      </c>
      <c r="X388" s="23">
        <v>711</v>
      </c>
      <c r="Y388" s="25">
        <v>12</v>
      </c>
      <c r="Z388" s="20">
        <f t="shared" si="227"/>
        <v>8532</v>
      </c>
      <c r="AA388" s="23">
        <v>1500</v>
      </c>
      <c r="AB388" s="25">
        <v>10</v>
      </c>
      <c r="AC388" s="20">
        <f t="shared" si="228"/>
        <v>15000</v>
      </c>
      <c r="AD388" s="23">
        <v>260</v>
      </c>
      <c r="AE388" s="25">
        <v>25</v>
      </c>
      <c r="AF388" s="20">
        <f t="shared" si="229"/>
        <v>6500</v>
      </c>
      <c r="AG388" s="23">
        <v>366</v>
      </c>
      <c r="AH388" s="25">
        <v>7.5</v>
      </c>
      <c r="AI388" s="20">
        <f t="shared" si="230"/>
        <v>2745</v>
      </c>
      <c r="AJ388" s="23"/>
      <c r="AK388" s="22">
        <v>15</v>
      </c>
      <c r="AL388" s="20">
        <f t="shared" si="231"/>
        <v>0</v>
      </c>
      <c r="AM388" s="23"/>
      <c r="AN388" s="25">
        <v>12</v>
      </c>
      <c r="AO388" s="20">
        <f t="shared" si="232"/>
        <v>0</v>
      </c>
      <c r="AP388" s="23">
        <f t="shared" si="233"/>
        <v>4703</v>
      </c>
      <c r="AQ388" s="23">
        <v>144</v>
      </c>
      <c r="AR388" s="27">
        <v>4</v>
      </c>
      <c r="AS388" s="23">
        <f t="shared" si="234"/>
        <v>576</v>
      </c>
      <c r="AT388" s="23"/>
      <c r="AU388" s="28">
        <v>6</v>
      </c>
      <c r="AV388" s="23">
        <f t="shared" si="235"/>
        <v>0</v>
      </c>
      <c r="AW388" s="23">
        <v>1995</v>
      </c>
      <c r="AX388" s="29">
        <f t="shared" si="236"/>
        <v>2571</v>
      </c>
      <c r="AY388" s="23">
        <v>40035</v>
      </c>
      <c r="AZ388" s="30">
        <f t="shared" si="237"/>
        <v>0.53188969717475887</v>
      </c>
      <c r="BA388" s="30">
        <f t="shared" si="238"/>
        <v>0.3978176281509051</v>
      </c>
      <c r="BB388" s="30">
        <f t="shared" si="239"/>
        <v>0.4088740458015267</v>
      </c>
      <c r="BC388" s="20">
        <f t="shared" si="240"/>
        <v>639180</v>
      </c>
      <c r="BD388" s="20">
        <f t="shared" si="241"/>
        <v>606960</v>
      </c>
      <c r="BE388" s="20">
        <f t="shared" si="242"/>
        <v>639180</v>
      </c>
      <c r="BF388" s="20">
        <f t="shared" si="243"/>
        <v>641925</v>
      </c>
      <c r="BG388" s="36">
        <v>760446</v>
      </c>
      <c r="BH388" s="36">
        <v>491210.73514599999</v>
      </c>
      <c r="BI388" s="237">
        <f t="shared" si="244"/>
        <v>64.595084351288591</v>
      </c>
      <c r="BJ388" s="238">
        <f t="shared" si="245"/>
        <v>49266</v>
      </c>
      <c r="BK388" s="239">
        <f t="shared" si="246"/>
        <v>6.4785665254337585</v>
      </c>
      <c r="BL388" s="27">
        <f t="shared" si="247"/>
        <v>38124</v>
      </c>
      <c r="BM388" s="239">
        <f t="shared" si="248"/>
        <v>5.0133737306791017</v>
      </c>
      <c r="BN388" s="240">
        <f t="shared" si="249"/>
        <v>4820.07</v>
      </c>
      <c r="BO388" s="239">
        <f t="shared" si="250"/>
        <v>0.63384776828334943</v>
      </c>
      <c r="BP388" s="27">
        <f t="shared" si="251"/>
        <v>15000</v>
      </c>
      <c r="BQ388" s="239">
        <f t="shared" si="252"/>
        <v>1.9725266488350257</v>
      </c>
      <c r="BR388" s="36">
        <f t="shared" si="253"/>
        <v>66105.299999999988</v>
      </c>
      <c r="BS388" s="239">
        <f t="shared" si="254"/>
        <v>8.6929643919489337</v>
      </c>
      <c r="BT388" s="248">
        <f t="shared" si="263"/>
        <v>0.35404915648711416</v>
      </c>
      <c r="BU388" s="36">
        <v>173315.37</v>
      </c>
      <c r="BV388" s="47">
        <f t="shared" si="255"/>
        <v>22.79127906518017</v>
      </c>
      <c r="BW388" s="54">
        <f t="shared" si="256"/>
        <v>95919.894854000013</v>
      </c>
      <c r="BX388" s="237">
        <f t="shared" si="257"/>
        <v>12.613636583531244</v>
      </c>
      <c r="BY388" s="53">
        <v>14252</v>
      </c>
      <c r="BZ388" s="53">
        <v>12647</v>
      </c>
      <c r="CA388" s="53">
        <v>13265</v>
      </c>
      <c r="CB388" s="53">
        <v>9102</v>
      </c>
      <c r="CC388" s="54">
        <v>38124</v>
      </c>
      <c r="CD388" s="54">
        <v>4820.07</v>
      </c>
      <c r="CE388" s="54">
        <v>15000</v>
      </c>
      <c r="CF388" s="42">
        <f t="shared" si="258"/>
        <v>2.2297318439250289E-2</v>
      </c>
      <c r="CG388" s="42">
        <f t="shared" si="259"/>
        <v>2.0836628443390008E-2</v>
      </c>
      <c r="CH388" s="42">
        <f t="shared" si="260"/>
        <v>2.0753152476610658E-2</v>
      </c>
      <c r="CI388" s="42">
        <f t="shared" si="261"/>
        <v>1.4179226545157145E-2</v>
      </c>
      <c r="CJ388" s="42">
        <f t="shared" si="262"/>
        <v>5.0133737306791014E-2</v>
      </c>
      <c r="CK388" s="54">
        <f t="shared" si="264"/>
        <v>19183.978970800003</v>
      </c>
    </row>
    <row r="389" spans="1:89" ht="20" customHeight="1" x14ac:dyDescent="0.6">
      <c r="A389" s="47">
        <v>382</v>
      </c>
      <c r="B389" s="62">
        <v>5</v>
      </c>
      <c r="C389" s="48" t="s">
        <v>691</v>
      </c>
      <c r="D389" s="48" t="s">
        <v>692</v>
      </c>
      <c r="E389" s="83" t="s">
        <v>358</v>
      </c>
      <c r="F389" s="57"/>
      <c r="G389" s="19">
        <v>40</v>
      </c>
      <c r="H389" s="20">
        <f t="shared" si="221"/>
        <v>0</v>
      </c>
      <c r="I389" s="23">
        <v>12480</v>
      </c>
      <c r="J389" s="22">
        <v>50</v>
      </c>
      <c r="K389" s="20">
        <f t="shared" si="222"/>
        <v>624000</v>
      </c>
      <c r="L389" s="23"/>
      <c r="M389" s="24">
        <v>60</v>
      </c>
      <c r="N389" s="20">
        <f t="shared" si="223"/>
        <v>0</v>
      </c>
      <c r="O389" s="23">
        <v>4651</v>
      </c>
      <c r="P389" s="25">
        <v>12</v>
      </c>
      <c r="Q389" s="20">
        <f t="shared" si="224"/>
        <v>55812</v>
      </c>
      <c r="R389" s="23">
        <v>600</v>
      </c>
      <c r="S389" s="26">
        <v>12</v>
      </c>
      <c r="T389" s="20">
        <f t="shared" si="225"/>
        <v>7200</v>
      </c>
      <c r="U389" s="23">
        <v>425</v>
      </c>
      <c r="V389" s="25">
        <v>8</v>
      </c>
      <c r="W389" s="20">
        <f t="shared" si="226"/>
        <v>3400</v>
      </c>
      <c r="X389" s="23">
        <v>348</v>
      </c>
      <c r="Y389" s="25">
        <v>12</v>
      </c>
      <c r="Z389" s="20">
        <f t="shared" si="227"/>
        <v>4176</v>
      </c>
      <c r="AA389" s="23">
        <v>530</v>
      </c>
      <c r="AB389" s="25">
        <v>10</v>
      </c>
      <c r="AC389" s="20">
        <f t="shared" si="228"/>
        <v>5300</v>
      </c>
      <c r="AD389" s="23">
        <v>135</v>
      </c>
      <c r="AE389" s="25">
        <v>25</v>
      </c>
      <c r="AF389" s="20">
        <f t="shared" si="229"/>
        <v>3375</v>
      </c>
      <c r="AG389" s="23"/>
      <c r="AH389" s="25">
        <v>7.5</v>
      </c>
      <c r="AI389" s="20">
        <f t="shared" si="230"/>
        <v>0</v>
      </c>
      <c r="AJ389" s="23"/>
      <c r="AK389" s="22">
        <v>15</v>
      </c>
      <c r="AL389" s="20">
        <f t="shared" si="231"/>
        <v>0</v>
      </c>
      <c r="AM389" s="23"/>
      <c r="AN389" s="25">
        <v>12</v>
      </c>
      <c r="AO389" s="20">
        <f t="shared" si="232"/>
        <v>0</v>
      </c>
      <c r="AP389" s="23">
        <f t="shared" si="233"/>
        <v>2038</v>
      </c>
      <c r="AQ389" s="23">
        <v>121</v>
      </c>
      <c r="AR389" s="27">
        <v>4</v>
      </c>
      <c r="AS389" s="23">
        <f t="shared" si="234"/>
        <v>484</v>
      </c>
      <c r="AT389" s="23">
        <v>61</v>
      </c>
      <c r="AU389" s="28">
        <v>6</v>
      </c>
      <c r="AV389" s="23">
        <f t="shared" si="235"/>
        <v>366</v>
      </c>
      <c r="AW389" s="23">
        <v>2165</v>
      </c>
      <c r="AX389" s="29">
        <f t="shared" si="236"/>
        <v>3015</v>
      </c>
      <c r="AY389" s="23">
        <v>56440</v>
      </c>
      <c r="AZ389" s="30">
        <f t="shared" si="237"/>
        <v>0.37267628205128206</v>
      </c>
      <c r="BA389" s="30">
        <f t="shared" si="238"/>
        <v>0.16330128205128205</v>
      </c>
      <c r="BB389" s="30">
        <f t="shared" si="239"/>
        <v>0.64824768866910343</v>
      </c>
      <c r="BC389" s="20">
        <f t="shared" si="240"/>
        <v>647451</v>
      </c>
      <c r="BD389" s="20">
        <f t="shared" si="241"/>
        <v>634575</v>
      </c>
      <c r="BE389" s="20">
        <f t="shared" si="242"/>
        <v>647451</v>
      </c>
      <c r="BF389" s="20">
        <f t="shared" si="243"/>
        <v>647451</v>
      </c>
      <c r="BG389" s="36">
        <v>759703</v>
      </c>
      <c r="BH389" s="36">
        <v>508189.38970920001</v>
      </c>
      <c r="BI389" s="237">
        <f t="shared" si="244"/>
        <v>66.893166106912844</v>
      </c>
      <c r="BJ389" s="238">
        <f t="shared" si="245"/>
        <v>52530</v>
      </c>
      <c r="BK389" s="239">
        <f t="shared" si="246"/>
        <v>6.9145442363660541</v>
      </c>
      <c r="BL389" s="27">
        <f t="shared" si="247"/>
        <v>64858</v>
      </c>
      <c r="BM389" s="239">
        <f t="shared" si="248"/>
        <v>8.5372836490049409</v>
      </c>
      <c r="BN389" s="240">
        <f t="shared" si="249"/>
        <v>0</v>
      </c>
      <c r="BO389" s="239">
        <f t="shared" si="250"/>
        <v>0</v>
      </c>
      <c r="BP389" s="27">
        <f t="shared" si="251"/>
        <v>25000</v>
      </c>
      <c r="BQ389" s="239">
        <f t="shared" si="252"/>
        <v>3.2907596784532904</v>
      </c>
      <c r="BR389" s="36">
        <f t="shared" si="253"/>
        <v>29941.350000000006</v>
      </c>
      <c r="BS389" s="239">
        <f t="shared" si="254"/>
        <v>3.941191491938298</v>
      </c>
      <c r="BT389" s="248">
        <f t="shared" si="263"/>
        <v>0.33106833893087168</v>
      </c>
      <c r="BU389" s="36">
        <v>172329.35</v>
      </c>
      <c r="BV389" s="47">
        <f t="shared" si="255"/>
        <v>22.683779055762582</v>
      </c>
      <c r="BW389" s="54">
        <f t="shared" si="256"/>
        <v>79184.260290799983</v>
      </c>
      <c r="BX389" s="237">
        <f t="shared" si="257"/>
        <v>10.423054837324583</v>
      </c>
      <c r="BY389" s="53">
        <v>17555</v>
      </c>
      <c r="BZ389" s="53">
        <v>18755</v>
      </c>
      <c r="CA389" s="53">
        <v>10135</v>
      </c>
      <c r="CB389" s="53">
        <v>6085</v>
      </c>
      <c r="CC389" s="54">
        <v>64858</v>
      </c>
      <c r="CD389" s="54"/>
      <c r="CE389" s="54">
        <v>25000</v>
      </c>
      <c r="CF389" s="42">
        <f t="shared" si="258"/>
        <v>2.7114020983827349E-2</v>
      </c>
      <c r="CG389" s="42">
        <f t="shared" si="259"/>
        <v>2.9555214119686403E-2</v>
      </c>
      <c r="CH389" s="42">
        <f t="shared" si="260"/>
        <v>1.5653694256399325E-2</v>
      </c>
      <c r="CI389" s="42">
        <f t="shared" si="261"/>
        <v>9.3983946275471037E-3</v>
      </c>
      <c r="CJ389" s="42">
        <f t="shared" si="262"/>
        <v>8.5372836490049397E-2</v>
      </c>
      <c r="CK389" s="54">
        <f t="shared" si="264"/>
        <v>15836.852058159997</v>
      </c>
    </row>
    <row r="390" spans="1:89" ht="20" customHeight="1" x14ac:dyDescent="0.6">
      <c r="A390" s="47">
        <v>383</v>
      </c>
      <c r="B390" s="47">
        <v>4</v>
      </c>
      <c r="C390" s="48" t="s">
        <v>693</v>
      </c>
      <c r="D390" s="48" t="s">
        <v>694</v>
      </c>
      <c r="E390" s="48" t="s">
        <v>213</v>
      </c>
      <c r="F390" s="23"/>
      <c r="G390" s="19">
        <v>40</v>
      </c>
      <c r="H390" s="20">
        <f t="shared" si="221"/>
        <v>0</v>
      </c>
      <c r="I390" s="23">
        <v>13890</v>
      </c>
      <c r="J390" s="22">
        <v>50</v>
      </c>
      <c r="K390" s="20">
        <f t="shared" si="222"/>
        <v>694500</v>
      </c>
      <c r="L390" s="23"/>
      <c r="M390" s="24">
        <v>60</v>
      </c>
      <c r="N390" s="20">
        <f t="shared" si="223"/>
        <v>0</v>
      </c>
      <c r="O390" s="23">
        <v>2153</v>
      </c>
      <c r="P390" s="25">
        <v>12</v>
      </c>
      <c r="Q390" s="20">
        <f t="shared" si="224"/>
        <v>25836</v>
      </c>
      <c r="R390" s="23">
        <v>680</v>
      </c>
      <c r="S390" s="26">
        <v>12</v>
      </c>
      <c r="T390" s="20">
        <f t="shared" si="225"/>
        <v>8160</v>
      </c>
      <c r="U390" s="23">
        <v>450</v>
      </c>
      <c r="V390" s="25">
        <v>8</v>
      </c>
      <c r="W390" s="20">
        <f t="shared" si="226"/>
        <v>3600</v>
      </c>
      <c r="X390" s="23">
        <v>80</v>
      </c>
      <c r="Y390" s="25">
        <v>12</v>
      </c>
      <c r="Z390" s="20">
        <f t="shared" si="227"/>
        <v>960</v>
      </c>
      <c r="AA390" s="23">
        <v>193</v>
      </c>
      <c r="AB390" s="25">
        <v>10</v>
      </c>
      <c r="AC390" s="20">
        <f t="shared" si="228"/>
        <v>1930</v>
      </c>
      <c r="AD390" s="23">
        <v>250</v>
      </c>
      <c r="AE390" s="25">
        <v>25</v>
      </c>
      <c r="AF390" s="20">
        <f t="shared" si="229"/>
        <v>6250</v>
      </c>
      <c r="AG390" s="23"/>
      <c r="AH390" s="25">
        <v>7.5</v>
      </c>
      <c r="AI390" s="20">
        <f t="shared" si="230"/>
        <v>0</v>
      </c>
      <c r="AJ390" s="23">
        <v>94</v>
      </c>
      <c r="AK390" s="22">
        <v>15</v>
      </c>
      <c r="AL390" s="20">
        <f t="shared" si="231"/>
        <v>1410</v>
      </c>
      <c r="AM390" s="23"/>
      <c r="AN390" s="25">
        <v>12</v>
      </c>
      <c r="AO390" s="20">
        <f t="shared" si="232"/>
        <v>0</v>
      </c>
      <c r="AP390" s="23">
        <f t="shared" si="233"/>
        <v>1747</v>
      </c>
      <c r="AQ390" s="23"/>
      <c r="AR390" s="27">
        <v>4</v>
      </c>
      <c r="AS390" s="23">
        <f t="shared" si="234"/>
        <v>0</v>
      </c>
      <c r="AT390" s="23">
        <v>21</v>
      </c>
      <c r="AU390" s="28">
        <v>6</v>
      </c>
      <c r="AV390" s="23">
        <f t="shared" si="235"/>
        <v>126</v>
      </c>
      <c r="AW390" s="23">
        <v>843</v>
      </c>
      <c r="AX390" s="29">
        <f t="shared" si="236"/>
        <v>969</v>
      </c>
      <c r="AY390" s="23">
        <v>17030</v>
      </c>
      <c r="AZ390" s="30">
        <f t="shared" si="237"/>
        <v>0.15500359971202304</v>
      </c>
      <c r="BA390" s="30">
        <f t="shared" si="238"/>
        <v>0.12577393808495321</v>
      </c>
      <c r="BB390" s="30">
        <f t="shared" si="239"/>
        <v>0.45006967022758942</v>
      </c>
      <c r="BC390" s="20">
        <f t="shared" si="240"/>
        <v>715400</v>
      </c>
      <c r="BD390" s="20">
        <f t="shared" si="241"/>
        <v>708910</v>
      </c>
      <c r="BE390" s="20">
        <f t="shared" si="242"/>
        <v>715400</v>
      </c>
      <c r="BF390" s="20">
        <f t="shared" si="243"/>
        <v>715400</v>
      </c>
      <c r="BG390" s="36">
        <v>759676</v>
      </c>
      <c r="BH390" s="36">
        <v>518542.715909091</v>
      </c>
      <c r="BI390" s="237">
        <f t="shared" si="244"/>
        <v>68.258404360423526</v>
      </c>
      <c r="BJ390" s="238">
        <f t="shared" si="245"/>
        <v>47542.84</v>
      </c>
      <c r="BK390" s="239">
        <f t="shared" si="246"/>
        <v>6.2583048562808345</v>
      </c>
      <c r="BL390" s="27">
        <f t="shared" si="247"/>
        <v>46980</v>
      </c>
      <c r="BM390" s="239">
        <f t="shared" si="248"/>
        <v>6.1842153760287282</v>
      </c>
      <c r="BN390" s="240">
        <f t="shared" si="249"/>
        <v>9353.1</v>
      </c>
      <c r="BO390" s="239">
        <f t="shared" si="250"/>
        <v>1.2311959308968561</v>
      </c>
      <c r="BP390" s="27">
        <f t="shared" si="251"/>
        <v>20000</v>
      </c>
      <c r="BQ390" s="239">
        <f t="shared" si="252"/>
        <v>2.6327013095056313</v>
      </c>
      <c r="BR390" s="36">
        <f t="shared" si="253"/>
        <v>36248.350000000006</v>
      </c>
      <c r="BS390" s="239">
        <f t="shared" si="254"/>
        <v>4.771553925620923</v>
      </c>
      <c r="BT390" s="248">
        <f t="shared" si="263"/>
        <v>0.31741595639576475</v>
      </c>
      <c r="BU390" s="36">
        <v>160124.29</v>
      </c>
      <c r="BV390" s="47">
        <f t="shared" si="255"/>
        <v>21.077971398332974</v>
      </c>
      <c r="BW390" s="54">
        <f t="shared" si="256"/>
        <v>81008.994090908993</v>
      </c>
      <c r="BX390" s="237">
        <f t="shared" si="257"/>
        <v>10.663624241243502</v>
      </c>
      <c r="BY390" s="53">
        <v>18573.84</v>
      </c>
      <c r="BZ390" s="53">
        <v>11739</v>
      </c>
      <c r="CA390" s="53">
        <v>12750</v>
      </c>
      <c r="CB390" s="53">
        <v>4480</v>
      </c>
      <c r="CC390" s="54">
        <v>46980</v>
      </c>
      <c r="CD390" s="54">
        <v>9353.1</v>
      </c>
      <c r="CE390" s="54">
        <v>20000</v>
      </c>
      <c r="CF390" s="42">
        <f t="shared" si="258"/>
        <v>2.5962873916689964E-2</v>
      </c>
      <c r="CG390" s="42">
        <f t="shared" si="259"/>
        <v>1.6559224725282477E-2</v>
      </c>
      <c r="CH390" s="42">
        <f t="shared" si="260"/>
        <v>1.7822197372099526E-2</v>
      </c>
      <c r="CI390" s="42">
        <f t="shared" si="261"/>
        <v>6.2622309197651665E-3</v>
      </c>
      <c r="CJ390" s="42">
        <f t="shared" si="262"/>
        <v>6.1842153760287281E-2</v>
      </c>
      <c r="CK390" s="54">
        <f t="shared" si="264"/>
        <v>16201.7988181818</v>
      </c>
    </row>
    <row r="391" spans="1:89" ht="20" customHeight="1" x14ac:dyDescent="0.6">
      <c r="A391" s="47">
        <v>384</v>
      </c>
      <c r="B391" s="62">
        <v>5</v>
      </c>
      <c r="C391" s="72" t="s">
        <v>695</v>
      </c>
      <c r="D391" s="69" t="s">
        <v>254</v>
      </c>
      <c r="E391" s="47" t="s">
        <v>255</v>
      </c>
      <c r="F391" s="57"/>
      <c r="G391" s="19">
        <v>40</v>
      </c>
      <c r="H391" s="20">
        <f t="shared" si="221"/>
        <v>0</v>
      </c>
      <c r="I391" s="57">
        <v>12504</v>
      </c>
      <c r="J391" s="22">
        <v>50</v>
      </c>
      <c r="K391" s="20">
        <f t="shared" si="222"/>
        <v>625200</v>
      </c>
      <c r="L391" s="23"/>
      <c r="M391" s="24">
        <v>60</v>
      </c>
      <c r="N391" s="20">
        <f t="shared" si="223"/>
        <v>0</v>
      </c>
      <c r="O391" s="23">
        <v>5349</v>
      </c>
      <c r="P391" s="25">
        <v>12</v>
      </c>
      <c r="Q391" s="20">
        <f t="shared" si="224"/>
        <v>64188</v>
      </c>
      <c r="R391" s="23">
        <v>650</v>
      </c>
      <c r="S391" s="26">
        <v>12</v>
      </c>
      <c r="T391" s="20">
        <f t="shared" si="225"/>
        <v>7800</v>
      </c>
      <c r="U391" s="23">
        <v>470</v>
      </c>
      <c r="V391" s="25">
        <v>8</v>
      </c>
      <c r="W391" s="20">
        <f t="shared" si="226"/>
        <v>3760</v>
      </c>
      <c r="X391" s="23">
        <v>177</v>
      </c>
      <c r="Y391" s="25">
        <v>12</v>
      </c>
      <c r="Z391" s="20">
        <f t="shared" si="227"/>
        <v>2124</v>
      </c>
      <c r="AA391" s="23">
        <v>500</v>
      </c>
      <c r="AB391" s="25">
        <v>10</v>
      </c>
      <c r="AC391" s="20">
        <f t="shared" si="228"/>
        <v>5000</v>
      </c>
      <c r="AD391" s="23">
        <v>240</v>
      </c>
      <c r="AE391" s="25">
        <v>25</v>
      </c>
      <c r="AF391" s="20">
        <f t="shared" si="229"/>
        <v>6000</v>
      </c>
      <c r="AG391" s="23">
        <v>330</v>
      </c>
      <c r="AH391" s="25">
        <v>7.5</v>
      </c>
      <c r="AI391" s="20">
        <f t="shared" si="230"/>
        <v>2475</v>
      </c>
      <c r="AJ391" s="23"/>
      <c r="AK391" s="22">
        <v>15</v>
      </c>
      <c r="AL391" s="20">
        <f t="shared" si="231"/>
        <v>0</v>
      </c>
      <c r="AM391" s="23"/>
      <c r="AN391" s="25">
        <v>12</v>
      </c>
      <c r="AO391" s="20">
        <f t="shared" si="232"/>
        <v>0</v>
      </c>
      <c r="AP391" s="23">
        <f t="shared" si="233"/>
        <v>2367</v>
      </c>
      <c r="AQ391" s="23"/>
      <c r="AR391" s="27">
        <v>4</v>
      </c>
      <c r="AS391" s="23">
        <f t="shared" si="234"/>
        <v>0</v>
      </c>
      <c r="AT391" s="23"/>
      <c r="AU391" s="28">
        <v>6</v>
      </c>
      <c r="AV391" s="23">
        <f t="shared" si="235"/>
        <v>0</v>
      </c>
      <c r="AW391" s="23">
        <v>2263</v>
      </c>
      <c r="AX391" s="29">
        <f t="shared" si="236"/>
        <v>2263</v>
      </c>
      <c r="AY391" s="23">
        <v>42260</v>
      </c>
      <c r="AZ391" s="30">
        <f t="shared" si="237"/>
        <v>0.42778310940499042</v>
      </c>
      <c r="BA391" s="30">
        <f t="shared" si="238"/>
        <v>0.18929942418426104</v>
      </c>
      <c r="BB391" s="30">
        <f t="shared" si="239"/>
        <v>0.42306973266031034</v>
      </c>
      <c r="BC391" s="20">
        <f t="shared" si="240"/>
        <v>649884</v>
      </c>
      <c r="BD391" s="20">
        <f t="shared" si="241"/>
        <v>639000</v>
      </c>
      <c r="BE391" s="20">
        <f t="shared" si="242"/>
        <v>649884</v>
      </c>
      <c r="BF391" s="20">
        <f t="shared" si="243"/>
        <v>652359</v>
      </c>
      <c r="BG391" s="36">
        <v>758807</v>
      </c>
      <c r="BH391" s="36">
        <v>498447.02223935397</v>
      </c>
      <c r="BI391" s="237">
        <f t="shared" si="244"/>
        <v>65.688247767792603</v>
      </c>
      <c r="BJ391" s="238">
        <f t="shared" si="245"/>
        <v>41688</v>
      </c>
      <c r="BK391" s="239">
        <f t="shared" si="246"/>
        <v>5.4938871149053714</v>
      </c>
      <c r="BL391" s="27">
        <f t="shared" si="247"/>
        <v>63896.25</v>
      </c>
      <c r="BM391" s="239">
        <f t="shared" si="248"/>
        <v>8.4206194724086636</v>
      </c>
      <c r="BN391" s="240">
        <f t="shared" si="249"/>
        <v>1383.75</v>
      </c>
      <c r="BO391" s="239">
        <f t="shared" si="250"/>
        <v>0.18235862347079035</v>
      </c>
      <c r="BP391" s="27">
        <f t="shared" si="251"/>
        <v>25000</v>
      </c>
      <c r="BQ391" s="239">
        <f t="shared" si="252"/>
        <v>3.2946454104930503</v>
      </c>
      <c r="BR391" s="36">
        <f t="shared" si="253"/>
        <v>39738.489999999991</v>
      </c>
      <c r="BS391" s="239">
        <f t="shared" si="254"/>
        <v>5.2369693479369577</v>
      </c>
      <c r="BT391" s="248">
        <f t="shared" si="263"/>
        <v>0.34311752232207404</v>
      </c>
      <c r="BU391" s="36">
        <v>171706.49</v>
      </c>
      <c r="BV391" s="47">
        <f t="shared" si="255"/>
        <v>22.628479969214833</v>
      </c>
      <c r="BW391" s="54">
        <f t="shared" si="256"/>
        <v>88653.487760646036</v>
      </c>
      <c r="BX391" s="237">
        <f t="shared" si="257"/>
        <v>11.68327226299257</v>
      </c>
      <c r="BY391" s="53">
        <v>15448</v>
      </c>
      <c r="BZ391" s="53">
        <v>11480</v>
      </c>
      <c r="CA391" s="53">
        <v>10600</v>
      </c>
      <c r="CB391" s="53">
        <v>4160</v>
      </c>
      <c r="CC391" s="54">
        <v>63896.25</v>
      </c>
      <c r="CD391" s="54">
        <v>1383.75</v>
      </c>
      <c r="CE391" s="54">
        <v>25000</v>
      </c>
      <c r="CF391" s="42">
        <f t="shared" si="258"/>
        <v>2.3770395947584493E-2</v>
      </c>
      <c r="CG391" s="42">
        <f t="shared" si="259"/>
        <v>1.7965571205007826E-2</v>
      </c>
      <c r="CH391" s="42">
        <f t="shared" si="260"/>
        <v>1.6310603123018876E-2</v>
      </c>
      <c r="CI391" s="42">
        <f t="shared" si="261"/>
        <v>6.3768569146742818E-3</v>
      </c>
      <c r="CJ391" s="42">
        <f t="shared" si="262"/>
        <v>8.4206194724086622E-2</v>
      </c>
      <c r="CK391" s="54">
        <f t="shared" si="264"/>
        <v>17730.697552129208</v>
      </c>
    </row>
    <row r="392" spans="1:89" ht="20" customHeight="1" x14ac:dyDescent="0.6">
      <c r="A392" s="47">
        <v>385</v>
      </c>
      <c r="B392" s="47">
        <v>4</v>
      </c>
      <c r="C392" s="48" t="s">
        <v>696</v>
      </c>
      <c r="D392" s="48" t="s">
        <v>697</v>
      </c>
      <c r="E392" s="48" t="s">
        <v>237</v>
      </c>
      <c r="F392" s="23"/>
      <c r="G392" s="19">
        <v>40</v>
      </c>
      <c r="H392" s="20">
        <f t="shared" ref="H392:H455" si="265">SUM(F392*G392)</f>
        <v>0</v>
      </c>
      <c r="I392" s="23">
        <v>13349</v>
      </c>
      <c r="J392" s="22">
        <v>50</v>
      </c>
      <c r="K392" s="20">
        <f t="shared" ref="K392:K455" si="266">J392*I392</f>
        <v>667450</v>
      </c>
      <c r="L392" s="23"/>
      <c r="M392" s="24">
        <v>60</v>
      </c>
      <c r="N392" s="20">
        <f t="shared" ref="N392:N455" si="267">M392*L392</f>
        <v>0</v>
      </c>
      <c r="O392" s="23">
        <v>3247</v>
      </c>
      <c r="P392" s="25">
        <v>12</v>
      </c>
      <c r="Q392" s="20">
        <f t="shared" ref="Q392:Q455" si="268">O392*P392</f>
        <v>38964</v>
      </c>
      <c r="R392" s="23">
        <v>380</v>
      </c>
      <c r="S392" s="26">
        <v>12</v>
      </c>
      <c r="T392" s="20">
        <f t="shared" ref="T392:T455" si="269">R392*S392</f>
        <v>4560</v>
      </c>
      <c r="U392" s="23">
        <v>475</v>
      </c>
      <c r="V392" s="25">
        <v>8</v>
      </c>
      <c r="W392" s="20">
        <f t="shared" ref="W392:W455" si="270">U392*V392</f>
        <v>3800</v>
      </c>
      <c r="X392" s="23">
        <v>190</v>
      </c>
      <c r="Y392" s="25">
        <v>12</v>
      </c>
      <c r="Z392" s="20">
        <f t="shared" ref="Z392:Z455" si="271">X392*Y392</f>
        <v>2280</v>
      </c>
      <c r="AA392" s="23">
        <v>509</v>
      </c>
      <c r="AB392" s="25">
        <v>10</v>
      </c>
      <c r="AC392" s="20">
        <f t="shared" ref="AC392:AC455" si="272">AA392*AB392</f>
        <v>5090</v>
      </c>
      <c r="AD392" s="23">
        <v>277</v>
      </c>
      <c r="AE392" s="25">
        <v>25</v>
      </c>
      <c r="AF392" s="20">
        <f t="shared" ref="AF392:AF455" si="273">AD392*AE392</f>
        <v>6925</v>
      </c>
      <c r="AG392" s="23"/>
      <c r="AH392" s="25">
        <v>7.5</v>
      </c>
      <c r="AI392" s="20">
        <f t="shared" ref="AI392:AI455" si="274">AG392*AH392</f>
        <v>0</v>
      </c>
      <c r="AJ392" s="23">
        <v>60</v>
      </c>
      <c r="AK392" s="22">
        <v>15</v>
      </c>
      <c r="AL392" s="20">
        <f t="shared" ref="AL392:AL455" si="275">AJ392*AK392</f>
        <v>900</v>
      </c>
      <c r="AM392" s="23"/>
      <c r="AN392" s="25">
        <v>12</v>
      </c>
      <c r="AO392" s="20">
        <f t="shared" ref="AO392:AO455" si="276">AM392*AN392</f>
        <v>0</v>
      </c>
      <c r="AP392" s="23">
        <f t="shared" ref="AP392:AP455" si="277">SUM(R392+U392+X392+AA392+AD392+AG392+AM392+AJ392)</f>
        <v>1891</v>
      </c>
      <c r="AQ392" s="23">
        <v>10</v>
      </c>
      <c r="AR392" s="27">
        <v>4</v>
      </c>
      <c r="AS392" s="23">
        <f t="shared" ref="AS392:AS455" si="278">SUM(AQ392*AR392)</f>
        <v>40</v>
      </c>
      <c r="AT392" s="23"/>
      <c r="AU392" s="28">
        <v>6</v>
      </c>
      <c r="AV392" s="23">
        <f t="shared" ref="AV392:AV455" si="279">SUM(AT392*AU392)</f>
        <v>0</v>
      </c>
      <c r="AW392" s="23">
        <v>1341</v>
      </c>
      <c r="AX392" s="29">
        <f t="shared" ref="AX392:AX455" si="280">SUM(AW392+AV392+AS392)</f>
        <v>1381</v>
      </c>
      <c r="AY392" s="23">
        <v>27375</v>
      </c>
      <c r="AZ392" s="30">
        <f t="shared" ref="AZ392:AZ455" si="281">O392/(I392+F392+L392)</f>
        <v>0.24323919394711213</v>
      </c>
      <c r="BA392" s="30">
        <f t="shared" ref="BA392:BA455" si="282">AP392/(I392+F392+L392)</f>
        <v>0.14165855120233725</v>
      </c>
      <c r="BB392" s="30">
        <f t="shared" ref="BB392:BB455" si="283">AX392/O392</f>
        <v>0.42531567600862336</v>
      </c>
      <c r="BC392" s="20">
        <f t="shared" ref="BC392:BC455" si="284">H392+W392+Z392+AC392+AF392+T392+K392+N392</f>
        <v>690105</v>
      </c>
      <c r="BD392" s="20">
        <f t="shared" ref="BD392:BD455" si="285">H392+AF392+T392+K392+N392</f>
        <v>678935</v>
      </c>
      <c r="BE392" s="20">
        <f t="shared" ref="BE392:BE455" si="286">H392+W392+Z392+AC392+AF392+T392+K392+N392</f>
        <v>690105</v>
      </c>
      <c r="BF392" s="20">
        <f t="shared" ref="BF392:BF455" si="287">H392+W392+Z392+AC392+AF392+AI392+T392+K392+N392</f>
        <v>690105</v>
      </c>
      <c r="BG392" s="36">
        <v>757344</v>
      </c>
      <c r="BH392" s="36">
        <v>511770.07499866001</v>
      </c>
      <c r="BI392" s="237">
        <f t="shared" ref="BI392:BI455" si="288">+BH392/BG392%</f>
        <v>67.574322236481706</v>
      </c>
      <c r="BJ392" s="238">
        <f t="shared" ref="BJ392:BJ455" si="289">SUM(BY392+BZ392+CA392+CB392)</f>
        <v>55945</v>
      </c>
      <c r="BK392" s="239">
        <f t="shared" ref="BK392:BK455" si="290">+BJ392/BG392%</f>
        <v>7.3869998309882963</v>
      </c>
      <c r="BL392" s="27">
        <f t="shared" ref="BL392:BL455" si="291">CC392</f>
        <v>36960</v>
      </c>
      <c r="BM392" s="239">
        <f t="shared" ref="BM392:BM455" si="292">+BL392/BG392%</f>
        <v>4.8802129547471162</v>
      </c>
      <c r="BN392" s="240">
        <f t="shared" ref="BN392:BN455" si="293">CD392</f>
        <v>6825</v>
      </c>
      <c r="BO392" s="239">
        <f t="shared" ref="BO392:BO455" si="294">+BN392/BG392%</f>
        <v>0.90117568766637091</v>
      </c>
      <c r="BP392" s="27">
        <f t="shared" ref="BP392:BP455" si="295">CE392</f>
        <v>15500</v>
      </c>
      <c r="BQ392" s="239">
        <f t="shared" ref="BQ392:BQ455" si="296">+BP392/BG392%</f>
        <v>2.0466261038576921</v>
      </c>
      <c r="BR392" s="36">
        <f t="shared" ref="BR392:BR455" si="297">BU392-BL392-BN392-BP392-BY392-BZ392-CA392-CB392</f>
        <v>53771.570000000007</v>
      </c>
      <c r="BS392" s="239">
        <f t="shared" ref="BS392:BS455" si="298">+BR392/BG392%</f>
        <v>7.1000192778974958</v>
      </c>
      <c r="BT392" s="248">
        <f t="shared" si="263"/>
        <v>0.32425677763518296</v>
      </c>
      <c r="BU392" s="36">
        <v>169001.57</v>
      </c>
      <c r="BV392" s="47">
        <f t="shared" ref="BV392:BV455" si="299">+BU392/BG392%</f>
        <v>22.315033855156972</v>
      </c>
      <c r="BW392" s="54">
        <f t="shared" ref="BW392:BW455" si="300">SUM(BG392-BH392-BU392)</f>
        <v>76572.35500133998</v>
      </c>
      <c r="BX392" s="237">
        <f t="shared" ref="BX392:BX455" si="301">+BW392/BG392%</f>
        <v>10.110643908361324</v>
      </c>
      <c r="BY392" s="53">
        <v>19215</v>
      </c>
      <c r="BZ392" s="53">
        <v>15320</v>
      </c>
      <c r="CA392" s="53">
        <v>15330</v>
      </c>
      <c r="CB392" s="53">
        <v>6080</v>
      </c>
      <c r="CC392" s="54">
        <v>36960</v>
      </c>
      <c r="CD392" s="54">
        <v>6825</v>
      </c>
      <c r="CE392" s="54">
        <v>15500</v>
      </c>
      <c r="CF392" s="42">
        <f t="shared" ref="CF392:CF455" si="302">BY392/BC392</f>
        <v>2.7843589019062316E-2</v>
      </c>
      <c r="CG392" s="42">
        <f t="shared" ref="CG392:CG455" si="303">BZ392/BD392</f>
        <v>2.2564752148585651E-2</v>
      </c>
      <c r="CH392" s="42">
        <f t="shared" ref="CH392:CH455" si="304">CA392/BE392</f>
        <v>2.2214010911383052E-2</v>
      </c>
      <c r="CI392" s="42">
        <f t="shared" ref="CI392:CI455" si="305">CB392/BF392</f>
        <v>8.8102535121467023E-3</v>
      </c>
      <c r="CJ392" s="42">
        <f t="shared" ref="CJ392:CJ455" si="306">CC392/BG392</f>
        <v>4.8802129547471165E-2</v>
      </c>
      <c r="CK392" s="54">
        <f t="shared" si="264"/>
        <v>15314.471000267997</v>
      </c>
    </row>
    <row r="393" spans="1:89" ht="20" customHeight="1" x14ac:dyDescent="0.6">
      <c r="A393" s="47">
        <v>386</v>
      </c>
      <c r="B393" s="47">
        <v>4</v>
      </c>
      <c r="C393" s="48" t="s">
        <v>698</v>
      </c>
      <c r="D393" s="48" t="s">
        <v>69</v>
      </c>
      <c r="E393" s="48" t="s">
        <v>70</v>
      </c>
      <c r="F393" s="23"/>
      <c r="G393" s="19">
        <v>40</v>
      </c>
      <c r="H393" s="20">
        <f t="shared" si="265"/>
        <v>0</v>
      </c>
      <c r="I393" s="23">
        <v>13530</v>
      </c>
      <c r="J393" s="22">
        <v>50</v>
      </c>
      <c r="K393" s="20">
        <f t="shared" si="266"/>
        <v>676500</v>
      </c>
      <c r="L393" s="23"/>
      <c r="M393" s="24">
        <v>60</v>
      </c>
      <c r="N393" s="20">
        <f t="shared" si="267"/>
        <v>0</v>
      </c>
      <c r="O393" s="23">
        <v>3852</v>
      </c>
      <c r="P393" s="25">
        <v>12</v>
      </c>
      <c r="Q393" s="20">
        <f t="shared" si="268"/>
        <v>46224</v>
      </c>
      <c r="R393" s="23"/>
      <c r="S393" s="26">
        <v>12</v>
      </c>
      <c r="T393" s="20">
        <f t="shared" si="269"/>
        <v>0</v>
      </c>
      <c r="U393" s="23">
        <v>1003</v>
      </c>
      <c r="V393" s="25">
        <v>8</v>
      </c>
      <c r="W393" s="20">
        <f t="shared" si="270"/>
        <v>8024</v>
      </c>
      <c r="X393" s="23">
        <v>189</v>
      </c>
      <c r="Y393" s="25">
        <v>12</v>
      </c>
      <c r="Z393" s="20">
        <f t="shared" si="271"/>
        <v>2268</v>
      </c>
      <c r="AA393" s="23">
        <v>740</v>
      </c>
      <c r="AB393" s="25">
        <v>10</v>
      </c>
      <c r="AC393" s="20">
        <f t="shared" si="272"/>
        <v>7400</v>
      </c>
      <c r="AD393" s="23">
        <v>200</v>
      </c>
      <c r="AE393" s="25">
        <v>25</v>
      </c>
      <c r="AF393" s="20">
        <f t="shared" si="273"/>
        <v>5000</v>
      </c>
      <c r="AG393" s="23">
        <v>440</v>
      </c>
      <c r="AH393" s="25">
        <v>7.5</v>
      </c>
      <c r="AI393" s="20">
        <f t="shared" si="274"/>
        <v>3300</v>
      </c>
      <c r="AJ393" s="23"/>
      <c r="AK393" s="22">
        <v>15</v>
      </c>
      <c r="AL393" s="20">
        <f t="shared" si="275"/>
        <v>0</v>
      </c>
      <c r="AM393" s="23"/>
      <c r="AN393" s="25">
        <v>12</v>
      </c>
      <c r="AO393" s="20">
        <f t="shared" si="276"/>
        <v>0</v>
      </c>
      <c r="AP393" s="23">
        <f t="shared" si="277"/>
        <v>2572</v>
      </c>
      <c r="AQ393" s="23"/>
      <c r="AR393" s="27">
        <v>4</v>
      </c>
      <c r="AS393" s="23">
        <f t="shared" si="278"/>
        <v>0</v>
      </c>
      <c r="AT393" s="23"/>
      <c r="AU393" s="28">
        <v>6</v>
      </c>
      <c r="AV393" s="23">
        <f t="shared" si="279"/>
        <v>0</v>
      </c>
      <c r="AW393" s="23">
        <v>282</v>
      </c>
      <c r="AX393" s="29">
        <f t="shared" si="280"/>
        <v>282</v>
      </c>
      <c r="AY393" s="23">
        <v>7038</v>
      </c>
      <c r="AZ393" s="30">
        <f t="shared" si="281"/>
        <v>0.28470066518847009</v>
      </c>
      <c r="BA393" s="30">
        <f t="shared" si="282"/>
        <v>0.19009608277900961</v>
      </c>
      <c r="BB393" s="30">
        <f t="shared" si="283"/>
        <v>7.3208722741433016E-2</v>
      </c>
      <c r="BC393" s="20">
        <f t="shared" si="284"/>
        <v>699192</v>
      </c>
      <c r="BD393" s="20">
        <f t="shared" si="285"/>
        <v>681500</v>
      </c>
      <c r="BE393" s="20">
        <f t="shared" si="286"/>
        <v>699192</v>
      </c>
      <c r="BF393" s="20">
        <f t="shared" si="287"/>
        <v>702492</v>
      </c>
      <c r="BG393" s="36">
        <v>755754</v>
      </c>
      <c r="BH393" s="36">
        <v>513207.86781076097</v>
      </c>
      <c r="BI393" s="237">
        <f t="shared" si="288"/>
        <v>67.906735235375663</v>
      </c>
      <c r="BJ393" s="238">
        <f t="shared" si="289"/>
        <v>62082</v>
      </c>
      <c r="BK393" s="239">
        <f t="shared" si="290"/>
        <v>8.2145777594296554</v>
      </c>
      <c r="BL393" s="27">
        <f t="shared" si="291"/>
        <v>46468.13</v>
      </c>
      <c r="BM393" s="239">
        <f t="shared" si="292"/>
        <v>6.1485787703406132</v>
      </c>
      <c r="BN393" s="240">
        <f t="shared" si="293"/>
        <v>19330.32</v>
      </c>
      <c r="BO393" s="239">
        <f t="shared" si="294"/>
        <v>2.5577529196008224</v>
      </c>
      <c r="BP393" s="27">
        <f t="shared" si="295"/>
        <v>12000</v>
      </c>
      <c r="BQ393" s="239">
        <f t="shared" si="296"/>
        <v>1.5878182583221525</v>
      </c>
      <c r="BR393" s="36">
        <f t="shared" si="297"/>
        <v>58437.440000000002</v>
      </c>
      <c r="BS393" s="239">
        <f t="shared" si="298"/>
        <v>7.7323361834671074</v>
      </c>
      <c r="BT393" s="248">
        <f t="shared" ref="BT393:BT456" si="307">(BG393-BH393)/BG393</f>
        <v>0.32093264764624341</v>
      </c>
      <c r="BU393" s="36">
        <v>198317.89</v>
      </c>
      <c r="BV393" s="47">
        <f t="shared" si="299"/>
        <v>26.241063891160351</v>
      </c>
      <c r="BW393" s="54">
        <f t="shared" si="300"/>
        <v>44228.242189239012</v>
      </c>
      <c r="BX393" s="237">
        <f t="shared" si="301"/>
        <v>5.8522008734639863</v>
      </c>
      <c r="BY393" s="53">
        <v>25372</v>
      </c>
      <c r="BZ393" s="53">
        <v>20250</v>
      </c>
      <c r="CA393" s="53">
        <v>16460</v>
      </c>
      <c r="CB393" s="53">
        <v>0</v>
      </c>
      <c r="CC393" s="54">
        <v>46468.13</v>
      </c>
      <c r="CD393" s="54">
        <v>19330.32</v>
      </c>
      <c r="CE393" s="54">
        <v>12000</v>
      </c>
      <c r="CF393" s="42">
        <f t="shared" si="302"/>
        <v>3.6287600544628658E-2</v>
      </c>
      <c r="CG393" s="42">
        <f t="shared" si="303"/>
        <v>2.9713866471019808E-2</v>
      </c>
      <c r="CH393" s="42">
        <f t="shared" si="304"/>
        <v>2.354145928443117E-2</v>
      </c>
      <c r="CI393" s="42">
        <f t="shared" si="305"/>
        <v>0</v>
      </c>
      <c r="CJ393" s="42">
        <f t="shared" si="306"/>
        <v>6.1485787703406132E-2</v>
      </c>
      <c r="CK393" s="54">
        <f t="shared" si="264"/>
        <v>8845.6484378478035</v>
      </c>
    </row>
    <row r="394" spans="1:89" ht="20" customHeight="1" x14ac:dyDescent="0.6">
      <c r="A394" s="47">
        <v>387</v>
      </c>
      <c r="B394" s="62">
        <v>3</v>
      </c>
      <c r="C394" s="48" t="s">
        <v>699</v>
      </c>
      <c r="D394" s="48" t="s">
        <v>700</v>
      </c>
      <c r="E394" s="48" t="s">
        <v>210</v>
      </c>
      <c r="F394" s="57"/>
      <c r="G394" s="19">
        <v>40</v>
      </c>
      <c r="H394" s="20">
        <f t="shared" si="265"/>
        <v>0</v>
      </c>
      <c r="I394" s="57">
        <v>13320</v>
      </c>
      <c r="J394" s="22">
        <v>50</v>
      </c>
      <c r="K394" s="20">
        <f t="shared" si="266"/>
        <v>666000</v>
      </c>
      <c r="L394" s="23"/>
      <c r="M394" s="24">
        <v>60</v>
      </c>
      <c r="N394" s="20">
        <f t="shared" si="267"/>
        <v>0</v>
      </c>
      <c r="O394" s="57">
        <v>4070</v>
      </c>
      <c r="P394" s="25">
        <v>12</v>
      </c>
      <c r="Q394" s="20">
        <f t="shared" si="268"/>
        <v>48840</v>
      </c>
      <c r="R394" s="57">
        <v>360</v>
      </c>
      <c r="S394" s="26">
        <v>12</v>
      </c>
      <c r="T394" s="20">
        <f t="shared" si="269"/>
        <v>4320</v>
      </c>
      <c r="U394" s="23">
        <v>612</v>
      </c>
      <c r="V394" s="25">
        <v>8</v>
      </c>
      <c r="W394" s="20">
        <f t="shared" si="270"/>
        <v>4896</v>
      </c>
      <c r="X394" s="57">
        <v>336</v>
      </c>
      <c r="Y394" s="25">
        <v>12</v>
      </c>
      <c r="Z394" s="20">
        <f t="shared" si="271"/>
        <v>4032</v>
      </c>
      <c r="AA394" s="57">
        <v>383</v>
      </c>
      <c r="AB394" s="25">
        <v>10</v>
      </c>
      <c r="AC394" s="20">
        <f t="shared" si="272"/>
        <v>3830</v>
      </c>
      <c r="AD394" s="57">
        <v>143</v>
      </c>
      <c r="AE394" s="25">
        <v>25</v>
      </c>
      <c r="AF394" s="20">
        <f t="shared" si="273"/>
        <v>3575</v>
      </c>
      <c r="AG394" s="57">
        <v>82</v>
      </c>
      <c r="AH394" s="25">
        <v>7.5</v>
      </c>
      <c r="AI394" s="20">
        <f t="shared" si="274"/>
        <v>615</v>
      </c>
      <c r="AJ394" s="57"/>
      <c r="AK394" s="22">
        <v>15</v>
      </c>
      <c r="AL394" s="20">
        <f t="shared" si="275"/>
        <v>0</v>
      </c>
      <c r="AM394" s="57"/>
      <c r="AN394" s="25">
        <v>12</v>
      </c>
      <c r="AO394" s="20">
        <f t="shared" si="276"/>
        <v>0</v>
      </c>
      <c r="AP394" s="23">
        <f t="shared" si="277"/>
        <v>1916</v>
      </c>
      <c r="AQ394" s="57"/>
      <c r="AR394" s="27">
        <v>4</v>
      </c>
      <c r="AS394" s="23">
        <f t="shared" si="278"/>
        <v>0</v>
      </c>
      <c r="AT394" s="57"/>
      <c r="AU394" s="28">
        <v>6</v>
      </c>
      <c r="AV394" s="23">
        <f t="shared" si="279"/>
        <v>0</v>
      </c>
      <c r="AW394" s="57">
        <v>874</v>
      </c>
      <c r="AX394" s="29">
        <f t="shared" si="280"/>
        <v>874</v>
      </c>
      <c r="AY394" s="57">
        <v>18982</v>
      </c>
      <c r="AZ394" s="30">
        <f t="shared" si="281"/>
        <v>0.30555555555555558</v>
      </c>
      <c r="BA394" s="30">
        <f t="shared" si="282"/>
        <v>0.14384384384384385</v>
      </c>
      <c r="BB394" s="30">
        <f t="shared" si="283"/>
        <v>0.21474201474201474</v>
      </c>
      <c r="BC394" s="20">
        <f t="shared" si="284"/>
        <v>686653</v>
      </c>
      <c r="BD394" s="20">
        <f t="shared" si="285"/>
        <v>673895</v>
      </c>
      <c r="BE394" s="20">
        <f t="shared" si="286"/>
        <v>686653</v>
      </c>
      <c r="BF394" s="20">
        <f t="shared" si="287"/>
        <v>687268</v>
      </c>
      <c r="BG394" s="241">
        <v>755090</v>
      </c>
      <c r="BH394" s="241">
        <v>510260.68</v>
      </c>
      <c r="BI394" s="237">
        <f t="shared" si="288"/>
        <v>67.576140592512147</v>
      </c>
      <c r="BJ394" s="238">
        <f t="shared" si="289"/>
        <v>41774</v>
      </c>
      <c r="BK394" s="239">
        <f t="shared" si="290"/>
        <v>5.5323206505184812</v>
      </c>
      <c r="BL394" s="27">
        <f t="shared" si="291"/>
        <v>46481.39</v>
      </c>
      <c r="BM394" s="239">
        <f t="shared" si="292"/>
        <v>6.155741699664941</v>
      </c>
      <c r="BN394" s="240">
        <f t="shared" si="293"/>
        <v>0</v>
      </c>
      <c r="BO394" s="239">
        <f t="shared" si="294"/>
        <v>0</v>
      </c>
      <c r="BP394" s="27">
        <f t="shared" si="295"/>
        <v>10000</v>
      </c>
      <c r="BQ394" s="239">
        <f t="shared" si="296"/>
        <v>1.3243454422651606</v>
      </c>
      <c r="BR394" s="36">
        <f t="shared" si="297"/>
        <v>37666.099999999991</v>
      </c>
      <c r="BS394" s="239">
        <f t="shared" si="298"/>
        <v>4.9882927862903754</v>
      </c>
      <c r="BT394" s="248">
        <f t="shared" si="307"/>
        <v>0.32423859407487848</v>
      </c>
      <c r="BU394" s="241">
        <v>135921.49</v>
      </c>
      <c r="BV394" s="47">
        <f t="shared" si="299"/>
        <v>18.000700578738957</v>
      </c>
      <c r="BW394" s="54">
        <f t="shared" si="300"/>
        <v>108907.83000000002</v>
      </c>
      <c r="BX394" s="237">
        <f t="shared" si="301"/>
        <v>14.423158828748894</v>
      </c>
      <c r="BY394" s="58">
        <v>11514</v>
      </c>
      <c r="BZ394" s="58">
        <v>13370</v>
      </c>
      <c r="CA394" s="58">
        <v>14040</v>
      </c>
      <c r="CB394" s="58">
        <v>2850</v>
      </c>
      <c r="CC394" s="59">
        <v>46481.39</v>
      </c>
      <c r="CD394" s="59"/>
      <c r="CE394" s="59">
        <v>10000</v>
      </c>
      <c r="CF394" s="42">
        <f t="shared" si="302"/>
        <v>1.6768294902956806E-2</v>
      </c>
      <c r="CG394" s="42">
        <f t="shared" si="303"/>
        <v>1.9839886035658373E-2</v>
      </c>
      <c r="CH394" s="42">
        <f t="shared" si="304"/>
        <v>2.0447008896779015E-2</v>
      </c>
      <c r="CI394" s="42">
        <f t="shared" si="305"/>
        <v>4.1468539201592394E-3</v>
      </c>
      <c r="CJ394" s="42">
        <f t="shared" si="306"/>
        <v>6.1557416996649406E-2</v>
      </c>
      <c r="CK394" s="54">
        <f t="shared" si="264"/>
        <v>21781.566000000006</v>
      </c>
    </row>
    <row r="395" spans="1:89" ht="20" customHeight="1" x14ac:dyDescent="0.6">
      <c r="A395" s="47">
        <v>388</v>
      </c>
      <c r="B395" s="62">
        <v>4</v>
      </c>
      <c r="C395" s="48" t="s">
        <v>701</v>
      </c>
      <c r="D395" s="48" t="s">
        <v>84</v>
      </c>
      <c r="E395" s="48" t="s">
        <v>233</v>
      </c>
      <c r="F395" s="49">
        <v>0</v>
      </c>
      <c r="G395" s="19">
        <v>40</v>
      </c>
      <c r="H395" s="20">
        <f t="shared" si="265"/>
        <v>0</v>
      </c>
      <c r="I395" s="23">
        <v>12725</v>
      </c>
      <c r="J395" s="22">
        <v>50</v>
      </c>
      <c r="K395" s="20">
        <f t="shared" si="266"/>
        <v>636250</v>
      </c>
      <c r="L395" s="23"/>
      <c r="M395" s="24">
        <v>60</v>
      </c>
      <c r="N395" s="20">
        <f t="shared" si="267"/>
        <v>0</v>
      </c>
      <c r="O395" s="23">
        <v>5500</v>
      </c>
      <c r="P395" s="25">
        <v>12</v>
      </c>
      <c r="Q395" s="20">
        <f t="shared" si="268"/>
        <v>66000</v>
      </c>
      <c r="R395" s="23">
        <v>420</v>
      </c>
      <c r="S395" s="26">
        <v>12</v>
      </c>
      <c r="T395" s="20">
        <f t="shared" si="269"/>
        <v>5040</v>
      </c>
      <c r="U395" s="23">
        <v>200</v>
      </c>
      <c r="V395" s="25">
        <v>8</v>
      </c>
      <c r="W395" s="20">
        <f t="shared" si="270"/>
        <v>1600</v>
      </c>
      <c r="X395" s="23">
        <v>290</v>
      </c>
      <c r="Y395" s="25">
        <v>12</v>
      </c>
      <c r="Z395" s="20">
        <f t="shared" si="271"/>
        <v>3480</v>
      </c>
      <c r="AA395" s="23">
        <v>460</v>
      </c>
      <c r="AB395" s="25">
        <v>10</v>
      </c>
      <c r="AC395" s="20">
        <f t="shared" si="272"/>
        <v>4600</v>
      </c>
      <c r="AD395" s="23">
        <v>160</v>
      </c>
      <c r="AE395" s="25">
        <v>25</v>
      </c>
      <c r="AF395" s="20">
        <f t="shared" si="273"/>
        <v>4000</v>
      </c>
      <c r="AG395" s="23">
        <v>505</v>
      </c>
      <c r="AH395" s="25">
        <v>7.5</v>
      </c>
      <c r="AI395" s="20">
        <f t="shared" si="274"/>
        <v>3787.5</v>
      </c>
      <c r="AJ395" s="23"/>
      <c r="AK395" s="22">
        <v>15</v>
      </c>
      <c r="AL395" s="20">
        <f t="shared" si="275"/>
        <v>0</v>
      </c>
      <c r="AM395" s="23">
        <v>0</v>
      </c>
      <c r="AN395" s="25">
        <v>12</v>
      </c>
      <c r="AO395" s="20">
        <f t="shared" si="276"/>
        <v>0</v>
      </c>
      <c r="AP395" s="23">
        <f t="shared" si="277"/>
        <v>2035</v>
      </c>
      <c r="AQ395" s="23">
        <v>107</v>
      </c>
      <c r="AR395" s="27">
        <v>4</v>
      </c>
      <c r="AS395" s="23">
        <f t="shared" si="278"/>
        <v>428</v>
      </c>
      <c r="AT395" s="23">
        <v>0</v>
      </c>
      <c r="AU395" s="28">
        <v>6</v>
      </c>
      <c r="AV395" s="23">
        <f t="shared" si="279"/>
        <v>0</v>
      </c>
      <c r="AW395" s="23">
        <v>329</v>
      </c>
      <c r="AX395" s="29">
        <f t="shared" si="280"/>
        <v>757</v>
      </c>
      <c r="AY395" s="23">
        <v>33945</v>
      </c>
      <c r="AZ395" s="30">
        <f t="shared" si="281"/>
        <v>0.43222003929273084</v>
      </c>
      <c r="BA395" s="30">
        <f t="shared" si="282"/>
        <v>0.15992141453831041</v>
      </c>
      <c r="BB395" s="30">
        <f t="shared" si="283"/>
        <v>0.13763636363636364</v>
      </c>
      <c r="BC395" s="20">
        <f t="shared" si="284"/>
        <v>654970</v>
      </c>
      <c r="BD395" s="20">
        <f t="shared" si="285"/>
        <v>645290</v>
      </c>
      <c r="BE395" s="20">
        <f t="shared" si="286"/>
        <v>654970</v>
      </c>
      <c r="BF395" s="20">
        <f t="shared" si="287"/>
        <v>658757.5</v>
      </c>
      <c r="BG395" s="36">
        <v>754702.5</v>
      </c>
      <c r="BH395" s="36">
        <v>504474.5</v>
      </c>
      <c r="BI395" s="237">
        <f t="shared" si="288"/>
        <v>66.844153822201463</v>
      </c>
      <c r="BJ395" s="238">
        <f t="shared" si="289"/>
        <v>63239</v>
      </c>
      <c r="BK395" s="239">
        <f t="shared" si="290"/>
        <v>8.3793282783613421</v>
      </c>
      <c r="BL395" s="27">
        <f t="shared" si="291"/>
        <v>42475</v>
      </c>
      <c r="BM395" s="239">
        <f t="shared" si="292"/>
        <v>5.6280454881228037</v>
      </c>
      <c r="BN395" s="240">
        <f t="shared" si="293"/>
        <v>3915.01</v>
      </c>
      <c r="BO395" s="239">
        <f t="shared" si="294"/>
        <v>0.51874877849218737</v>
      </c>
      <c r="BP395" s="27">
        <f t="shared" si="295"/>
        <v>20000</v>
      </c>
      <c r="BQ395" s="239">
        <f t="shared" si="296"/>
        <v>2.6500508478506433</v>
      </c>
      <c r="BR395" s="36">
        <f t="shared" si="297"/>
        <v>36677.888484848008</v>
      </c>
      <c r="BS395" s="239">
        <f t="shared" si="298"/>
        <v>4.8599134738321403</v>
      </c>
      <c r="BT395" s="248">
        <f t="shared" si="307"/>
        <v>0.33155846177798537</v>
      </c>
      <c r="BU395" s="36">
        <v>166306.898484848</v>
      </c>
      <c r="BV395" s="47">
        <f t="shared" si="299"/>
        <v>22.036086866659115</v>
      </c>
      <c r="BW395" s="54">
        <f t="shared" si="300"/>
        <v>83921.101515151997</v>
      </c>
      <c r="BX395" s="237">
        <f t="shared" si="301"/>
        <v>11.119759311139422</v>
      </c>
      <c r="BY395" s="53">
        <v>19012</v>
      </c>
      <c r="BZ395" s="53">
        <v>17575</v>
      </c>
      <c r="CA395" s="53">
        <v>22032</v>
      </c>
      <c r="CB395" s="53">
        <v>4620</v>
      </c>
      <c r="CC395" s="54">
        <v>42475</v>
      </c>
      <c r="CD395" s="54">
        <v>3915.01</v>
      </c>
      <c r="CE395" s="54">
        <v>20000</v>
      </c>
      <c r="CF395" s="42">
        <f t="shared" si="302"/>
        <v>2.9027283692382857E-2</v>
      </c>
      <c r="CG395" s="42">
        <f t="shared" si="303"/>
        <v>2.7235816454617305E-2</v>
      </c>
      <c r="CH395" s="42">
        <f t="shared" si="304"/>
        <v>3.3638181901461138E-2</v>
      </c>
      <c r="CI395" s="42">
        <f t="shared" si="305"/>
        <v>7.0132028857356459E-3</v>
      </c>
      <c r="CJ395" s="42">
        <f t="shared" si="306"/>
        <v>5.6280454881228036E-2</v>
      </c>
      <c r="CK395" s="54">
        <f t="shared" si="264"/>
        <v>16784.220303030401</v>
      </c>
    </row>
    <row r="396" spans="1:89" ht="20" customHeight="1" x14ac:dyDescent="0.6">
      <c r="A396" s="47">
        <v>389</v>
      </c>
      <c r="B396" s="47">
        <v>6</v>
      </c>
      <c r="C396" s="48" t="s">
        <v>702</v>
      </c>
      <c r="D396" s="48" t="s">
        <v>703</v>
      </c>
      <c r="E396" s="48" t="s">
        <v>603</v>
      </c>
      <c r="F396" s="57"/>
      <c r="G396" s="19">
        <v>40</v>
      </c>
      <c r="H396" s="20">
        <f t="shared" si="265"/>
        <v>0</v>
      </c>
      <c r="I396" s="57">
        <v>12543</v>
      </c>
      <c r="J396" s="22">
        <v>50</v>
      </c>
      <c r="K396" s="20">
        <f t="shared" si="266"/>
        <v>627150</v>
      </c>
      <c r="L396" s="23"/>
      <c r="M396" s="24">
        <v>60</v>
      </c>
      <c r="N396" s="20">
        <f t="shared" si="267"/>
        <v>0</v>
      </c>
      <c r="O396" s="57">
        <v>3234</v>
      </c>
      <c r="P396" s="25">
        <v>12</v>
      </c>
      <c r="Q396" s="20">
        <f t="shared" si="268"/>
        <v>38808</v>
      </c>
      <c r="R396" s="57">
        <v>1340</v>
      </c>
      <c r="S396" s="26">
        <v>12</v>
      </c>
      <c r="T396" s="20">
        <f t="shared" si="269"/>
        <v>16080</v>
      </c>
      <c r="U396" s="23">
        <v>1146</v>
      </c>
      <c r="V396" s="25">
        <v>8</v>
      </c>
      <c r="W396" s="20">
        <f t="shared" si="270"/>
        <v>9168</v>
      </c>
      <c r="X396" s="57">
        <v>321</v>
      </c>
      <c r="Y396" s="25">
        <v>12</v>
      </c>
      <c r="Z396" s="20">
        <f t="shared" si="271"/>
        <v>3852</v>
      </c>
      <c r="AA396" s="57">
        <v>883</v>
      </c>
      <c r="AB396" s="25">
        <v>10</v>
      </c>
      <c r="AC396" s="20">
        <f t="shared" si="272"/>
        <v>8830</v>
      </c>
      <c r="AD396" s="57">
        <v>480</v>
      </c>
      <c r="AE396" s="25">
        <v>25</v>
      </c>
      <c r="AF396" s="20">
        <f t="shared" si="273"/>
        <v>12000</v>
      </c>
      <c r="AG396" s="57"/>
      <c r="AH396" s="25">
        <v>7.5</v>
      </c>
      <c r="AI396" s="20">
        <f t="shared" si="274"/>
        <v>0</v>
      </c>
      <c r="AJ396" s="57">
        <v>412</v>
      </c>
      <c r="AK396" s="22">
        <v>15</v>
      </c>
      <c r="AL396" s="20">
        <f t="shared" si="275"/>
        <v>6180</v>
      </c>
      <c r="AM396" s="57"/>
      <c r="AN396" s="25">
        <v>12</v>
      </c>
      <c r="AO396" s="20">
        <f t="shared" si="276"/>
        <v>0</v>
      </c>
      <c r="AP396" s="23">
        <f t="shared" si="277"/>
        <v>4582</v>
      </c>
      <c r="AQ396" s="57">
        <v>83</v>
      </c>
      <c r="AR396" s="27">
        <v>4</v>
      </c>
      <c r="AS396" s="23">
        <f t="shared" si="278"/>
        <v>332</v>
      </c>
      <c r="AT396" s="57"/>
      <c r="AU396" s="28">
        <v>6</v>
      </c>
      <c r="AV396" s="23">
        <f t="shared" si="279"/>
        <v>0</v>
      </c>
      <c r="AW396" s="57">
        <v>957</v>
      </c>
      <c r="AX396" s="29">
        <f t="shared" si="280"/>
        <v>1289</v>
      </c>
      <c r="AY396" s="57">
        <v>26425</v>
      </c>
      <c r="AZ396" s="30">
        <f t="shared" si="281"/>
        <v>0.25783305429323128</v>
      </c>
      <c r="BA396" s="30">
        <f t="shared" si="282"/>
        <v>0.36530335645379891</v>
      </c>
      <c r="BB396" s="30">
        <f t="shared" si="283"/>
        <v>0.39857761286332716</v>
      </c>
      <c r="BC396" s="20">
        <f t="shared" si="284"/>
        <v>677080</v>
      </c>
      <c r="BD396" s="20">
        <f t="shared" si="285"/>
        <v>655230</v>
      </c>
      <c r="BE396" s="20">
        <f t="shared" si="286"/>
        <v>677080</v>
      </c>
      <c r="BF396" s="20">
        <f t="shared" si="287"/>
        <v>677080</v>
      </c>
      <c r="BG396" s="241">
        <v>754193</v>
      </c>
      <c r="BH396" s="241">
        <v>506195.42</v>
      </c>
      <c r="BI396" s="237">
        <f t="shared" si="288"/>
        <v>67.117491146165506</v>
      </c>
      <c r="BJ396" s="238">
        <f t="shared" si="289"/>
        <v>58570</v>
      </c>
      <c r="BK396" s="239">
        <f t="shared" si="290"/>
        <v>7.7659166818042591</v>
      </c>
      <c r="BL396" s="27">
        <f t="shared" si="291"/>
        <v>43630</v>
      </c>
      <c r="BM396" s="239">
        <f t="shared" si="292"/>
        <v>5.7849913748867996</v>
      </c>
      <c r="BN396" s="240">
        <f t="shared" si="293"/>
        <v>8820</v>
      </c>
      <c r="BO396" s="239">
        <f t="shared" si="294"/>
        <v>1.1694619281801872</v>
      </c>
      <c r="BP396" s="27">
        <f t="shared" si="295"/>
        <v>21000</v>
      </c>
      <c r="BQ396" s="239">
        <f t="shared" si="296"/>
        <v>2.7844331623337792</v>
      </c>
      <c r="BR396" s="36">
        <f t="shared" si="297"/>
        <v>53220.98000000001</v>
      </c>
      <c r="BS396" s="239">
        <f t="shared" si="298"/>
        <v>7.0566791259001356</v>
      </c>
      <c r="BT396" s="248">
        <f t="shared" si="307"/>
        <v>0.32882508853834497</v>
      </c>
      <c r="BU396" s="241">
        <v>185240.98</v>
      </c>
      <c r="BV396" s="47">
        <f t="shared" si="299"/>
        <v>24.56148227310516</v>
      </c>
      <c r="BW396" s="54">
        <f t="shared" si="300"/>
        <v>62756.600000000006</v>
      </c>
      <c r="BX396" s="237">
        <f t="shared" si="301"/>
        <v>8.3210265807293364</v>
      </c>
      <c r="BY396" s="58">
        <v>19215</v>
      </c>
      <c r="BZ396" s="58">
        <v>16875</v>
      </c>
      <c r="CA396" s="58">
        <v>17160</v>
      </c>
      <c r="CB396" s="58">
        <v>5320</v>
      </c>
      <c r="CC396" s="59">
        <v>43630</v>
      </c>
      <c r="CD396" s="59">
        <v>8820</v>
      </c>
      <c r="CE396" s="59">
        <v>21000</v>
      </c>
      <c r="CF396" s="42">
        <f t="shared" si="302"/>
        <v>2.8379216636143439E-2</v>
      </c>
      <c r="CG396" s="42">
        <f t="shared" si="303"/>
        <v>2.5754315278604459E-2</v>
      </c>
      <c r="CH396" s="42">
        <f t="shared" si="304"/>
        <v>2.5344124771075796E-2</v>
      </c>
      <c r="CI396" s="42">
        <f t="shared" si="305"/>
        <v>7.8572694511726826E-3</v>
      </c>
      <c r="CJ396" s="42">
        <f t="shared" si="306"/>
        <v>5.7849913748867998E-2</v>
      </c>
      <c r="CK396" s="54">
        <f t="shared" si="264"/>
        <v>12551.320000000002</v>
      </c>
    </row>
    <row r="397" spans="1:89" ht="20" customHeight="1" x14ac:dyDescent="0.6">
      <c r="A397" s="47">
        <v>390</v>
      </c>
      <c r="B397" s="47">
        <v>4</v>
      </c>
      <c r="C397" s="60" t="s">
        <v>704</v>
      </c>
      <c r="D397" s="48" t="s">
        <v>705</v>
      </c>
      <c r="E397" s="48" t="s">
        <v>163</v>
      </c>
      <c r="F397" s="66"/>
      <c r="G397" s="19">
        <v>40</v>
      </c>
      <c r="H397" s="20">
        <f t="shared" si="265"/>
        <v>0</v>
      </c>
      <c r="I397" s="66">
        <v>13090</v>
      </c>
      <c r="J397" s="22">
        <v>50</v>
      </c>
      <c r="K397" s="20">
        <f t="shared" si="266"/>
        <v>654500</v>
      </c>
      <c r="L397" s="23"/>
      <c r="M397" s="24">
        <v>60</v>
      </c>
      <c r="N397" s="20">
        <f t="shared" si="267"/>
        <v>0</v>
      </c>
      <c r="O397" s="66">
        <v>5385</v>
      </c>
      <c r="P397" s="25">
        <v>12</v>
      </c>
      <c r="Q397" s="20">
        <f t="shared" si="268"/>
        <v>64620</v>
      </c>
      <c r="R397" s="66"/>
      <c r="S397" s="26">
        <v>12</v>
      </c>
      <c r="T397" s="20">
        <f t="shared" si="269"/>
        <v>0</v>
      </c>
      <c r="U397" s="66">
        <v>560</v>
      </c>
      <c r="V397" s="25">
        <v>8</v>
      </c>
      <c r="W397" s="20">
        <f t="shared" si="270"/>
        <v>4480</v>
      </c>
      <c r="X397" s="66">
        <v>590</v>
      </c>
      <c r="Y397" s="25">
        <v>12</v>
      </c>
      <c r="Z397" s="20">
        <f t="shared" si="271"/>
        <v>7080</v>
      </c>
      <c r="AA397" s="66">
        <v>580</v>
      </c>
      <c r="AB397" s="25">
        <v>10</v>
      </c>
      <c r="AC397" s="20">
        <f t="shared" si="272"/>
        <v>5800</v>
      </c>
      <c r="AD397" s="66"/>
      <c r="AE397" s="25">
        <v>25</v>
      </c>
      <c r="AF397" s="20">
        <f t="shared" si="273"/>
        <v>0</v>
      </c>
      <c r="AG397" s="66"/>
      <c r="AH397" s="25">
        <v>7.5</v>
      </c>
      <c r="AI397" s="20">
        <f t="shared" si="274"/>
        <v>0</v>
      </c>
      <c r="AJ397" s="66"/>
      <c r="AK397" s="22">
        <v>15</v>
      </c>
      <c r="AL397" s="20">
        <f t="shared" si="275"/>
        <v>0</v>
      </c>
      <c r="AM397" s="66">
        <v>157</v>
      </c>
      <c r="AN397" s="25">
        <v>12</v>
      </c>
      <c r="AO397" s="20">
        <f t="shared" si="276"/>
        <v>1884</v>
      </c>
      <c r="AP397" s="23">
        <f t="shared" si="277"/>
        <v>1887</v>
      </c>
      <c r="AQ397" s="66"/>
      <c r="AR397" s="27">
        <v>4</v>
      </c>
      <c r="AS397" s="23">
        <f t="shared" si="278"/>
        <v>0</v>
      </c>
      <c r="AT397" s="66"/>
      <c r="AU397" s="28">
        <v>6</v>
      </c>
      <c r="AV397" s="23">
        <f t="shared" si="279"/>
        <v>0</v>
      </c>
      <c r="AW397" s="66">
        <v>968</v>
      </c>
      <c r="AX397" s="29">
        <f t="shared" si="280"/>
        <v>968</v>
      </c>
      <c r="AY397" s="23">
        <v>14520</v>
      </c>
      <c r="AZ397" s="30">
        <f t="shared" si="281"/>
        <v>0.41138273491214666</v>
      </c>
      <c r="BA397" s="30">
        <f t="shared" si="282"/>
        <v>0.14415584415584415</v>
      </c>
      <c r="BB397" s="30">
        <f t="shared" si="283"/>
        <v>0.17975858867223771</v>
      </c>
      <c r="BC397" s="20">
        <f t="shared" si="284"/>
        <v>671860</v>
      </c>
      <c r="BD397" s="20">
        <f t="shared" si="285"/>
        <v>654500</v>
      </c>
      <c r="BE397" s="20">
        <f t="shared" si="286"/>
        <v>671860</v>
      </c>
      <c r="BF397" s="20">
        <f t="shared" si="287"/>
        <v>671860</v>
      </c>
      <c r="BG397" s="88">
        <v>752884</v>
      </c>
      <c r="BH397" s="88">
        <v>500488.46</v>
      </c>
      <c r="BI397" s="237">
        <f t="shared" si="288"/>
        <v>66.476171628033001</v>
      </c>
      <c r="BJ397" s="238">
        <f t="shared" si="289"/>
        <v>42401.5</v>
      </c>
      <c r="BK397" s="239">
        <f t="shared" si="290"/>
        <v>5.6318768894012887</v>
      </c>
      <c r="BL397" s="27">
        <f t="shared" si="291"/>
        <v>49920</v>
      </c>
      <c r="BM397" s="239">
        <f t="shared" si="292"/>
        <v>6.6305035038598241</v>
      </c>
      <c r="BN397" s="240">
        <f t="shared" si="293"/>
        <v>5375</v>
      </c>
      <c r="BO397" s="239">
        <f t="shared" si="294"/>
        <v>0.71392140090638134</v>
      </c>
      <c r="BP397" s="27">
        <f t="shared" si="295"/>
        <v>25000</v>
      </c>
      <c r="BQ397" s="239">
        <f t="shared" si="296"/>
        <v>3.3205646553785177</v>
      </c>
      <c r="BR397" s="36">
        <f t="shared" si="297"/>
        <v>45645.880000000005</v>
      </c>
      <c r="BS397" s="239">
        <f t="shared" si="298"/>
        <v>6.0628038316659678</v>
      </c>
      <c r="BT397" s="248">
        <f t="shared" si="307"/>
        <v>0.33523828371966996</v>
      </c>
      <c r="BU397" s="88">
        <v>168342.38</v>
      </c>
      <c r="BV397" s="47">
        <f t="shared" si="299"/>
        <v>22.359670281211979</v>
      </c>
      <c r="BW397" s="54">
        <f t="shared" si="300"/>
        <v>84053.159999999974</v>
      </c>
      <c r="BX397" s="237">
        <f t="shared" si="301"/>
        <v>11.164158090755013</v>
      </c>
      <c r="BY397" s="73">
        <v>10867.5</v>
      </c>
      <c r="BZ397" s="73">
        <v>13555</v>
      </c>
      <c r="CA397" s="73">
        <v>12789</v>
      </c>
      <c r="CB397" s="73">
        <v>5190</v>
      </c>
      <c r="CC397" s="88">
        <v>49920</v>
      </c>
      <c r="CD397" s="88">
        <v>5375</v>
      </c>
      <c r="CE397" s="88">
        <v>25000</v>
      </c>
      <c r="CF397" s="42">
        <f t="shared" si="302"/>
        <v>1.6175244842675556E-2</v>
      </c>
      <c r="CG397" s="42">
        <f t="shared" si="303"/>
        <v>2.0710466004583653E-2</v>
      </c>
      <c r="CH397" s="42">
        <f t="shared" si="304"/>
        <v>1.9035215669931237E-2</v>
      </c>
      <c r="CI397" s="42">
        <f t="shared" si="305"/>
        <v>7.7248236239692795E-3</v>
      </c>
      <c r="CJ397" s="42">
        <f t="shared" si="306"/>
        <v>6.6305035038598248E-2</v>
      </c>
      <c r="CK397" s="54">
        <f t="shared" si="264"/>
        <v>16810.631999999994</v>
      </c>
    </row>
    <row r="398" spans="1:89" ht="20" customHeight="1" x14ac:dyDescent="0.6">
      <c r="A398" s="47">
        <v>391</v>
      </c>
      <c r="B398" s="62">
        <v>4</v>
      </c>
      <c r="C398" s="92" t="s">
        <v>706</v>
      </c>
      <c r="D398" s="92" t="s">
        <v>707</v>
      </c>
      <c r="E398" s="92" t="s">
        <v>88</v>
      </c>
      <c r="F398" s="55"/>
      <c r="G398" s="19">
        <v>40</v>
      </c>
      <c r="H398" s="20">
        <f t="shared" si="265"/>
        <v>0</v>
      </c>
      <c r="I398" s="23">
        <v>10464</v>
      </c>
      <c r="J398" s="22">
        <v>50</v>
      </c>
      <c r="K398" s="20">
        <f t="shared" si="266"/>
        <v>523200</v>
      </c>
      <c r="L398" s="23"/>
      <c r="M398" s="24">
        <v>60</v>
      </c>
      <c r="N398" s="20">
        <f t="shared" si="267"/>
        <v>0</v>
      </c>
      <c r="O398" s="23">
        <v>8970</v>
      </c>
      <c r="P398" s="25">
        <v>12</v>
      </c>
      <c r="Q398" s="20">
        <f t="shared" si="268"/>
        <v>107640</v>
      </c>
      <c r="R398" s="23">
        <v>1060</v>
      </c>
      <c r="S398" s="26">
        <v>12</v>
      </c>
      <c r="T398" s="20">
        <f t="shared" si="269"/>
        <v>12720</v>
      </c>
      <c r="U398" s="23">
        <v>1710</v>
      </c>
      <c r="V398" s="25">
        <v>8</v>
      </c>
      <c r="W398" s="20">
        <f t="shared" si="270"/>
        <v>13680</v>
      </c>
      <c r="X398" s="23">
        <v>208</v>
      </c>
      <c r="Y398" s="25">
        <v>12</v>
      </c>
      <c r="Z398" s="20">
        <f t="shared" si="271"/>
        <v>2496</v>
      </c>
      <c r="AA398" s="23">
        <v>1800</v>
      </c>
      <c r="AB398" s="25">
        <v>10</v>
      </c>
      <c r="AC398" s="20">
        <f t="shared" si="272"/>
        <v>18000</v>
      </c>
      <c r="AD398" s="23">
        <v>310</v>
      </c>
      <c r="AE398" s="25">
        <v>25</v>
      </c>
      <c r="AF398" s="20">
        <f t="shared" si="273"/>
        <v>7750</v>
      </c>
      <c r="AG398" s="23">
        <v>725</v>
      </c>
      <c r="AH398" s="25">
        <v>7.5</v>
      </c>
      <c r="AI398" s="20">
        <f t="shared" si="274"/>
        <v>5437.5</v>
      </c>
      <c r="AJ398" s="23"/>
      <c r="AK398" s="22">
        <v>15</v>
      </c>
      <c r="AL398" s="20">
        <f t="shared" si="275"/>
        <v>0</v>
      </c>
      <c r="AM398" s="23"/>
      <c r="AN398" s="25">
        <v>12</v>
      </c>
      <c r="AO398" s="20">
        <f t="shared" si="276"/>
        <v>0</v>
      </c>
      <c r="AP398" s="23">
        <f t="shared" si="277"/>
        <v>5813</v>
      </c>
      <c r="AQ398" s="23">
        <v>76</v>
      </c>
      <c r="AR398" s="27">
        <v>4</v>
      </c>
      <c r="AS398" s="23">
        <f t="shared" si="278"/>
        <v>304</v>
      </c>
      <c r="AT398" s="23"/>
      <c r="AU398" s="28">
        <v>6</v>
      </c>
      <c r="AV398" s="23">
        <f t="shared" si="279"/>
        <v>0</v>
      </c>
      <c r="AW398" s="23">
        <v>2449</v>
      </c>
      <c r="AX398" s="29">
        <f t="shared" si="280"/>
        <v>2753</v>
      </c>
      <c r="AY398" s="23">
        <v>60023</v>
      </c>
      <c r="AZ398" s="30">
        <f t="shared" si="281"/>
        <v>0.85722477064220182</v>
      </c>
      <c r="BA398" s="30">
        <f t="shared" si="282"/>
        <v>0.55552370030581044</v>
      </c>
      <c r="BB398" s="30">
        <f t="shared" si="283"/>
        <v>0.3069119286510591</v>
      </c>
      <c r="BC398" s="20">
        <f t="shared" si="284"/>
        <v>577846</v>
      </c>
      <c r="BD398" s="20">
        <f t="shared" si="285"/>
        <v>543670</v>
      </c>
      <c r="BE398" s="20">
        <f t="shared" si="286"/>
        <v>577846</v>
      </c>
      <c r="BF398" s="20">
        <f t="shared" si="287"/>
        <v>583283.5</v>
      </c>
      <c r="BG398" s="36">
        <v>750946.5</v>
      </c>
      <c r="BH398" s="36">
        <v>508643.88634000003</v>
      </c>
      <c r="BI398" s="237">
        <f t="shared" si="288"/>
        <v>67.733704909737241</v>
      </c>
      <c r="BJ398" s="238">
        <f t="shared" si="289"/>
        <v>50580</v>
      </c>
      <c r="BK398" s="239">
        <f t="shared" si="290"/>
        <v>6.7354997992533425</v>
      </c>
      <c r="BL398" s="27">
        <f t="shared" si="291"/>
        <v>30804</v>
      </c>
      <c r="BM398" s="239">
        <f t="shared" si="292"/>
        <v>4.1020232466627116</v>
      </c>
      <c r="BN398" s="240">
        <f t="shared" si="293"/>
        <v>13873.125</v>
      </c>
      <c r="BO398" s="239">
        <f t="shared" si="294"/>
        <v>1.8474185577800815</v>
      </c>
      <c r="BP398" s="27">
        <f t="shared" si="295"/>
        <v>35000</v>
      </c>
      <c r="BQ398" s="239">
        <f t="shared" si="296"/>
        <v>4.6607847563042109</v>
      </c>
      <c r="BR398" s="36">
        <f t="shared" si="297"/>
        <v>32455.47</v>
      </c>
      <c r="BS398" s="239">
        <f t="shared" si="298"/>
        <v>4.3219417095625321</v>
      </c>
      <c r="BT398" s="248">
        <f t="shared" si="307"/>
        <v>0.32266295090262753</v>
      </c>
      <c r="BU398" s="36">
        <v>162712.595</v>
      </c>
      <c r="BV398" s="47">
        <f t="shared" si="299"/>
        <v>21.667668069562879</v>
      </c>
      <c r="BW398" s="54">
        <f t="shared" si="300"/>
        <v>79590.018659999972</v>
      </c>
      <c r="BX398" s="237">
        <f t="shared" si="301"/>
        <v>10.598627020699873</v>
      </c>
      <c r="BY398" s="53">
        <v>15372</v>
      </c>
      <c r="BZ398" s="53">
        <v>14030</v>
      </c>
      <c r="CA398" s="53">
        <v>17850</v>
      </c>
      <c r="CB398" s="53">
        <v>3328</v>
      </c>
      <c r="CC398" s="54">
        <v>30804</v>
      </c>
      <c r="CD398" s="54">
        <v>13873.125</v>
      </c>
      <c r="CE398" s="54">
        <v>35000</v>
      </c>
      <c r="CF398" s="42">
        <f t="shared" si="302"/>
        <v>2.660224350432468E-2</v>
      </c>
      <c r="CG398" s="42">
        <f t="shared" si="303"/>
        <v>2.580609560946898E-2</v>
      </c>
      <c r="CH398" s="42">
        <f t="shared" si="304"/>
        <v>3.0890583304202159E-2</v>
      </c>
      <c r="CI398" s="42">
        <f t="shared" si="305"/>
        <v>5.7056302809868611E-3</v>
      </c>
      <c r="CJ398" s="42">
        <f t="shared" si="306"/>
        <v>4.1020232466627116E-2</v>
      </c>
      <c r="CK398" s="54">
        <f t="shared" si="264"/>
        <v>15918.003731999996</v>
      </c>
    </row>
    <row r="399" spans="1:89" ht="20" customHeight="1" x14ac:dyDescent="0.6">
      <c r="A399" s="47">
        <v>392</v>
      </c>
      <c r="B399" s="62">
        <v>4</v>
      </c>
      <c r="C399" s="48" t="s">
        <v>708</v>
      </c>
      <c r="D399" s="48" t="s">
        <v>222</v>
      </c>
      <c r="E399" s="48" t="s">
        <v>642</v>
      </c>
      <c r="F399" s="57"/>
      <c r="G399" s="19">
        <v>40</v>
      </c>
      <c r="H399" s="20">
        <f t="shared" si="265"/>
        <v>0</v>
      </c>
      <c r="I399" s="23">
        <v>12560</v>
      </c>
      <c r="J399" s="22">
        <v>50</v>
      </c>
      <c r="K399" s="20">
        <f t="shared" si="266"/>
        <v>628000</v>
      </c>
      <c r="L399" s="23"/>
      <c r="M399" s="24">
        <v>60</v>
      </c>
      <c r="N399" s="20">
        <f t="shared" si="267"/>
        <v>0</v>
      </c>
      <c r="O399" s="23">
        <v>4708</v>
      </c>
      <c r="P399" s="25">
        <v>12</v>
      </c>
      <c r="Q399" s="20">
        <f t="shared" si="268"/>
        <v>56496</v>
      </c>
      <c r="R399" s="23">
        <v>1020</v>
      </c>
      <c r="S399" s="26">
        <v>12</v>
      </c>
      <c r="T399" s="20">
        <f t="shared" si="269"/>
        <v>12240</v>
      </c>
      <c r="U399" s="23">
        <v>680</v>
      </c>
      <c r="V399" s="25">
        <v>8</v>
      </c>
      <c r="W399" s="20">
        <f t="shared" si="270"/>
        <v>5440</v>
      </c>
      <c r="X399" s="23">
        <v>320</v>
      </c>
      <c r="Y399" s="25">
        <v>12</v>
      </c>
      <c r="Z399" s="20">
        <f t="shared" si="271"/>
        <v>3840</v>
      </c>
      <c r="AA399" s="23">
        <v>1000</v>
      </c>
      <c r="AB399" s="25">
        <v>10</v>
      </c>
      <c r="AC399" s="20">
        <f t="shared" si="272"/>
        <v>10000</v>
      </c>
      <c r="AD399" s="23"/>
      <c r="AE399" s="25">
        <v>25</v>
      </c>
      <c r="AF399" s="20">
        <f t="shared" si="273"/>
        <v>0</v>
      </c>
      <c r="AG399" s="23"/>
      <c r="AH399" s="25">
        <v>7.5</v>
      </c>
      <c r="AI399" s="20">
        <f t="shared" si="274"/>
        <v>0</v>
      </c>
      <c r="AJ399" s="23">
        <v>115</v>
      </c>
      <c r="AK399" s="22">
        <v>15</v>
      </c>
      <c r="AL399" s="20">
        <f t="shared" si="275"/>
        <v>1725</v>
      </c>
      <c r="AM399" s="23"/>
      <c r="AN399" s="25">
        <v>12</v>
      </c>
      <c r="AO399" s="20">
        <f t="shared" si="276"/>
        <v>0</v>
      </c>
      <c r="AP399" s="23">
        <f t="shared" si="277"/>
        <v>3135</v>
      </c>
      <c r="AQ399" s="23">
        <v>116</v>
      </c>
      <c r="AR399" s="27">
        <v>4</v>
      </c>
      <c r="AS399" s="23">
        <f t="shared" si="278"/>
        <v>464</v>
      </c>
      <c r="AT399" s="23"/>
      <c r="AU399" s="28">
        <v>6</v>
      </c>
      <c r="AV399" s="23">
        <f t="shared" si="279"/>
        <v>0</v>
      </c>
      <c r="AW399" s="23">
        <v>1498</v>
      </c>
      <c r="AX399" s="29">
        <f t="shared" si="280"/>
        <v>1962</v>
      </c>
      <c r="AY399" s="23">
        <v>33030</v>
      </c>
      <c r="AZ399" s="30">
        <f t="shared" si="281"/>
        <v>0.37484076433121016</v>
      </c>
      <c r="BA399" s="30">
        <f t="shared" si="282"/>
        <v>0.24960191082802546</v>
      </c>
      <c r="BB399" s="30">
        <f t="shared" si="283"/>
        <v>0.41673746813933732</v>
      </c>
      <c r="BC399" s="20">
        <f t="shared" si="284"/>
        <v>659520</v>
      </c>
      <c r="BD399" s="20">
        <f t="shared" si="285"/>
        <v>640240</v>
      </c>
      <c r="BE399" s="20">
        <f t="shared" si="286"/>
        <v>659520</v>
      </c>
      <c r="BF399" s="20">
        <f t="shared" si="287"/>
        <v>659520</v>
      </c>
      <c r="BG399" s="36">
        <v>750771</v>
      </c>
      <c r="BH399" s="36">
        <v>502488.81184125302</v>
      </c>
      <c r="BI399" s="237">
        <f t="shared" si="288"/>
        <v>66.92970450926488</v>
      </c>
      <c r="BJ399" s="238">
        <f t="shared" si="289"/>
        <v>67080</v>
      </c>
      <c r="BK399" s="239">
        <f t="shared" si="290"/>
        <v>8.9348150101695456</v>
      </c>
      <c r="BL399" s="27">
        <f t="shared" si="291"/>
        <v>51657.26</v>
      </c>
      <c r="BM399" s="239">
        <f t="shared" si="292"/>
        <v>6.8805614494965841</v>
      </c>
      <c r="BN399" s="240">
        <f t="shared" si="293"/>
        <v>0</v>
      </c>
      <c r="BO399" s="239">
        <f t="shared" si="294"/>
        <v>0</v>
      </c>
      <c r="BP399" s="27">
        <f t="shared" si="295"/>
        <v>20000</v>
      </c>
      <c r="BQ399" s="239">
        <f t="shared" si="296"/>
        <v>2.6639281485299779</v>
      </c>
      <c r="BR399" s="36">
        <f t="shared" si="297"/>
        <v>52474</v>
      </c>
      <c r="BS399" s="239">
        <f t="shared" si="298"/>
        <v>6.9893482832981029</v>
      </c>
      <c r="BT399" s="248">
        <f t="shared" si="307"/>
        <v>0.33070295490735124</v>
      </c>
      <c r="BU399" s="36">
        <v>191211.26</v>
      </c>
      <c r="BV399" s="47">
        <f t="shared" si="299"/>
        <v>25.468652891494212</v>
      </c>
      <c r="BW399" s="54">
        <f t="shared" si="300"/>
        <v>57070.928158746974</v>
      </c>
      <c r="BX399" s="237">
        <f t="shared" si="301"/>
        <v>7.6016425992409102</v>
      </c>
      <c r="BY399" s="53">
        <v>17555</v>
      </c>
      <c r="BZ399" s="53">
        <v>21560</v>
      </c>
      <c r="CA399" s="53">
        <v>16485</v>
      </c>
      <c r="CB399" s="53">
        <v>11480</v>
      </c>
      <c r="CC399" s="54">
        <v>51657.26</v>
      </c>
      <c r="CD399" s="54"/>
      <c r="CE399" s="54">
        <v>20000</v>
      </c>
      <c r="CF399" s="42">
        <f t="shared" si="302"/>
        <v>2.6617843279961185E-2</v>
      </c>
      <c r="CG399" s="42">
        <f t="shared" si="303"/>
        <v>3.3674871923028864E-2</v>
      </c>
      <c r="CH399" s="42">
        <f t="shared" si="304"/>
        <v>2.4995451237263464E-2</v>
      </c>
      <c r="CI399" s="42">
        <f t="shared" si="305"/>
        <v>1.7406598738476466E-2</v>
      </c>
      <c r="CJ399" s="42">
        <f t="shared" si="306"/>
        <v>6.8805614494965847E-2</v>
      </c>
      <c r="CK399" s="54">
        <f t="shared" si="264"/>
        <v>11414.185631749395</v>
      </c>
    </row>
    <row r="400" spans="1:89" ht="20" customHeight="1" x14ac:dyDescent="0.6">
      <c r="A400" s="47">
        <v>393</v>
      </c>
      <c r="B400" s="47">
        <v>5</v>
      </c>
      <c r="C400" s="48" t="s">
        <v>709</v>
      </c>
      <c r="D400" s="48" t="s">
        <v>81</v>
      </c>
      <c r="E400" s="48" t="s">
        <v>284</v>
      </c>
      <c r="F400" s="49">
        <v>0</v>
      </c>
      <c r="G400" s="19">
        <v>40</v>
      </c>
      <c r="H400" s="20">
        <f t="shared" si="265"/>
        <v>0</v>
      </c>
      <c r="I400" s="23">
        <v>12620</v>
      </c>
      <c r="J400" s="22">
        <v>50</v>
      </c>
      <c r="K400" s="20">
        <f t="shared" si="266"/>
        <v>631000</v>
      </c>
      <c r="L400" s="23"/>
      <c r="M400" s="24">
        <v>60</v>
      </c>
      <c r="N400" s="20">
        <f t="shared" si="267"/>
        <v>0</v>
      </c>
      <c r="O400" s="23">
        <v>5181</v>
      </c>
      <c r="P400" s="25">
        <v>12</v>
      </c>
      <c r="Q400" s="20">
        <f t="shared" si="268"/>
        <v>62172</v>
      </c>
      <c r="R400" s="23">
        <v>640</v>
      </c>
      <c r="S400" s="26">
        <v>12</v>
      </c>
      <c r="T400" s="20">
        <f t="shared" si="269"/>
        <v>7680</v>
      </c>
      <c r="U400" s="23">
        <v>390</v>
      </c>
      <c r="V400" s="25">
        <v>8</v>
      </c>
      <c r="W400" s="20">
        <f t="shared" si="270"/>
        <v>3120</v>
      </c>
      <c r="X400" s="23">
        <v>325</v>
      </c>
      <c r="Y400" s="25">
        <v>12</v>
      </c>
      <c r="Z400" s="20">
        <f t="shared" si="271"/>
        <v>3900</v>
      </c>
      <c r="AA400" s="23">
        <v>720</v>
      </c>
      <c r="AB400" s="25">
        <v>10</v>
      </c>
      <c r="AC400" s="20">
        <f t="shared" si="272"/>
        <v>7200</v>
      </c>
      <c r="AD400" s="23">
        <v>90</v>
      </c>
      <c r="AE400" s="25">
        <v>25</v>
      </c>
      <c r="AF400" s="20">
        <f t="shared" si="273"/>
        <v>2250</v>
      </c>
      <c r="AG400" s="23">
        <v>0</v>
      </c>
      <c r="AH400" s="25">
        <v>7.5</v>
      </c>
      <c r="AI400" s="20">
        <f t="shared" si="274"/>
        <v>0</v>
      </c>
      <c r="AJ400" s="23"/>
      <c r="AK400" s="22">
        <v>15</v>
      </c>
      <c r="AL400" s="20">
        <f t="shared" si="275"/>
        <v>0</v>
      </c>
      <c r="AM400" s="23">
        <v>0</v>
      </c>
      <c r="AN400" s="25">
        <v>12</v>
      </c>
      <c r="AO400" s="20">
        <f t="shared" si="276"/>
        <v>0</v>
      </c>
      <c r="AP400" s="23">
        <f t="shared" si="277"/>
        <v>2165</v>
      </c>
      <c r="AQ400" s="23">
        <v>170</v>
      </c>
      <c r="AR400" s="27">
        <v>4</v>
      </c>
      <c r="AS400" s="23">
        <f t="shared" si="278"/>
        <v>680</v>
      </c>
      <c r="AT400" s="23">
        <v>0</v>
      </c>
      <c r="AU400" s="28">
        <v>6</v>
      </c>
      <c r="AV400" s="23">
        <f t="shared" si="279"/>
        <v>0</v>
      </c>
      <c r="AW400" s="23">
        <v>1504</v>
      </c>
      <c r="AX400" s="29">
        <f t="shared" si="280"/>
        <v>2184</v>
      </c>
      <c r="AY400" s="23">
        <v>33370</v>
      </c>
      <c r="AZ400" s="30">
        <f t="shared" si="281"/>
        <v>0.41053882725832014</v>
      </c>
      <c r="BA400" s="30">
        <f t="shared" si="282"/>
        <v>0.17155309033280508</v>
      </c>
      <c r="BB400" s="30">
        <f t="shared" si="283"/>
        <v>0.42154024319629413</v>
      </c>
      <c r="BC400" s="20">
        <f t="shared" si="284"/>
        <v>655150</v>
      </c>
      <c r="BD400" s="20">
        <f t="shared" si="285"/>
        <v>640930</v>
      </c>
      <c r="BE400" s="20">
        <f t="shared" si="286"/>
        <v>655150</v>
      </c>
      <c r="BF400" s="20">
        <f t="shared" si="287"/>
        <v>655150</v>
      </c>
      <c r="BG400" s="36">
        <v>750692</v>
      </c>
      <c r="BH400" s="36">
        <v>501010.15999760001</v>
      </c>
      <c r="BI400" s="237">
        <f t="shared" si="288"/>
        <v>66.739776099598771</v>
      </c>
      <c r="BJ400" s="238">
        <f t="shared" si="289"/>
        <v>57210</v>
      </c>
      <c r="BK400" s="239">
        <f t="shared" si="290"/>
        <v>7.6209683865020539</v>
      </c>
      <c r="BL400" s="27">
        <f t="shared" si="291"/>
        <v>43500</v>
      </c>
      <c r="BM400" s="239">
        <f t="shared" si="292"/>
        <v>5.7946534664016669</v>
      </c>
      <c r="BN400" s="240">
        <f t="shared" si="293"/>
        <v>2310.94</v>
      </c>
      <c r="BO400" s="239">
        <f t="shared" si="294"/>
        <v>0.30784129842864982</v>
      </c>
      <c r="BP400" s="27">
        <f t="shared" si="295"/>
        <v>20000</v>
      </c>
      <c r="BQ400" s="239">
        <f t="shared" si="296"/>
        <v>2.6642084902996168</v>
      </c>
      <c r="BR400" s="36">
        <f t="shared" si="297"/>
        <v>51843.959999999992</v>
      </c>
      <c r="BS400" s="239">
        <f t="shared" si="298"/>
        <v>6.9061559201376852</v>
      </c>
      <c r="BT400" s="248">
        <f t="shared" si="307"/>
        <v>0.33260223900401226</v>
      </c>
      <c r="BU400" s="36">
        <v>174864.9</v>
      </c>
      <c r="BV400" s="47">
        <f t="shared" si="299"/>
        <v>23.293827561769675</v>
      </c>
      <c r="BW400" s="54">
        <f t="shared" si="300"/>
        <v>74816.940002399991</v>
      </c>
      <c r="BX400" s="237">
        <f t="shared" si="301"/>
        <v>9.9663963386315544</v>
      </c>
      <c r="BY400" s="53">
        <v>17802</v>
      </c>
      <c r="BZ400" s="53">
        <v>17076</v>
      </c>
      <c r="CA400" s="53">
        <v>15682</v>
      </c>
      <c r="CB400" s="53">
        <v>6650</v>
      </c>
      <c r="CC400" s="54">
        <v>43500</v>
      </c>
      <c r="CD400" s="54">
        <v>2310.94</v>
      </c>
      <c r="CE400" s="54">
        <v>20000</v>
      </c>
      <c r="CF400" s="42">
        <f t="shared" si="302"/>
        <v>2.7172403266427534E-2</v>
      </c>
      <c r="CG400" s="42">
        <f t="shared" si="303"/>
        <v>2.6642535066231883E-2</v>
      </c>
      <c r="CH400" s="42">
        <f t="shared" si="304"/>
        <v>2.3936503090895216E-2</v>
      </c>
      <c r="CI400" s="42">
        <f t="shared" si="305"/>
        <v>1.0150347248721667E-2</v>
      </c>
      <c r="CJ400" s="42">
        <f t="shared" si="306"/>
        <v>5.7946534664016669E-2</v>
      </c>
      <c r="CK400" s="54">
        <f t="shared" si="264"/>
        <v>14963.388000479999</v>
      </c>
    </row>
    <row r="401" spans="1:89" ht="20" customHeight="1" x14ac:dyDescent="0.6">
      <c r="A401" s="47">
        <v>394</v>
      </c>
      <c r="B401" s="63">
        <v>4</v>
      </c>
      <c r="C401" s="81" t="s">
        <v>710</v>
      </c>
      <c r="D401" s="81" t="s">
        <v>122</v>
      </c>
      <c r="E401" s="81" t="s">
        <v>79</v>
      </c>
      <c r="F401" s="55"/>
      <c r="G401" s="19">
        <v>40</v>
      </c>
      <c r="H401" s="20">
        <f t="shared" si="265"/>
        <v>0</v>
      </c>
      <c r="I401" s="23">
        <v>11573</v>
      </c>
      <c r="J401" s="22">
        <v>50</v>
      </c>
      <c r="K401" s="20">
        <f t="shared" si="266"/>
        <v>578650</v>
      </c>
      <c r="L401" s="23"/>
      <c r="M401" s="24">
        <v>60</v>
      </c>
      <c r="N401" s="20">
        <f t="shared" si="267"/>
        <v>0</v>
      </c>
      <c r="O401" s="23">
        <v>7241</v>
      </c>
      <c r="P401" s="25">
        <v>12</v>
      </c>
      <c r="Q401" s="20">
        <f t="shared" si="268"/>
        <v>86892</v>
      </c>
      <c r="R401" s="23"/>
      <c r="S401" s="26">
        <v>12</v>
      </c>
      <c r="T401" s="20">
        <f t="shared" si="269"/>
        <v>0</v>
      </c>
      <c r="U401" s="23">
        <v>850</v>
      </c>
      <c r="V401" s="25">
        <v>8</v>
      </c>
      <c r="W401" s="20">
        <f t="shared" si="270"/>
        <v>6800</v>
      </c>
      <c r="X401" s="23">
        <v>304</v>
      </c>
      <c r="Y401" s="25">
        <v>12</v>
      </c>
      <c r="Z401" s="20">
        <f t="shared" si="271"/>
        <v>3648</v>
      </c>
      <c r="AA401" s="23">
        <v>862</v>
      </c>
      <c r="AB401" s="25">
        <v>10</v>
      </c>
      <c r="AC401" s="20">
        <f t="shared" si="272"/>
        <v>8620</v>
      </c>
      <c r="AD401" s="23">
        <v>477</v>
      </c>
      <c r="AE401" s="25">
        <v>25</v>
      </c>
      <c r="AF401" s="20">
        <f t="shared" si="273"/>
        <v>11925</v>
      </c>
      <c r="AG401" s="23">
        <v>770</v>
      </c>
      <c r="AH401" s="25">
        <v>7.5</v>
      </c>
      <c r="AI401" s="20">
        <f t="shared" si="274"/>
        <v>5775</v>
      </c>
      <c r="AJ401" s="23"/>
      <c r="AK401" s="22">
        <v>15</v>
      </c>
      <c r="AL401" s="20">
        <f t="shared" si="275"/>
        <v>0</v>
      </c>
      <c r="AM401" s="23">
        <v>139</v>
      </c>
      <c r="AN401" s="25">
        <v>12</v>
      </c>
      <c r="AO401" s="20">
        <f t="shared" si="276"/>
        <v>1668</v>
      </c>
      <c r="AP401" s="23">
        <f t="shared" si="277"/>
        <v>3402</v>
      </c>
      <c r="AQ401" s="23"/>
      <c r="AR401" s="27">
        <v>4</v>
      </c>
      <c r="AS401" s="23">
        <f t="shared" si="278"/>
        <v>0</v>
      </c>
      <c r="AT401" s="23"/>
      <c r="AU401" s="28">
        <v>6</v>
      </c>
      <c r="AV401" s="23">
        <f t="shared" si="279"/>
        <v>0</v>
      </c>
      <c r="AW401" s="23">
        <v>2905</v>
      </c>
      <c r="AX401" s="29">
        <f t="shared" si="280"/>
        <v>2905</v>
      </c>
      <c r="AY401" s="23">
        <v>52565</v>
      </c>
      <c r="AZ401" s="30">
        <f t="shared" si="281"/>
        <v>0.62568046314698</v>
      </c>
      <c r="BA401" s="30">
        <f t="shared" si="282"/>
        <v>0.29396007949537717</v>
      </c>
      <c r="BB401" s="30">
        <f t="shared" si="283"/>
        <v>0.40118768125949456</v>
      </c>
      <c r="BC401" s="20">
        <f t="shared" si="284"/>
        <v>609643</v>
      </c>
      <c r="BD401" s="20">
        <f t="shared" si="285"/>
        <v>590575</v>
      </c>
      <c r="BE401" s="20">
        <f t="shared" si="286"/>
        <v>609643</v>
      </c>
      <c r="BF401" s="20">
        <f t="shared" si="287"/>
        <v>615418</v>
      </c>
      <c r="BG401" s="36">
        <v>750490</v>
      </c>
      <c r="BH401" s="36">
        <v>508682.12499999901</v>
      </c>
      <c r="BI401" s="237">
        <f t="shared" si="288"/>
        <v>67.780000399738711</v>
      </c>
      <c r="BJ401" s="238">
        <f t="shared" si="289"/>
        <v>43044.5</v>
      </c>
      <c r="BK401" s="239">
        <f t="shared" si="290"/>
        <v>5.7355194606190629</v>
      </c>
      <c r="BL401" s="27">
        <f t="shared" si="291"/>
        <v>49950</v>
      </c>
      <c r="BM401" s="239">
        <f t="shared" si="292"/>
        <v>6.6556516409279274</v>
      </c>
      <c r="BN401" s="240">
        <f t="shared" si="293"/>
        <v>3500</v>
      </c>
      <c r="BO401" s="239">
        <f t="shared" si="294"/>
        <v>0.4663619768417967</v>
      </c>
      <c r="BP401" s="27">
        <f t="shared" si="295"/>
        <v>36603</v>
      </c>
      <c r="BQ401" s="239">
        <f t="shared" si="296"/>
        <v>4.8772135538115098</v>
      </c>
      <c r="BR401" s="36">
        <f t="shared" si="297"/>
        <v>47495.01999999999</v>
      </c>
      <c r="BS401" s="239">
        <f t="shared" si="298"/>
        <v>6.3285346906687616</v>
      </c>
      <c r="BT401" s="248">
        <f t="shared" si="307"/>
        <v>0.32219999600261295</v>
      </c>
      <c r="BU401" s="36">
        <v>180592.52</v>
      </c>
      <c r="BV401" s="47">
        <f t="shared" si="299"/>
        <v>24.063281322869059</v>
      </c>
      <c r="BW401" s="54">
        <f t="shared" si="300"/>
        <v>61215.355000001</v>
      </c>
      <c r="BX401" s="237">
        <f t="shared" si="301"/>
        <v>8.1567182773922369</v>
      </c>
      <c r="BY401" s="53">
        <v>10792.5</v>
      </c>
      <c r="BZ401" s="53">
        <v>12728</v>
      </c>
      <c r="CA401" s="53">
        <v>15744</v>
      </c>
      <c r="CB401" s="53">
        <v>3780</v>
      </c>
      <c r="CC401" s="54">
        <v>49950</v>
      </c>
      <c r="CD401" s="54">
        <v>3500</v>
      </c>
      <c r="CE401" s="54">
        <v>36603</v>
      </c>
      <c r="CF401" s="42">
        <f t="shared" si="302"/>
        <v>1.7702983549388741E-2</v>
      </c>
      <c r="CG401" s="42">
        <f t="shared" si="303"/>
        <v>2.1551877407611227E-2</v>
      </c>
      <c r="CH401" s="42">
        <f t="shared" si="304"/>
        <v>2.5824950011728177E-2</v>
      </c>
      <c r="CI401" s="42">
        <f t="shared" si="305"/>
        <v>6.142166787451781E-3</v>
      </c>
      <c r="CJ401" s="42">
        <f t="shared" si="306"/>
        <v>6.6556516409279273E-2</v>
      </c>
      <c r="CK401" s="54">
        <f t="shared" si="264"/>
        <v>12243.0710000002</v>
      </c>
    </row>
    <row r="402" spans="1:89" ht="20" customHeight="1" x14ac:dyDescent="0.6">
      <c r="A402" s="47">
        <v>395</v>
      </c>
      <c r="B402" s="47">
        <v>4</v>
      </c>
      <c r="C402" s="48" t="s">
        <v>711</v>
      </c>
      <c r="D402" s="48" t="s">
        <v>212</v>
      </c>
      <c r="E402" s="48" t="s">
        <v>252</v>
      </c>
      <c r="F402" s="23"/>
      <c r="G402" s="19">
        <v>40</v>
      </c>
      <c r="H402" s="20">
        <f t="shared" si="265"/>
        <v>0</v>
      </c>
      <c r="I402" s="23">
        <v>12320</v>
      </c>
      <c r="J402" s="22">
        <v>50</v>
      </c>
      <c r="K402" s="20">
        <f t="shared" si="266"/>
        <v>616000</v>
      </c>
      <c r="L402" s="23"/>
      <c r="M402" s="24">
        <v>60</v>
      </c>
      <c r="N402" s="20">
        <f t="shared" si="267"/>
        <v>0</v>
      </c>
      <c r="O402" s="23">
        <v>7330</v>
      </c>
      <c r="P402" s="25">
        <v>12</v>
      </c>
      <c r="Q402" s="20">
        <f t="shared" si="268"/>
        <v>87960</v>
      </c>
      <c r="R402" s="23">
        <v>720</v>
      </c>
      <c r="S402" s="26">
        <v>12</v>
      </c>
      <c r="T402" s="20">
        <f t="shared" si="269"/>
        <v>8640</v>
      </c>
      <c r="U402" s="23">
        <v>400</v>
      </c>
      <c r="V402" s="25">
        <v>8</v>
      </c>
      <c r="W402" s="20">
        <f t="shared" si="270"/>
        <v>3200</v>
      </c>
      <c r="X402" s="23"/>
      <c r="Y402" s="25">
        <v>12</v>
      </c>
      <c r="Z402" s="20">
        <f t="shared" si="271"/>
        <v>0</v>
      </c>
      <c r="AA402" s="23">
        <v>300</v>
      </c>
      <c r="AB402" s="25">
        <v>10</v>
      </c>
      <c r="AC402" s="20">
        <f t="shared" si="272"/>
        <v>3000</v>
      </c>
      <c r="AD402" s="23"/>
      <c r="AE402" s="25">
        <v>25</v>
      </c>
      <c r="AF402" s="20">
        <f t="shared" si="273"/>
        <v>0</v>
      </c>
      <c r="AG402" s="23"/>
      <c r="AH402" s="25">
        <v>7.5</v>
      </c>
      <c r="AI402" s="20">
        <f t="shared" si="274"/>
        <v>0</v>
      </c>
      <c r="AJ402" s="23"/>
      <c r="AK402" s="22">
        <v>15</v>
      </c>
      <c r="AL402" s="20">
        <f t="shared" si="275"/>
        <v>0</v>
      </c>
      <c r="AM402" s="23"/>
      <c r="AN402" s="25">
        <v>12</v>
      </c>
      <c r="AO402" s="20">
        <f t="shared" si="276"/>
        <v>0</v>
      </c>
      <c r="AP402" s="23">
        <f t="shared" si="277"/>
        <v>1420</v>
      </c>
      <c r="AQ402" s="23"/>
      <c r="AR402" s="27">
        <v>4</v>
      </c>
      <c r="AS402" s="23">
        <f t="shared" si="278"/>
        <v>0</v>
      </c>
      <c r="AT402" s="23"/>
      <c r="AU402" s="28">
        <v>6</v>
      </c>
      <c r="AV402" s="23">
        <f t="shared" si="279"/>
        <v>0</v>
      </c>
      <c r="AW402" s="23">
        <v>1863</v>
      </c>
      <c r="AX402" s="29">
        <f t="shared" si="280"/>
        <v>1863</v>
      </c>
      <c r="AY402" s="23">
        <v>31450</v>
      </c>
      <c r="AZ402" s="30">
        <f t="shared" si="281"/>
        <v>0.59496753246753242</v>
      </c>
      <c r="BA402" s="30">
        <f t="shared" si="282"/>
        <v>0.11525974025974026</v>
      </c>
      <c r="BB402" s="30">
        <f t="shared" si="283"/>
        <v>0.25416098226466577</v>
      </c>
      <c r="BC402" s="20">
        <f t="shared" si="284"/>
        <v>630840</v>
      </c>
      <c r="BD402" s="20">
        <f t="shared" si="285"/>
        <v>624640</v>
      </c>
      <c r="BE402" s="20">
        <f t="shared" si="286"/>
        <v>630840</v>
      </c>
      <c r="BF402" s="20">
        <f t="shared" si="287"/>
        <v>630840</v>
      </c>
      <c r="BG402" s="36">
        <v>750250</v>
      </c>
      <c r="BH402" s="36">
        <v>509419.33333328302</v>
      </c>
      <c r="BI402" s="237">
        <f t="shared" si="288"/>
        <v>67.899944462950089</v>
      </c>
      <c r="BJ402" s="238">
        <f t="shared" si="289"/>
        <v>44730.76</v>
      </c>
      <c r="BK402" s="239">
        <f t="shared" si="290"/>
        <v>5.9621139620126629</v>
      </c>
      <c r="BL402" s="27">
        <f t="shared" si="291"/>
        <v>41935</v>
      </c>
      <c r="BM402" s="239">
        <f t="shared" si="292"/>
        <v>5.5894701766077972</v>
      </c>
      <c r="BN402" s="240">
        <f t="shared" si="293"/>
        <v>10350</v>
      </c>
      <c r="BO402" s="239">
        <f t="shared" si="294"/>
        <v>1.3795401532822393</v>
      </c>
      <c r="BP402" s="27">
        <f t="shared" si="295"/>
        <v>60000</v>
      </c>
      <c r="BQ402" s="239">
        <f t="shared" si="296"/>
        <v>7.9973342219260246</v>
      </c>
      <c r="BR402" s="36">
        <f t="shared" si="297"/>
        <v>58628.960000000006</v>
      </c>
      <c r="BS402" s="239">
        <f t="shared" si="298"/>
        <v>7.8145898033988681</v>
      </c>
      <c r="BT402" s="248">
        <f t="shared" si="307"/>
        <v>0.32100055537049915</v>
      </c>
      <c r="BU402" s="36">
        <v>215644.72</v>
      </c>
      <c r="BV402" s="47">
        <f t="shared" si="299"/>
        <v>28.74304831722759</v>
      </c>
      <c r="BW402" s="54">
        <f t="shared" si="300"/>
        <v>25185.946666716976</v>
      </c>
      <c r="BX402" s="237">
        <f t="shared" si="301"/>
        <v>3.3570072198223229</v>
      </c>
      <c r="BY402" s="53">
        <v>14056.76</v>
      </c>
      <c r="BZ402" s="53">
        <v>11739</v>
      </c>
      <c r="CA402" s="53">
        <v>10135</v>
      </c>
      <c r="CB402" s="53">
        <v>8800</v>
      </c>
      <c r="CC402" s="54">
        <v>41935</v>
      </c>
      <c r="CD402" s="54">
        <v>10350</v>
      </c>
      <c r="CE402" s="54">
        <v>60000</v>
      </c>
      <c r="CF402" s="42">
        <f t="shared" si="302"/>
        <v>2.2282607317227823E-2</v>
      </c>
      <c r="CG402" s="42">
        <f t="shared" si="303"/>
        <v>1.8793224897540983E-2</v>
      </c>
      <c r="CH402" s="42">
        <f t="shared" si="304"/>
        <v>1.6065880413417031E-2</v>
      </c>
      <c r="CI402" s="42">
        <f t="shared" si="305"/>
        <v>1.394965442901528E-2</v>
      </c>
      <c r="CJ402" s="42">
        <f t="shared" si="306"/>
        <v>5.5894701766077977E-2</v>
      </c>
      <c r="CK402" s="54">
        <f t="shared" si="264"/>
        <v>5037.1893333433954</v>
      </c>
    </row>
    <row r="403" spans="1:89" ht="20" customHeight="1" x14ac:dyDescent="0.6">
      <c r="A403" s="47">
        <v>396</v>
      </c>
      <c r="B403" s="47">
        <v>4</v>
      </c>
      <c r="C403" s="48" t="s">
        <v>712</v>
      </c>
      <c r="D403" s="48" t="s">
        <v>196</v>
      </c>
      <c r="E403" s="48" t="s">
        <v>110</v>
      </c>
      <c r="F403" s="55"/>
      <c r="G403" s="19">
        <v>40</v>
      </c>
      <c r="H403" s="20">
        <f t="shared" si="265"/>
        <v>0</v>
      </c>
      <c r="I403" s="23">
        <v>11911</v>
      </c>
      <c r="J403" s="22">
        <v>50</v>
      </c>
      <c r="K403" s="20">
        <f t="shared" si="266"/>
        <v>595550</v>
      </c>
      <c r="L403" s="23"/>
      <c r="M403" s="24">
        <v>60</v>
      </c>
      <c r="N403" s="20">
        <f t="shared" si="267"/>
        <v>0</v>
      </c>
      <c r="O403" s="23">
        <v>3933</v>
      </c>
      <c r="P403" s="25">
        <v>12</v>
      </c>
      <c r="Q403" s="20">
        <f t="shared" si="268"/>
        <v>47196</v>
      </c>
      <c r="R403" s="23">
        <v>2978</v>
      </c>
      <c r="S403" s="26">
        <v>12</v>
      </c>
      <c r="T403" s="20">
        <f t="shared" si="269"/>
        <v>35736</v>
      </c>
      <c r="U403" s="23">
        <v>487</v>
      </c>
      <c r="V403" s="25">
        <v>8</v>
      </c>
      <c r="W403" s="20">
        <f t="shared" si="270"/>
        <v>3896</v>
      </c>
      <c r="X403" s="23">
        <v>857</v>
      </c>
      <c r="Y403" s="25">
        <v>12</v>
      </c>
      <c r="Z403" s="20">
        <f t="shared" si="271"/>
        <v>10284</v>
      </c>
      <c r="AA403" s="23">
        <v>908</v>
      </c>
      <c r="AB403" s="25">
        <v>10</v>
      </c>
      <c r="AC403" s="20">
        <f t="shared" si="272"/>
        <v>9080</v>
      </c>
      <c r="AD403" s="23">
        <v>50</v>
      </c>
      <c r="AE403" s="25">
        <v>25</v>
      </c>
      <c r="AF403" s="20">
        <f t="shared" si="273"/>
        <v>1250</v>
      </c>
      <c r="AG403" s="23">
        <v>1050</v>
      </c>
      <c r="AH403" s="25">
        <v>7.5</v>
      </c>
      <c r="AI403" s="20">
        <f t="shared" si="274"/>
        <v>7875</v>
      </c>
      <c r="AJ403" s="23"/>
      <c r="AK403" s="22">
        <v>15</v>
      </c>
      <c r="AL403" s="20">
        <f t="shared" si="275"/>
        <v>0</v>
      </c>
      <c r="AM403" s="23">
        <v>338</v>
      </c>
      <c r="AN403" s="25">
        <v>12</v>
      </c>
      <c r="AO403" s="20">
        <f t="shared" si="276"/>
        <v>4056</v>
      </c>
      <c r="AP403" s="23">
        <f t="shared" si="277"/>
        <v>6668</v>
      </c>
      <c r="AQ403" s="23"/>
      <c r="AR403" s="27">
        <v>4</v>
      </c>
      <c r="AS403" s="23">
        <f t="shared" si="278"/>
        <v>0</v>
      </c>
      <c r="AT403" s="23"/>
      <c r="AU403" s="28">
        <v>6</v>
      </c>
      <c r="AV403" s="23">
        <f t="shared" si="279"/>
        <v>0</v>
      </c>
      <c r="AW403" s="23">
        <v>1848</v>
      </c>
      <c r="AX403" s="29">
        <f t="shared" si="280"/>
        <v>1848</v>
      </c>
      <c r="AY403" s="23">
        <v>35433</v>
      </c>
      <c r="AZ403" s="30">
        <f t="shared" si="281"/>
        <v>0.33019897573671397</v>
      </c>
      <c r="BA403" s="30">
        <f t="shared" si="282"/>
        <v>0.55981865502476702</v>
      </c>
      <c r="BB403" s="30">
        <f t="shared" si="283"/>
        <v>0.46987032799389777</v>
      </c>
      <c r="BC403" s="20">
        <f t="shared" si="284"/>
        <v>655796</v>
      </c>
      <c r="BD403" s="20">
        <f t="shared" si="285"/>
        <v>632536</v>
      </c>
      <c r="BE403" s="20">
        <f t="shared" si="286"/>
        <v>655796</v>
      </c>
      <c r="BF403" s="20">
        <f t="shared" si="287"/>
        <v>663671</v>
      </c>
      <c r="BG403" s="36">
        <v>749680</v>
      </c>
      <c r="BH403" s="36">
        <v>502148.58712121198</v>
      </c>
      <c r="BI403" s="237">
        <f t="shared" si="288"/>
        <v>66.981723818324085</v>
      </c>
      <c r="BJ403" s="238">
        <f t="shared" si="289"/>
        <v>43352</v>
      </c>
      <c r="BK403" s="239">
        <f t="shared" si="290"/>
        <v>5.78273396649237</v>
      </c>
      <c r="BL403" s="27">
        <f t="shared" si="291"/>
        <v>58598</v>
      </c>
      <c r="BM403" s="239">
        <f t="shared" si="292"/>
        <v>7.8164016647102761</v>
      </c>
      <c r="BN403" s="240">
        <f t="shared" si="293"/>
        <v>5686</v>
      </c>
      <c r="BO403" s="239">
        <f t="shared" si="294"/>
        <v>0.75845694162842814</v>
      </c>
      <c r="BP403" s="27">
        <f t="shared" si="295"/>
        <v>36000</v>
      </c>
      <c r="BQ403" s="239">
        <f t="shared" si="296"/>
        <v>4.802048874186319</v>
      </c>
      <c r="BR403" s="36">
        <f t="shared" si="297"/>
        <v>28767</v>
      </c>
      <c r="BS403" s="239">
        <f t="shared" si="298"/>
        <v>3.8372372212143846</v>
      </c>
      <c r="BT403" s="248">
        <f t="shared" si="307"/>
        <v>0.33018276181675915</v>
      </c>
      <c r="BU403" s="36">
        <v>172403</v>
      </c>
      <c r="BV403" s="47">
        <f t="shared" si="299"/>
        <v>22.99687866823178</v>
      </c>
      <c r="BW403" s="54">
        <f t="shared" si="300"/>
        <v>75128.412878788018</v>
      </c>
      <c r="BX403" s="237">
        <f t="shared" si="301"/>
        <v>10.021397513444139</v>
      </c>
      <c r="BY403" s="53">
        <v>14392</v>
      </c>
      <c r="BZ403" s="53">
        <v>12110</v>
      </c>
      <c r="CA403" s="53">
        <v>10960</v>
      </c>
      <c r="CB403" s="53">
        <v>5890</v>
      </c>
      <c r="CC403" s="54">
        <v>58598</v>
      </c>
      <c r="CD403" s="54">
        <v>5686</v>
      </c>
      <c r="CE403" s="54">
        <v>36000</v>
      </c>
      <c r="CF403" s="42">
        <f t="shared" si="302"/>
        <v>2.1945849014022654E-2</v>
      </c>
      <c r="CG403" s="42">
        <f t="shared" si="303"/>
        <v>1.9145155374555755E-2</v>
      </c>
      <c r="CH403" s="42">
        <f t="shared" si="304"/>
        <v>1.6712514257482509E-2</v>
      </c>
      <c r="CI403" s="42">
        <f t="shared" si="305"/>
        <v>8.8748792699997435E-3</v>
      </c>
      <c r="CJ403" s="42">
        <f t="shared" si="306"/>
        <v>7.8164016647102763E-2</v>
      </c>
      <c r="CK403" s="54">
        <f>+BW403*20%</f>
        <v>15025.682575757604</v>
      </c>
    </row>
    <row r="404" spans="1:89" ht="20" customHeight="1" x14ac:dyDescent="0.6">
      <c r="A404" s="47">
        <v>397</v>
      </c>
      <c r="B404" s="47">
        <v>5</v>
      </c>
      <c r="C404" s="48" t="s">
        <v>713</v>
      </c>
      <c r="D404" s="48"/>
      <c r="E404" s="48" t="s">
        <v>156</v>
      </c>
      <c r="F404" s="23"/>
      <c r="G404" s="19">
        <v>40</v>
      </c>
      <c r="H404" s="20">
        <f t="shared" si="265"/>
        <v>0</v>
      </c>
      <c r="I404" s="23">
        <v>12756</v>
      </c>
      <c r="J404" s="22">
        <v>50</v>
      </c>
      <c r="K404" s="20">
        <f t="shared" si="266"/>
        <v>637800</v>
      </c>
      <c r="L404" s="23"/>
      <c r="M404" s="24">
        <v>60</v>
      </c>
      <c r="N404" s="20">
        <f t="shared" si="267"/>
        <v>0</v>
      </c>
      <c r="O404" s="23">
        <v>6207</v>
      </c>
      <c r="P404" s="25">
        <v>12</v>
      </c>
      <c r="Q404" s="20">
        <f t="shared" si="268"/>
        <v>74484</v>
      </c>
      <c r="R404" s="23">
        <v>140</v>
      </c>
      <c r="S404" s="26">
        <v>12</v>
      </c>
      <c r="T404" s="20">
        <f t="shared" si="269"/>
        <v>1680</v>
      </c>
      <c r="U404" s="23">
        <v>930</v>
      </c>
      <c r="V404" s="25">
        <v>8</v>
      </c>
      <c r="W404" s="20">
        <f t="shared" si="270"/>
        <v>7440</v>
      </c>
      <c r="X404" s="23">
        <v>410</v>
      </c>
      <c r="Y404" s="25">
        <v>12</v>
      </c>
      <c r="Z404" s="20">
        <f t="shared" si="271"/>
        <v>4920</v>
      </c>
      <c r="AA404" s="23">
        <v>193</v>
      </c>
      <c r="AB404" s="25">
        <v>10</v>
      </c>
      <c r="AC404" s="20">
        <f t="shared" si="272"/>
        <v>1930</v>
      </c>
      <c r="AD404" s="23">
        <v>104</v>
      </c>
      <c r="AE404" s="25">
        <v>25</v>
      </c>
      <c r="AF404" s="20">
        <f t="shared" si="273"/>
        <v>2600</v>
      </c>
      <c r="AG404" s="23"/>
      <c r="AH404" s="25">
        <v>7.5</v>
      </c>
      <c r="AI404" s="20">
        <f t="shared" si="274"/>
        <v>0</v>
      </c>
      <c r="AJ404" s="23"/>
      <c r="AK404" s="22">
        <v>15</v>
      </c>
      <c r="AL404" s="20">
        <f t="shared" si="275"/>
        <v>0</v>
      </c>
      <c r="AM404" s="23"/>
      <c r="AN404" s="25">
        <v>12</v>
      </c>
      <c r="AO404" s="20">
        <f t="shared" si="276"/>
        <v>0</v>
      </c>
      <c r="AP404" s="23">
        <f t="shared" si="277"/>
        <v>1777</v>
      </c>
      <c r="AQ404" s="23"/>
      <c r="AR404" s="27">
        <v>4</v>
      </c>
      <c r="AS404" s="23">
        <f t="shared" si="278"/>
        <v>0</v>
      </c>
      <c r="AT404" s="23">
        <v>23</v>
      </c>
      <c r="AU404" s="28">
        <v>6</v>
      </c>
      <c r="AV404" s="23">
        <f t="shared" si="279"/>
        <v>138</v>
      </c>
      <c r="AW404" s="23">
        <v>498</v>
      </c>
      <c r="AX404" s="29">
        <f t="shared" si="280"/>
        <v>636</v>
      </c>
      <c r="AY404" s="23">
        <v>17705</v>
      </c>
      <c r="AZ404" s="30">
        <f t="shared" si="281"/>
        <v>0.48659454374412042</v>
      </c>
      <c r="BA404" s="30">
        <f t="shared" si="282"/>
        <v>0.13930699278770775</v>
      </c>
      <c r="BB404" s="30">
        <f t="shared" si="283"/>
        <v>0.10246495891735138</v>
      </c>
      <c r="BC404" s="20">
        <f t="shared" si="284"/>
        <v>656370</v>
      </c>
      <c r="BD404" s="20">
        <f t="shared" si="285"/>
        <v>642080</v>
      </c>
      <c r="BE404" s="20">
        <f t="shared" si="286"/>
        <v>656370</v>
      </c>
      <c r="BF404" s="20">
        <f t="shared" si="287"/>
        <v>656370</v>
      </c>
      <c r="BG404" s="36">
        <v>748769</v>
      </c>
      <c r="BH404" s="36">
        <v>498546.01</v>
      </c>
      <c r="BI404" s="237">
        <f t="shared" si="288"/>
        <v>66.582084728400886</v>
      </c>
      <c r="BJ404" s="238">
        <f t="shared" si="289"/>
        <v>50748.5</v>
      </c>
      <c r="BK404" s="239">
        <f t="shared" si="290"/>
        <v>6.7775909526168956</v>
      </c>
      <c r="BL404" s="27">
        <f t="shared" si="291"/>
        <v>61855</v>
      </c>
      <c r="BM404" s="239">
        <f t="shared" si="292"/>
        <v>8.2608922110824565</v>
      </c>
      <c r="BN404" s="240">
        <f t="shared" si="293"/>
        <v>8700</v>
      </c>
      <c r="BO404" s="239">
        <f t="shared" si="294"/>
        <v>1.1619070768154132</v>
      </c>
      <c r="BP404" s="27">
        <f t="shared" si="295"/>
        <v>37450</v>
      </c>
      <c r="BQ404" s="239">
        <f t="shared" si="296"/>
        <v>5.0015425318088758</v>
      </c>
      <c r="BR404" s="36">
        <f t="shared" si="297"/>
        <v>58391.079999999987</v>
      </c>
      <c r="BS404" s="239">
        <f t="shared" si="298"/>
        <v>7.7982769051603356</v>
      </c>
      <c r="BT404" s="248">
        <f t="shared" si="307"/>
        <v>0.33417915271599119</v>
      </c>
      <c r="BU404" s="36">
        <v>217144.58</v>
      </c>
      <c r="BV404" s="47">
        <f t="shared" si="299"/>
        <v>29.000209677483976</v>
      </c>
      <c r="BW404" s="54">
        <f t="shared" si="300"/>
        <v>33078.410000000003</v>
      </c>
      <c r="BX404" s="237">
        <f t="shared" si="301"/>
        <v>4.4177055941151417</v>
      </c>
      <c r="BY404" s="53">
        <v>14636</v>
      </c>
      <c r="BZ404" s="53">
        <v>13204</v>
      </c>
      <c r="CA404" s="53">
        <v>16010</v>
      </c>
      <c r="CB404" s="53">
        <v>6898.5</v>
      </c>
      <c r="CC404" s="54">
        <v>61855</v>
      </c>
      <c r="CD404" s="54">
        <v>8700</v>
      </c>
      <c r="CE404" s="54">
        <v>37450</v>
      </c>
      <c r="CF404" s="42">
        <f t="shared" si="302"/>
        <v>2.2298398768987003E-2</v>
      </c>
      <c r="CG404" s="42">
        <f t="shared" si="303"/>
        <v>2.0564415649140293E-2</v>
      </c>
      <c r="CH404" s="42">
        <f t="shared" si="304"/>
        <v>2.4391730274083215E-2</v>
      </c>
      <c r="CI404" s="42">
        <f t="shared" si="305"/>
        <v>1.0510078157136981E-2</v>
      </c>
      <c r="CJ404" s="42">
        <f t="shared" si="306"/>
        <v>8.2608922110824573E-2</v>
      </c>
      <c r="CK404" s="54">
        <v>0</v>
      </c>
    </row>
    <row r="405" spans="1:89" ht="20" customHeight="1" x14ac:dyDescent="0.6">
      <c r="A405" s="47">
        <v>398</v>
      </c>
      <c r="B405" s="47">
        <v>5</v>
      </c>
      <c r="C405" s="48" t="s">
        <v>714</v>
      </c>
      <c r="D405" s="48" t="s">
        <v>311</v>
      </c>
      <c r="E405" s="48" t="s">
        <v>305</v>
      </c>
      <c r="F405" s="55"/>
      <c r="G405" s="19">
        <v>40</v>
      </c>
      <c r="H405" s="20">
        <f t="shared" si="265"/>
        <v>0</v>
      </c>
      <c r="I405" s="23">
        <v>12722</v>
      </c>
      <c r="J405" s="22">
        <v>50</v>
      </c>
      <c r="K405" s="20">
        <f t="shared" si="266"/>
        <v>636100</v>
      </c>
      <c r="L405" s="23"/>
      <c r="M405" s="24">
        <v>60</v>
      </c>
      <c r="N405" s="20">
        <f t="shared" si="267"/>
        <v>0</v>
      </c>
      <c r="O405" s="23">
        <v>4106</v>
      </c>
      <c r="P405" s="25">
        <v>12</v>
      </c>
      <c r="Q405" s="20">
        <f t="shared" si="268"/>
        <v>49272</v>
      </c>
      <c r="R405" s="23">
        <v>721</v>
      </c>
      <c r="S405" s="26">
        <v>12</v>
      </c>
      <c r="T405" s="20">
        <f t="shared" si="269"/>
        <v>8652</v>
      </c>
      <c r="U405" s="23">
        <v>520</v>
      </c>
      <c r="V405" s="25">
        <v>8</v>
      </c>
      <c r="W405" s="20">
        <f t="shared" si="270"/>
        <v>4160</v>
      </c>
      <c r="X405" s="23">
        <v>143</v>
      </c>
      <c r="Y405" s="25">
        <v>12</v>
      </c>
      <c r="Z405" s="20">
        <f t="shared" si="271"/>
        <v>1716</v>
      </c>
      <c r="AA405" s="23">
        <v>800</v>
      </c>
      <c r="AB405" s="25">
        <v>10</v>
      </c>
      <c r="AC405" s="20">
        <f t="shared" si="272"/>
        <v>8000</v>
      </c>
      <c r="AD405" s="23"/>
      <c r="AE405" s="25">
        <v>25</v>
      </c>
      <c r="AF405" s="20">
        <f t="shared" si="273"/>
        <v>0</v>
      </c>
      <c r="AG405" s="23">
        <v>1149</v>
      </c>
      <c r="AH405" s="25">
        <v>7.5</v>
      </c>
      <c r="AI405" s="20">
        <f t="shared" si="274"/>
        <v>8617.5</v>
      </c>
      <c r="AJ405" s="23"/>
      <c r="AK405" s="22">
        <v>15</v>
      </c>
      <c r="AL405" s="20">
        <f t="shared" si="275"/>
        <v>0</v>
      </c>
      <c r="AM405" s="23"/>
      <c r="AN405" s="25">
        <v>12</v>
      </c>
      <c r="AO405" s="20">
        <f t="shared" si="276"/>
        <v>0</v>
      </c>
      <c r="AP405" s="23">
        <f t="shared" si="277"/>
        <v>3333</v>
      </c>
      <c r="AQ405" s="23">
        <v>48</v>
      </c>
      <c r="AR405" s="27">
        <v>4</v>
      </c>
      <c r="AS405" s="23">
        <f t="shared" si="278"/>
        <v>192</v>
      </c>
      <c r="AT405" s="23"/>
      <c r="AU405" s="28">
        <v>6</v>
      </c>
      <c r="AV405" s="23">
        <f t="shared" si="279"/>
        <v>0</v>
      </c>
      <c r="AW405" s="23">
        <v>1518</v>
      </c>
      <c r="AX405" s="29">
        <f t="shared" si="280"/>
        <v>1710</v>
      </c>
      <c r="AY405" s="23">
        <v>31413</v>
      </c>
      <c r="AZ405" s="30">
        <f t="shared" si="281"/>
        <v>0.32274799559817641</v>
      </c>
      <c r="BA405" s="30">
        <f t="shared" si="282"/>
        <v>0.26198710894513444</v>
      </c>
      <c r="BB405" s="30">
        <f t="shared" si="283"/>
        <v>0.41646371164150026</v>
      </c>
      <c r="BC405" s="20">
        <f t="shared" si="284"/>
        <v>658628</v>
      </c>
      <c r="BD405" s="20">
        <f t="shared" si="285"/>
        <v>644752</v>
      </c>
      <c r="BE405" s="20">
        <f t="shared" si="286"/>
        <v>658628</v>
      </c>
      <c r="BF405" s="20">
        <f t="shared" si="287"/>
        <v>667245.5</v>
      </c>
      <c r="BG405" s="36">
        <v>747930.5</v>
      </c>
      <c r="BH405" s="36">
        <v>501178.36</v>
      </c>
      <c r="BI405" s="237">
        <f t="shared" si="288"/>
        <v>67.008680619389096</v>
      </c>
      <c r="BJ405" s="238">
        <f t="shared" si="289"/>
        <v>47237</v>
      </c>
      <c r="BK405" s="239">
        <f t="shared" si="290"/>
        <v>6.3156937710121461</v>
      </c>
      <c r="BL405" s="27">
        <f t="shared" si="291"/>
        <v>35629</v>
      </c>
      <c r="BM405" s="239">
        <f t="shared" si="292"/>
        <v>4.7636779085757297</v>
      </c>
      <c r="BN405" s="240">
        <f t="shared" si="293"/>
        <v>9996</v>
      </c>
      <c r="BO405" s="239">
        <f t="shared" si="294"/>
        <v>1.336487815378568</v>
      </c>
      <c r="BP405" s="27">
        <f t="shared" si="295"/>
        <v>13550</v>
      </c>
      <c r="BQ405" s="239">
        <f t="shared" si="296"/>
        <v>1.8116656561003996</v>
      </c>
      <c r="BR405" s="36">
        <f t="shared" si="297"/>
        <v>63241</v>
      </c>
      <c r="BS405" s="239">
        <f t="shared" si="298"/>
        <v>8.4554647791472597</v>
      </c>
      <c r="BT405" s="248">
        <f t="shared" si="307"/>
        <v>0.32991319380610901</v>
      </c>
      <c r="BU405" s="36">
        <v>169653</v>
      </c>
      <c r="BV405" s="47">
        <f t="shared" si="299"/>
        <v>22.682989930214102</v>
      </c>
      <c r="BW405" s="54">
        <f t="shared" si="300"/>
        <v>77099.140000000014</v>
      </c>
      <c r="BX405" s="237">
        <f t="shared" si="301"/>
        <v>10.308329450396796</v>
      </c>
      <c r="BY405" s="53">
        <v>12357</v>
      </c>
      <c r="BZ405" s="53">
        <v>16800</v>
      </c>
      <c r="CA405" s="53">
        <v>13920</v>
      </c>
      <c r="CB405" s="53">
        <v>4160</v>
      </c>
      <c r="CC405" s="54">
        <v>35629</v>
      </c>
      <c r="CD405" s="54">
        <v>9996</v>
      </c>
      <c r="CE405" s="54">
        <v>13550</v>
      </c>
      <c r="CF405" s="42">
        <f t="shared" si="302"/>
        <v>1.8761728927406671E-2</v>
      </c>
      <c r="CG405" s="42">
        <f t="shared" si="303"/>
        <v>2.6056530262798718E-2</v>
      </c>
      <c r="CH405" s="42">
        <f t="shared" si="304"/>
        <v>2.113484394832895E-2</v>
      </c>
      <c r="CI405" s="42">
        <f t="shared" si="305"/>
        <v>6.2345868199935404E-3</v>
      </c>
      <c r="CJ405" s="42">
        <f t="shared" si="306"/>
        <v>4.7636779085757301E-2</v>
      </c>
      <c r="CK405" s="54">
        <f t="shared" ref="CK405:CK416" si="308">+BW405*20%</f>
        <v>15419.828000000003</v>
      </c>
    </row>
    <row r="406" spans="1:89" ht="20" customHeight="1" x14ac:dyDescent="0.6">
      <c r="A406" s="47">
        <v>399</v>
      </c>
      <c r="B406" s="47">
        <v>4</v>
      </c>
      <c r="C406" s="48" t="s">
        <v>715</v>
      </c>
      <c r="D406" s="48" t="s">
        <v>716</v>
      </c>
      <c r="E406" s="48" t="s">
        <v>642</v>
      </c>
      <c r="F406" s="57"/>
      <c r="G406" s="19">
        <v>40</v>
      </c>
      <c r="H406" s="20">
        <f t="shared" si="265"/>
        <v>0</v>
      </c>
      <c r="I406" s="23">
        <v>13264</v>
      </c>
      <c r="J406" s="22">
        <v>50</v>
      </c>
      <c r="K406" s="20">
        <f t="shared" si="266"/>
        <v>663200</v>
      </c>
      <c r="L406" s="23"/>
      <c r="M406" s="24">
        <v>60</v>
      </c>
      <c r="N406" s="20">
        <f t="shared" si="267"/>
        <v>0</v>
      </c>
      <c r="O406" s="23">
        <v>2677</v>
      </c>
      <c r="P406" s="25">
        <v>12</v>
      </c>
      <c r="Q406" s="20">
        <f t="shared" si="268"/>
        <v>32124</v>
      </c>
      <c r="R406" s="23">
        <v>0</v>
      </c>
      <c r="S406" s="26">
        <v>12</v>
      </c>
      <c r="T406" s="20">
        <f t="shared" si="269"/>
        <v>0</v>
      </c>
      <c r="U406" s="23">
        <v>590</v>
      </c>
      <c r="V406" s="25">
        <v>8</v>
      </c>
      <c r="W406" s="20">
        <f t="shared" si="270"/>
        <v>4720</v>
      </c>
      <c r="X406" s="23">
        <v>140</v>
      </c>
      <c r="Y406" s="25">
        <v>12</v>
      </c>
      <c r="Z406" s="20">
        <f t="shared" si="271"/>
        <v>1680</v>
      </c>
      <c r="AA406" s="23">
        <v>854</v>
      </c>
      <c r="AB406" s="25">
        <v>10</v>
      </c>
      <c r="AC406" s="20">
        <f t="shared" si="272"/>
        <v>8540</v>
      </c>
      <c r="AD406" s="23">
        <v>360</v>
      </c>
      <c r="AE406" s="25">
        <v>25</v>
      </c>
      <c r="AF406" s="20">
        <f t="shared" si="273"/>
        <v>9000</v>
      </c>
      <c r="AG406" s="23">
        <v>208</v>
      </c>
      <c r="AH406" s="25">
        <v>7.5</v>
      </c>
      <c r="AI406" s="20">
        <f t="shared" si="274"/>
        <v>1560</v>
      </c>
      <c r="AJ406" s="23"/>
      <c r="AK406" s="22">
        <v>15</v>
      </c>
      <c r="AL406" s="20">
        <f t="shared" si="275"/>
        <v>0</v>
      </c>
      <c r="AM406" s="23"/>
      <c r="AN406" s="25">
        <v>12</v>
      </c>
      <c r="AO406" s="20">
        <f t="shared" si="276"/>
        <v>0</v>
      </c>
      <c r="AP406" s="23">
        <f t="shared" si="277"/>
        <v>2152</v>
      </c>
      <c r="AQ406" s="23">
        <v>39</v>
      </c>
      <c r="AR406" s="27">
        <v>4</v>
      </c>
      <c r="AS406" s="23">
        <f t="shared" si="278"/>
        <v>156</v>
      </c>
      <c r="AT406" s="23"/>
      <c r="AU406" s="28">
        <v>6</v>
      </c>
      <c r="AV406" s="23">
        <f t="shared" si="279"/>
        <v>0</v>
      </c>
      <c r="AW406" s="23">
        <v>1302</v>
      </c>
      <c r="AX406" s="29">
        <f t="shared" si="280"/>
        <v>1458</v>
      </c>
      <c r="AY406" s="23">
        <v>26850</v>
      </c>
      <c r="AZ406" s="30">
        <f t="shared" si="281"/>
        <v>0.20182448733413752</v>
      </c>
      <c r="BA406" s="30">
        <f t="shared" si="282"/>
        <v>0.16224366706875754</v>
      </c>
      <c r="BB406" s="30">
        <f t="shared" si="283"/>
        <v>0.54463952185282027</v>
      </c>
      <c r="BC406" s="20">
        <f t="shared" si="284"/>
        <v>687140</v>
      </c>
      <c r="BD406" s="20">
        <f t="shared" si="285"/>
        <v>672200</v>
      </c>
      <c r="BE406" s="20">
        <f t="shared" si="286"/>
        <v>687140</v>
      </c>
      <c r="BF406" s="20">
        <f t="shared" si="287"/>
        <v>688700</v>
      </c>
      <c r="BG406" s="36">
        <v>747674</v>
      </c>
      <c r="BH406" s="36">
        <v>509269.329417</v>
      </c>
      <c r="BI406" s="237">
        <f t="shared" si="288"/>
        <v>68.113820918876414</v>
      </c>
      <c r="BJ406" s="238">
        <f t="shared" si="289"/>
        <v>61225</v>
      </c>
      <c r="BK406" s="239">
        <f t="shared" si="290"/>
        <v>8.1887293125078582</v>
      </c>
      <c r="BL406" s="27">
        <f t="shared" si="291"/>
        <v>39908</v>
      </c>
      <c r="BM406" s="239">
        <f t="shared" si="292"/>
        <v>5.3376204067548159</v>
      </c>
      <c r="BN406" s="240">
        <f t="shared" si="293"/>
        <v>0</v>
      </c>
      <c r="BO406" s="239">
        <f t="shared" si="294"/>
        <v>0</v>
      </c>
      <c r="BP406" s="27">
        <f t="shared" si="295"/>
        <v>10000</v>
      </c>
      <c r="BQ406" s="239">
        <f t="shared" si="296"/>
        <v>1.337481308698711</v>
      </c>
      <c r="BR406" s="36">
        <f t="shared" si="297"/>
        <v>21783.899999999994</v>
      </c>
      <c r="BS406" s="239">
        <f t="shared" si="298"/>
        <v>2.9135559080561841</v>
      </c>
      <c r="BT406" s="248">
        <f t="shared" si="307"/>
        <v>0.31886179081123589</v>
      </c>
      <c r="BU406" s="36">
        <v>132916.9</v>
      </c>
      <c r="BV406" s="47">
        <f t="shared" si="299"/>
        <v>17.777386936017567</v>
      </c>
      <c r="BW406" s="54">
        <f t="shared" si="300"/>
        <v>105487.770583</v>
      </c>
      <c r="BX406" s="237">
        <f t="shared" si="301"/>
        <v>14.108792145106023</v>
      </c>
      <c r="BY406" s="53">
        <v>22100</v>
      </c>
      <c r="BZ406" s="53">
        <v>19645</v>
      </c>
      <c r="CA406" s="53">
        <v>14080</v>
      </c>
      <c r="CB406" s="53">
        <v>5400</v>
      </c>
      <c r="CC406" s="54">
        <v>39908</v>
      </c>
      <c r="CD406" s="54"/>
      <c r="CE406" s="54">
        <v>10000</v>
      </c>
      <c r="CF406" s="42">
        <f t="shared" si="302"/>
        <v>3.2162295893122216E-2</v>
      </c>
      <c r="CG406" s="42">
        <f t="shared" si="303"/>
        <v>2.9224933055638204E-2</v>
      </c>
      <c r="CH406" s="42">
        <f t="shared" si="304"/>
        <v>2.0490729691183748E-2</v>
      </c>
      <c r="CI406" s="42">
        <f t="shared" si="305"/>
        <v>7.8408595905328886E-3</v>
      </c>
      <c r="CJ406" s="42">
        <f t="shared" si="306"/>
        <v>5.3376204067548158E-2</v>
      </c>
      <c r="CK406" s="54">
        <f t="shared" si="308"/>
        <v>21097.554116600004</v>
      </c>
    </row>
    <row r="407" spans="1:89" ht="20" customHeight="1" x14ac:dyDescent="0.6">
      <c r="A407" s="47">
        <v>400</v>
      </c>
      <c r="B407" s="62">
        <v>7</v>
      </c>
      <c r="C407" s="48" t="s">
        <v>717</v>
      </c>
      <c r="D407" s="48" t="s">
        <v>179</v>
      </c>
      <c r="E407" s="48" t="s">
        <v>180</v>
      </c>
      <c r="F407" s="57"/>
      <c r="G407" s="19">
        <v>40</v>
      </c>
      <c r="H407" s="20">
        <f t="shared" si="265"/>
        <v>0</v>
      </c>
      <c r="I407" s="57">
        <v>12460</v>
      </c>
      <c r="J407" s="22">
        <v>50</v>
      </c>
      <c r="K407" s="20">
        <f t="shared" si="266"/>
        <v>623000</v>
      </c>
      <c r="L407" s="23"/>
      <c r="M407" s="24">
        <v>60</v>
      </c>
      <c r="N407" s="20">
        <f t="shared" si="267"/>
        <v>0</v>
      </c>
      <c r="O407" s="57">
        <v>6490</v>
      </c>
      <c r="P407" s="25">
        <v>12</v>
      </c>
      <c r="Q407" s="20">
        <f t="shared" si="268"/>
        <v>77880</v>
      </c>
      <c r="R407" s="57">
        <v>479</v>
      </c>
      <c r="S407" s="26">
        <v>12</v>
      </c>
      <c r="T407" s="20">
        <f t="shared" si="269"/>
        <v>5748</v>
      </c>
      <c r="U407" s="23"/>
      <c r="V407" s="25">
        <v>8</v>
      </c>
      <c r="W407" s="20">
        <f t="shared" si="270"/>
        <v>0</v>
      </c>
      <c r="X407" s="57"/>
      <c r="Y407" s="25">
        <v>12</v>
      </c>
      <c r="Z407" s="20">
        <f t="shared" si="271"/>
        <v>0</v>
      </c>
      <c r="AA407" s="57">
        <v>540</v>
      </c>
      <c r="AB407" s="25">
        <v>10</v>
      </c>
      <c r="AC407" s="20">
        <f t="shared" si="272"/>
        <v>5400</v>
      </c>
      <c r="AD407" s="57"/>
      <c r="AE407" s="25">
        <v>25</v>
      </c>
      <c r="AF407" s="20">
        <f t="shared" si="273"/>
        <v>0</v>
      </c>
      <c r="AG407" s="57"/>
      <c r="AH407" s="25">
        <v>7.5</v>
      </c>
      <c r="AI407" s="20">
        <f t="shared" si="274"/>
        <v>0</v>
      </c>
      <c r="AJ407" s="57">
        <v>181</v>
      </c>
      <c r="AK407" s="22">
        <v>15</v>
      </c>
      <c r="AL407" s="20">
        <f t="shared" si="275"/>
        <v>2715</v>
      </c>
      <c r="AM407" s="57"/>
      <c r="AN407" s="25">
        <v>12</v>
      </c>
      <c r="AO407" s="20">
        <f t="shared" si="276"/>
        <v>0</v>
      </c>
      <c r="AP407" s="23">
        <f t="shared" si="277"/>
        <v>1200</v>
      </c>
      <c r="AQ407" s="57">
        <v>96</v>
      </c>
      <c r="AR407" s="27">
        <v>4</v>
      </c>
      <c r="AS407" s="23">
        <f t="shared" si="278"/>
        <v>384</v>
      </c>
      <c r="AT407" s="57">
        <v>15</v>
      </c>
      <c r="AU407" s="28">
        <v>6</v>
      </c>
      <c r="AV407" s="23">
        <f t="shared" si="279"/>
        <v>90</v>
      </c>
      <c r="AW407" s="57">
        <v>1323</v>
      </c>
      <c r="AX407" s="29">
        <f t="shared" si="280"/>
        <v>1797</v>
      </c>
      <c r="AY407" s="57">
        <v>32085</v>
      </c>
      <c r="AZ407" s="30">
        <f t="shared" si="281"/>
        <v>0.5208667736757624</v>
      </c>
      <c r="BA407" s="30">
        <f t="shared" si="282"/>
        <v>9.6308186195826651E-2</v>
      </c>
      <c r="BB407" s="30">
        <f t="shared" si="283"/>
        <v>0.27688751926040062</v>
      </c>
      <c r="BC407" s="20">
        <f t="shared" si="284"/>
        <v>634148</v>
      </c>
      <c r="BD407" s="20">
        <f t="shared" si="285"/>
        <v>628748</v>
      </c>
      <c r="BE407" s="20">
        <f t="shared" si="286"/>
        <v>634148</v>
      </c>
      <c r="BF407" s="20">
        <f t="shared" si="287"/>
        <v>634148</v>
      </c>
      <c r="BG407" s="241">
        <v>746828</v>
      </c>
      <c r="BH407" s="241">
        <v>495445.27935199998</v>
      </c>
      <c r="BI407" s="237">
        <f t="shared" si="288"/>
        <v>66.339944318102695</v>
      </c>
      <c r="BJ407" s="238">
        <f t="shared" si="289"/>
        <v>47637</v>
      </c>
      <c r="BK407" s="239">
        <f t="shared" si="290"/>
        <v>6.3785771288703694</v>
      </c>
      <c r="BL407" s="27">
        <f t="shared" si="291"/>
        <v>49207</v>
      </c>
      <c r="BM407" s="239">
        <f t="shared" si="292"/>
        <v>6.5887995629515768</v>
      </c>
      <c r="BN407" s="240">
        <f t="shared" si="293"/>
        <v>6960</v>
      </c>
      <c r="BO407" s="239">
        <f t="shared" si="294"/>
        <v>0.93194149121350567</v>
      </c>
      <c r="BP407" s="27">
        <f t="shared" si="295"/>
        <v>26000</v>
      </c>
      <c r="BQ407" s="239">
        <f t="shared" si="296"/>
        <v>3.4813906280964293</v>
      </c>
      <c r="BR407" s="36">
        <f t="shared" si="297"/>
        <v>63680.22</v>
      </c>
      <c r="BS407" s="239">
        <f t="shared" si="298"/>
        <v>8.5267585039661071</v>
      </c>
      <c r="BT407" s="248">
        <f t="shared" si="307"/>
        <v>0.33660055681897305</v>
      </c>
      <c r="BU407" s="241">
        <v>193484.22</v>
      </c>
      <c r="BV407" s="47">
        <f t="shared" si="299"/>
        <v>25.907467315097989</v>
      </c>
      <c r="BW407" s="54">
        <f t="shared" si="300"/>
        <v>57898.500648000016</v>
      </c>
      <c r="BX407" s="237">
        <f t="shared" si="301"/>
        <v>7.7525883667993192</v>
      </c>
      <c r="BY407" s="58">
        <v>15072</v>
      </c>
      <c r="BZ407" s="58">
        <v>13125</v>
      </c>
      <c r="CA407" s="58">
        <v>13200</v>
      </c>
      <c r="CB407" s="58">
        <v>6240</v>
      </c>
      <c r="CC407" s="59">
        <v>49207</v>
      </c>
      <c r="CD407" s="59">
        <v>6960</v>
      </c>
      <c r="CE407" s="59">
        <v>26000</v>
      </c>
      <c r="CF407" s="42">
        <f t="shared" si="302"/>
        <v>2.3767322454695119E-2</v>
      </c>
      <c r="CG407" s="42">
        <f t="shared" si="303"/>
        <v>2.0874817892064867E-2</v>
      </c>
      <c r="CH407" s="42">
        <f t="shared" si="304"/>
        <v>2.081533017529031E-2</v>
      </c>
      <c r="CI407" s="42">
        <f t="shared" si="305"/>
        <v>9.839974264682692E-3</v>
      </c>
      <c r="CJ407" s="42">
        <f t="shared" si="306"/>
        <v>6.5887995629515764E-2</v>
      </c>
      <c r="CK407" s="54">
        <f t="shared" si="308"/>
        <v>11579.700129600003</v>
      </c>
    </row>
    <row r="408" spans="1:89" ht="20" customHeight="1" x14ac:dyDescent="0.6">
      <c r="A408" s="47">
        <v>401</v>
      </c>
      <c r="B408" s="62">
        <v>4</v>
      </c>
      <c r="C408" s="48" t="s">
        <v>718</v>
      </c>
      <c r="D408" s="48" t="s">
        <v>196</v>
      </c>
      <c r="E408" s="48" t="s">
        <v>110</v>
      </c>
      <c r="F408" s="55"/>
      <c r="G408" s="19">
        <v>40</v>
      </c>
      <c r="H408" s="20">
        <f t="shared" si="265"/>
        <v>0</v>
      </c>
      <c r="I408" s="23">
        <v>12298</v>
      </c>
      <c r="J408" s="22">
        <v>50</v>
      </c>
      <c r="K408" s="20">
        <f t="shared" si="266"/>
        <v>614900</v>
      </c>
      <c r="L408" s="23"/>
      <c r="M408" s="24">
        <v>60</v>
      </c>
      <c r="N408" s="20">
        <f t="shared" si="267"/>
        <v>0</v>
      </c>
      <c r="O408" s="23">
        <v>4173</v>
      </c>
      <c r="P408" s="25">
        <v>12</v>
      </c>
      <c r="Q408" s="20">
        <f t="shared" si="268"/>
        <v>50076</v>
      </c>
      <c r="R408" s="23">
        <v>1830</v>
      </c>
      <c r="S408" s="26">
        <v>12</v>
      </c>
      <c r="T408" s="20">
        <f t="shared" si="269"/>
        <v>21960</v>
      </c>
      <c r="U408" s="23">
        <v>574</v>
      </c>
      <c r="V408" s="25">
        <v>8</v>
      </c>
      <c r="W408" s="20">
        <f t="shared" si="270"/>
        <v>4592</v>
      </c>
      <c r="X408" s="23">
        <v>360</v>
      </c>
      <c r="Y408" s="25">
        <v>12</v>
      </c>
      <c r="Z408" s="20">
        <f t="shared" si="271"/>
        <v>4320</v>
      </c>
      <c r="AA408" s="23">
        <v>913</v>
      </c>
      <c r="AB408" s="25">
        <v>10</v>
      </c>
      <c r="AC408" s="20">
        <f t="shared" si="272"/>
        <v>9130</v>
      </c>
      <c r="AD408" s="23">
        <v>335</v>
      </c>
      <c r="AE408" s="25">
        <v>25</v>
      </c>
      <c r="AF408" s="20">
        <f t="shared" si="273"/>
        <v>8375</v>
      </c>
      <c r="AG408" s="23">
        <v>20</v>
      </c>
      <c r="AH408" s="25">
        <v>7.5</v>
      </c>
      <c r="AI408" s="20">
        <f t="shared" si="274"/>
        <v>150</v>
      </c>
      <c r="AJ408" s="23"/>
      <c r="AK408" s="22">
        <v>15</v>
      </c>
      <c r="AL408" s="20">
        <f t="shared" si="275"/>
        <v>0</v>
      </c>
      <c r="AM408" s="23">
        <v>197</v>
      </c>
      <c r="AN408" s="25">
        <v>12</v>
      </c>
      <c r="AO408" s="20">
        <f t="shared" si="276"/>
        <v>2364</v>
      </c>
      <c r="AP408" s="23">
        <f t="shared" si="277"/>
        <v>4229</v>
      </c>
      <c r="AQ408" s="23"/>
      <c r="AR408" s="27">
        <v>4</v>
      </c>
      <c r="AS408" s="23">
        <f t="shared" si="278"/>
        <v>0</v>
      </c>
      <c r="AT408" s="23"/>
      <c r="AU408" s="28">
        <v>6</v>
      </c>
      <c r="AV408" s="23">
        <f t="shared" si="279"/>
        <v>0</v>
      </c>
      <c r="AW408" s="23">
        <v>1635</v>
      </c>
      <c r="AX408" s="29">
        <f t="shared" si="280"/>
        <v>1635</v>
      </c>
      <c r="AY408" s="23">
        <v>30164</v>
      </c>
      <c r="AZ408" s="30">
        <f t="shared" si="281"/>
        <v>0.33932346723044399</v>
      </c>
      <c r="BA408" s="30">
        <f t="shared" si="282"/>
        <v>0.34387705317937878</v>
      </c>
      <c r="BB408" s="30">
        <f t="shared" si="283"/>
        <v>0.391804457225018</v>
      </c>
      <c r="BC408" s="20">
        <f t="shared" si="284"/>
        <v>663277</v>
      </c>
      <c r="BD408" s="20">
        <f t="shared" si="285"/>
        <v>645235</v>
      </c>
      <c r="BE408" s="20">
        <f t="shared" si="286"/>
        <v>663277</v>
      </c>
      <c r="BF408" s="20">
        <f t="shared" si="287"/>
        <v>663427</v>
      </c>
      <c r="BG408" s="36">
        <v>745637</v>
      </c>
      <c r="BH408" s="36">
        <v>500716.61742424202</v>
      </c>
      <c r="BI408" s="237">
        <f t="shared" si="288"/>
        <v>67.152866263911534</v>
      </c>
      <c r="BJ408" s="238">
        <f t="shared" si="289"/>
        <v>52155</v>
      </c>
      <c r="BK408" s="239">
        <f t="shared" si="290"/>
        <v>6.9946904458872083</v>
      </c>
      <c r="BL408" s="27">
        <f t="shared" si="291"/>
        <v>45600</v>
      </c>
      <c r="BM408" s="239">
        <f t="shared" si="292"/>
        <v>6.1155763461308918</v>
      </c>
      <c r="BN408" s="240">
        <f t="shared" si="293"/>
        <v>2437.5</v>
      </c>
      <c r="BO408" s="239">
        <f t="shared" si="294"/>
        <v>0.32690169613364145</v>
      </c>
      <c r="BP408" s="27">
        <f t="shared" si="295"/>
        <v>15000</v>
      </c>
      <c r="BQ408" s="239">
        <f t="shared" si="296"/>
        <v>2.0117027454377934</v>
      </c>
      <c r="BR408" s="36">
        <f t="shared" si="297"/>
        <v>25896.100000000006</v>
      </c>
      <c r="BS408" s="239">
        <f t="shared" si="298"/>
        <v>3.4730170310754436</v>
      </c>
      <c r="BT408" s="248">
        <f t="shared" si="307"/>
        <v>0.32847133736088469</v>
      </c>
      <c r="BU408" s="36">
        <v>141088.6</v>
      </c>
      <c r="BV408" s="47">
        <f t="shared" si="299"/>
        <v>18.921888264664979</v>
      </c>
      <c r="BW408" s="54">
        <f t="shared" si="300"/>
        <v>103831.78257575797</v>
      </c>
      <c r="BX408" s="237">
        <f t="shared" si="301"/>
        <v>13.925245471423491</v>
      </c>
      <c r="BY408" s="53">
        <v>17990</v>
      </c>
      <c r="BZ408" s="53">
        <v>12728</v>
      </c>
      <c r="CA408" s="53">
        <v>15419</v>
      </c>
      <c r="CB408" s="53">
        <v>6018</v>
      </c>
      <c r="CC408" s="54">
        <v>45600</v>
      </c>
      <c r="CD408" s="54">
        <v>2437.5</v>
      </c>
      <c r="CE408" s="54">
        <v>15000</v>
      </c>
      <c r="CF408" s="42">
        <f t="shared" si="302"/>
        <v>2.7122906417680698E-2</v>
      </c>
      <c r="CG408" s="42">
        <f t="shared" si="303"/>
        <v>1.9726146287786621E-2</v>
      </c>
      <c r="CH408" s="42">
        <f t="shared" si="304"/>
        <v>2.3246697835142785E-2</v>
      </c>
      <c r="CI408" s="42">
        <f t="shared" si="305"/>
        <v>9.0710809177196594E-3</v>
      </c>
      <c r="CJ408" s="42">
        <f t="shared" si="306"/>
        <v>6.1155763461308923E-2</v>
      </c>
      <c r="CK408" s="54">
        <f t="shared" si="308"/>
        <v>20766.356515151594</v>
      </c>
    </row>
    <row r="409" spans="1:89" ht="20" customHeight="1" x14ac:dyDescent="0.6">
      <c r="A409" s="47">
        <v>402</v>
      </c>
      <c r="B409" s="47">
        <v>4</v>
      </c>
      <c r="C409" s="48" t="s">
        <v>719</v>
      </c>
      <c r="D409" s="48" t="s">
        <v>720</v>
      </c>
      <c r="E409" s="48" t="s">
        <v>290</v>
      </c>
      <c r="F409" s="55"/>
      <c r="G409" s="19">
        <v>40</v>
      </c>
      <c r="H409" s="20">
        <f t="shared" si="265"/>
        <v>0</v>
      </c>
      <c r="I409" s="23">
        <v>11611</v>
      </c>
      <c r="J409" s="22">
        <v>50</v>
      </c>
      <c r="K409" s="20">
        <f t="shared" si="266"/>
        <v>580550</v>
      </c>
      <c r="L409" s="23"/>
      <c r="M409" s="24">
        <v>60</v>
      </c>
      <c r="N409" s="20">
        <f t="shared" si="267"/>
        <v>0</v>
      </c>
      <c r="O409" s="23">
        <v>5838</v>
      </c>
      <c r="P409" s="25">
        <v>12</v>
      </c>
      <c r="Q409" s="20">
        <f t="shared" si="268"/>
        <v>70056</v>
      </c>
      <c r="R409" s="23">
        <v>135</v>
      </c>
      <c r="S409" s="26">
        <v>12</v>
      </c>
      <c r="T409" s="20">
        <f t="shared" si="269"/>
        <v>1620</v>
      </c>
      <c r="U409" s="23">
        <v>775</v>
      </c>
      <c r="V409" s="25">
        <v>8</v>
      </c>
      <c r="W409" s="20">
        <f t="shared" si="270"/>
        <v>6200</v>
      </c>
      <c r="X409" s="23">
        <v>643</v>
      </c>
      <c r="Y409" s="25">
        <v>12</v>
      </c>
      <c r="Z409" s="20">
        <f t="shared" si="271"/>
        <v>7716</v>
      </c>
      <c r="AA409" s="23">
        <v>820</v>
      </c>
      <c r="AB409" s="25">
        <v>10</v>
      </c>
      <c r="AC409" s="20">
        <f t="shared" si="272"/>
        <v>8200</v>
      </c>
      <c r="AD409" s="23">
        <v>311</v>
      </c>
      <c r="AE409" s="25">
        <v>25</v>
      </c>
      <c r="AF409" s="20">
        <f t="shared" si="273"/>
        <v>7775</v>
      </c>
      <c r="AG409" s="23">
        <v>1696</v>
      </c>
      <c r="AH409" s="25">
        <v>7.5</v>
      </c>
      <c r="AI409" s="20">
        <f t="shared" si="274"/>
        <v>12720</v>
      </c>
      <c r="AJ409" s="23">
        <v>79</v>
      </c>
      <c r="AK409" s="22">
        <v>15</v>
      </c>
      <c r="AL409" s="20">
        <f t="shared" si="275"/>
        <v>1185</v>
      </c>
      <c r="AM409" s="23"/>
      <c r="AN409" s="25">
        <v>12</v>
      </c>
      <c r="AO409" s="20">
        <f t="shared" si="276"/>
        <v>0</v>
      </c>
      <c r="AP409" s="23">
        <f t="shared" si="277"/>
        <v>4459</v>
      </c>
      <c r="AQ409" s="23"/>
      <c r="AR409" s="27">
        <v>4</v>
      </c>
      <c r="AS409" s="23">
        <f t="shared" si="278"/>
        <v>0</v>
      </c>
      <c r="AT409" s="23"/>
      <c r="AU409" s="28">
        <v>6</v>
      </c>
      <c r="AV409" s="23">
        <f t="shared" si="279"/>
        <v>0</v>
      </c>
      <c r="AW409" s="23">
        <v>2613</v>
      </c>
      <c r="AX409" s="29">
        <f t="shared" si="280"/>
        <v>2613</v>
      </c>
      <c r="AY409" s="23">
        <v>48860</v>
      </c>
      <c r="AZ409" s="30">
        <f t="shared" si="281"/>
        <v>0.5027990698475584</v>
      </c>
      <c r="BA409" s="30">
        <f t="shared" si="282"/>
        <v>0.38403238308500559</v>
      </c>
      <c r="BB409" s="30">
        <f t="shared" si="283"/>
        <v>0.44758478931140799</v>
      </c>
      <c r="BC409" s="20">
        <f t="shared" si="284"/>
        <v>612061</v>
      </c>
      <c r="BD409" s="20">
        <f t="shared" si="285"/>
        <v>589945</v>
      </c>
      <c r="BE409" s="20">
        <f t="shared" si="286"/>
        <v>612061</v>
      </c>
      <c r="BF409" s="20">
        <f t="shared" si="287"/>
        <v>624781</v>
      </c>
      <c r="BG409" s="36">
        <v>745138</v>
      </c>
      <c r="BH409" s="36">
        <v>491396.31</v>
      </c>
      <c r="BI409" s="237">
        <f t="shared" si="288"/>
        <v>65.947020551897765</v>
      </c>
      <c r="BJ409" s="238">
        <f t="shared" si="289"/>
        <v>44889</v>
      </c>
      <c r="BK409" s="239">
        <f t="shared" si="290"/>
        <v>6.0242532255770067</v>
      </c>
      <c r="BL409" s="27">
        <f t="shared" si="291"/>
        <v>50593.04</v>
      </c>
      <c r="BM409" s="239">
        <f t="shared" si="292"/>
        <v>6.7897543810676684</v>
      </c>
      <c r="BN409" s="240">
        <f t="shared" si="293"/>
        <v>2800</v>
      </c>
      <c r="BO409" s="239">
        <f t="shared" si="294"/>
        <v>0.37576932058222773</v>
      </c>
      <c r="BP409" s="27">
        <f t="shared" si="295"/>
        <v>19000</v>
      </c>
      <c r="BQ409" s="239">
        <f t="shared" si="296"/>
        <v>2.5498632468079738</v>
      </c>
      <c r="BR409" s="36">
        <f t="shared" si="297"/>
        <v>33772.899999999994</v>
      </c>
      <c r="BS409" s="239">
        <f t="shared" si="298"/>
        <v>4.5324356025326846</v>
      </c>
      <c r="BT409" s="248">
        <f t="shared" si="307"/>
        <v>0.34052979448102233</v>
      </c>
      <c r="BU409" s="36">
        <v>151054.94</v>
      </c>
      <c r="BV409" s="47">
        <f t="shared" si="299"/>
        <v>20.272075776567561</v>
      </c>
      <c r="BW409" s="54">
        <f t="shared" si="300"/>
        <v>102686.75</v>
      </c>
      <c r="BX409" s="237">
        <f t="shared" si="301"/>
        <v>13.780903671534668</v>
      </c>
      <c r="BY409" s="53">
        <v>17709</v>
      </c>
      <c r="BZ409" s="53">
        <v>9750</v>
      </c>
      <c r="CA409" s="53">
        <v>12800</v>
      </c>
      <c r="CB409" s="53">
        <v>4630</v>
      </c>
      <c r="CC409" s="54">
        <v>50593.04</v>
      </c>
      <c r="CD409" s="54">
        <v>2800</v>
      </c>
      <c r="CE409" s="54">
        <v>19000</v>
      </c>
      <c r="CF409" s="42">
        <f t="shared" si="302"/>
        <v>2.8933390626097726E-2</v>
      </c>
      <c r="CG409" s="42">
        <f t="shared" si="303"/>
        <v>1.652696437803524E-2</v>
      </c>
      <c r="CH409" s="42">
        <f t="shared" si="304"/>
        <v>2.0912948219213443E-2</v>
      </c>
      <c r="CI409" s="42">
        <f t="shared" si="305"/>
        <v>7.410596673074245E-3</v>
      </c>
      <c r="CJ409" s="42">
        <f t="shared" si="306"/>
        <v>6.7897543810676683E-2</v>
      </c>
      <c r="CK409" s="54">
        <f t="shared" si="308"/>
        <v>20537.350000000002</v>
      </c>
    </row>
    <row r="410" spans="1:89" ht="20" customHeight="1" x14ac:dyDescent="0.6">
      <c r="A410" s="47">
        <v>403</v>
      </c>
      <c r="B410" s="47">
        <v>4</v>
      </c>
      <c r="C410" s="48" t="s">
        <v>721</v>
      </c>
      <c r="D410" s="48" t="s">
        <v>87</v>
      </c>
      <c r="E410" s="48" t="s">
        <v>294</v>
      </c>
      <c r="F410" s="55"/>
      <c r="G410" s="19">
        <v>40</v>
      </c>
      <c r="H410" s="20">
        <f t="shared" si="265"/>
        <v>0</v>
      </c>
      <c r="I410" s="23">
        <v>12409</v>
      </c>
      <c r="J410" s="22">
        <v>50</v>
      </c>
      <c r="K410" s="20">
        <f t="shared" si="266"/>
        <v>620450</v>
      </c>
      <c r="L410" s="23"/>
      <c r="M410" s="24">
        <v>60</v>
      </c>
      <c r="N410" s="20">
        <f t="shared" si="267"/>
        <v>0</v>
      </c>
      <c r="O410" s="23">
        <v>4308</v>
      </c>
      <c r="P410" s="25">
        <v>12</v>
      </c>
      <c r="Q410" s="20">
        <f t="shared" si="268"/>
        <v>51696</v>
      </c>
      <c r="R410" s="23"/>
      <c r="S410" s="26">
        <v>12</v>
      </c>
      <c r="T410" s="20">
        <f t="shared" si="269"/>
        <v>0</v>
      </c>
      <c r="U410" s="23">
        <v>835</v>
      </c>
      <c r="V410" s="25">
        <v>8</v>
      </c>
      <c r="W410" s="20">
        <f t="shared" si="270"/>
        <v>6680</v>
      </c>
      <c r="X410" s="23">
        <v>160</v>
      </c>
      <c r="Y410" s="25">
        <v>12</v>
      </c>
      <c r="Z410" s="20">
        <f t="shared" si="271"/>
        <v>1920</v>
      </c>
      <c r="AA410" s="23">
        <v>1100</v>
      </c>
      <c r="AB410" s="25">
        <v>10</v>
      </c>
      <c r="AC410" s="20">
        <f t="shared" si="272"/>
        <v>11000</v>
      </c>
      <c r="AD410" s="23">
        <v>421</v>
      </c>
      <c r="AE410" s="25">
        <v>25</v>
      </c>
      <c r="AF410" s="20">
        <f t="shared" si="273"/>
        <v>10525</v>
      </c>
      <c r="AG410" s="23">
        <v>475</v>
      </c>
      <c r="AH410" s="25">
        <v>7.5</v>
      </c>
      <c r="AI410" s="20">
        <f t="shared" si="274"/>
        <v>3562.5</v>
      </c>
      <c r="AJ410" s="23"/>
      <c r="AK410" s="22">
        <v>15</v>
      </c>
      <c r="AL410" s="20">
        <f t="shared" si="275"/>
        <v>0</v>
      </c>
      <c r="AM410" s="23"/>
      <c r="AN410" s="25">
        <v>12</v>
      </c>
      <c r="AO410" s="20">
        <f t="shared" si="276"/>
        <v>0</v>
      </c>
      <c r="AP410" s="23">
        <f t="shared" si="277"/>
        <v>2991</v>
      </c>
      <c r="AQ410" s="23"/>
      <c r="AR410" s="27">
        <v>4</v>
      </c>
      <c r="AS410" s="23">
        <f t="shared" si="278"/>
        <v>0</v>
      </c>
      <c r="AT410" s="23">
        <v>59</v>
      </c>
      <c r="AU410" s="28">
        <v>6</v>
      </c>
      <c r="AV410" s="23">
        <f t="shared" si="279"/>
        <v>354</v>
      </c>
      <c r="AW410" s="23">
        <v>1711</v>
      </c>
      <c r="AX410" s="29">
        <f t="shared" si="280"/>
        <v>2065</v>
      </c>
      <c r="AY410" s="23">
        <v>38278</v>
      </c>
      <c r="AZ410" s="30">
        <f t="shared" si="281"/>
        <v>0.34716737851559354</v>
      </c>
      <c r="BA410" s="30">
        <f t="shared" si="282"/>
        <v>0.24103473285518576</v>
      </c>
      <c r="BB410" s="30">
        <f t="shared" si="283"/>
        <v>0.47934076137418757</v>
      </c>
      <c r="BC410" s="20">
        <f t="shared" si="284"/>
        <v>650575</v>
      </c>
      <c r="BD410" s="20">
        <f t="shared" si="285"/>
        <v>630975</v>
      </c>
      <c r="BE410" s="20">
        <f t="shared" si="286"/>
        <v>650575</v>
      </c>
      <c r="BF410" s="20">
        <f t="shared" si="287"/>
        <v>654137.5</v>
      </c>
      <c r="BG410" s="36">
        <v>744111.5</v>
      </c>
      <c r="BH410" s="36">
        <v>502575.6436525</v>
      </c>
      <c r="BI410" s="237">
        <f t="shared" si="288"/>
        <v>67.540367761081512</v>
      </c>
      <c r="BJ410" s="238">
        <f t="shared" si="289"/>
        <v>56668</v>
      </c>
      <c r="BK410" s="239">
        <f t="shared" si="290"/>
        <v>7.6155253614545675</v>
      </c>
      <c r="BL410" s="27">
        <f t="shared" si="291"/>
        <v>45400</v>
      </c>
      <c r="BM410" s="239">
        <f t="shared" si="292"/>
        <v>6.1012361722671944</v>
      </c>
      <c r="BN410" s="240">
        <f t="shared" si="293"/>
        <v>4737.5</v>
      </c>
      <c r="BO410" s="239">
        <f t="shared" si="294"/>
        <v>0.63666533846070117</v>
      </c>
      <c r="BP410" s="27">
        <f t="shared" si="295"/>
        <v>10000</v>
      </c>
      <c r="BQ410" s="239">
        <f t="shared" si="296"/>
        <v>1.3438846194421132</v>
      </c>
      <c r="BR410" s="36">
        <f t="shared" si="297"/>
        <v>61847.329999999987</v>
      </c>
      <c r="BS410" s="239">
        <f t="shared" si="298"/>
        <v>8.3115675540560776</v>
      </c>
      <c r="BT410" s="248">
        <f t="shared" si="307"/>
        <v>0.32459632238918495</v>
      </c>
      <c r="BU410" s="36">
        <v>178652.83</v>
      </c>
      <c r="BV410" s="47">
        <f t="shared" si="299"/>
        <v>24.008879045680654</v>
      </c>
      <c r="BW410" s="54">
        <f t="shared" si="300"/>
        <v>62883.02634750001</v>
      </c>
      <c r="BX410" s="237">
        <f t="shared" si="301"/>
        <v>8.4507531932378424</v>
      </c>
      <c r="BY410" s="53">
        <v>15372</v>
      </c>
      <c r="BZ410" s="53">
        <v>15966</v>
      </c>
      <c r="CA410" s="53">
        <v>19250</v>
      </c>
      <c r="CB410" s="53">
        <v>6080</v>
      </c>
      <c r="CC410" s="54">
        <v>45400</v>
      </c>
      <c r="CD410" s="54">
        <v>4737.5</v>
      </c>
      <c r="CE410" s="54">
        <v>10000</v>
      </c>
      <c r="CF410" s="42">
        <f t="shared" si="302"/>
        <v>2.3628328786073859E-2</v>
      </c>
      <c r="CG410" s="42">
        <f t="shared" si="303"/>
        <v>2.5303696659931058E-2</v>
      </c>
      <c r="CH410" s="42">
        <f t="shared" si="304"/>
        <v>2.9589209545402145E-2</v>
      </c>
      <c r="CI410" s="42">
        <f t="shared" si="305"/>
        <v>9.2946819284936266E-3</v>
      </c>
      <c r="CJ410" s="42">
        <f t="shared" si="306"/>
        <v>6.1012361722671937E-2</v>
      </c>
      <c r="CK410" s="54">
        <f t="shared" si="308"/>
        <v>12576.605269500003</v>
      </c>
    </row>
    <row r="411" spans="1:89" ht="20" customHeight="1" x14ac:dyDescent="0.6">
      <c r="A411" s="47">
        <v>404</v>
      </c>
      <c r="B411" s="62">
        <v>4</v>
      </c>
      <c r="C411" s="48" t="s">
        <v>722</v>
      </c>
      <c r="D411" s="48" t="s">
        <v>362</v>
      </c>
      <c r="E411" s="48" t="s">
        <v>112</v>
      </c>
      <c r="F411" s="23"/>
      <c r="G411" s="19">
        <v>40</v>
      </c>
      <c r="H411" s="20">
        <f t="shared" si="265"/>
        <v>0</v>
      </c>
      <c r="I411" s="23">
        <v>12610</v>
      </c>
      <c r="J411" s="22">
        <v>50</v>
      </c>
      <c r="K411" s="20">
        <f t="shared" si="266"/>
        <v>630500</v>
      </c>
      <c r="L411" s="23"/>
      <c r="M411" s="24">
        <v>60</v>
      </c>
      <c r="N411" s="20">
        <f t="shared" si="267"/>
        <v>0</v>
      </c>
      <c r="O411" s="23">
        <v>5255</v>
      </c>
      <c r="P411" s="25">
        <v>12</v>
      </c>
      <c r="Q411" s="20">
        <f t="shared" si="268"/>
        <v>63060</v>
      </c>
      <c r="R411" s="23"/>
      <c r="S411" s="26">
        <v>12</v>
      </c>
      <c r="T411" s="20">
        <f t="shared" si="269"/>
        <v>0</v>
      </c>
      <c r="U411" s="23">
        <v>650</v>
      </c>
      <c r="V411" s="25">
        <v>8</v>
      </c>
      <c r="W411" s="20">
        <f t="shared" si="270"/>
        <v>5200</v>
      </c>
      <c r="X411" s="23">
        <v>220</v>
      </c>
      <c r="Y411" s="25">
        <v>12</v>
      </c>
      <c r="Z411" s="20">
        <f t="shared" si="271"/>
        <v>2640</v>
      </c>
      <c r="AA411" s="23">
        <v>695</v>
      </c>
      <c r="AB411" s="25">
        <v>10</v>
      </c>
      <c r="AC411" s="20">
        <f t="shared" si="272"/>
        <v>6950</v>
      </c>
      <c r="AD411" s="23">
        <v>0</v>
      </c>
      <c r="AE411" s="25">
        <v>25</v>
      </c>
      <c r="AF411" s="20">
        <f t="shared" si="273"/>
        <v>0</v>
      </c>
      <c r="AG411" s="23">
        <v>0</v>
      </c>
      <c r="AH411" s="25">
        <v>7.5</v>
      </c>
      <c r="AI411" s="20">
        <f t="shared" si="274"/>
        <v>0</v>
      </c>
      <c r="AJ411" s="23"/>
      <c r="AK411" s="22">
        <v>15</v>
      </c>
      <c r="AL411" s="20">
        <f t="shared" si="275"/>
        <v>0</v>
      </c>
      <c r="AM411" s="23"/>
      <c r="AN411" s="25">
        <v>12</v>
      </c>
      <c r="AO411" s="20">
        <f t="shared" si="276"/>
        <v>0</v>
      </c>
      <c r="AP411" s="23">
        <f t="shared" si="277"/>
        <v>1565</v>
      </c>
      <c r="AQ411" s="23"/>
      <c r="AR411" s="27">
        <v>4</v>
      </c>
      <c r="AS411" s="23">
        <f t="shared" si="278"/>
        <v>0</v>
      </c>
      <c r="AT411" s="23"/>
      <c r="AU411" s="28">
        <v>6</v>
      </c>
      <c r="AV411" s="23">
        <f t="shared" si="279"/>
        <v>0</v>
      </c>
      <c r="AW411" s="23">
        <v>993</v>
      </c>
      <c r="AX411" s="29">
        <f t="shared" si="280"/>
        <v>993</v>
      </c>
      <c r="AY411" s="23">
        <v>27370</v>
      </c>
      <c r="AZ411" s="30">
        <f t="shared" si="281"/>
        <v>0.41673275178429819</v>
      </c>
      <c r="BA411" s="30">
        <f t="shared" si="282"/>
        <v>0.12410785091197463</v>
      </c>
      <c r="BB411" s="30">
        <f t="shared" si="283"/>
        <v>0.18896289248334919</v>
      </c>
      <c r="BC411" s="20">
        <f t="shared" si="284"/>
        <v>645290</v>
      </c>
      <c r="BD411" s="20">
        <f t="shared" si="285"/>
        <v>630500</v>
      </c>
      <c r="BE411" s="20">
        <f t="shared" si="286"/>
        <v>645290</v>
      </c>
      <c r="BF411" s="20">
        <f t="shared" si="287"/>
        <v>645290</v>
      </c>
      <c r="BG411" s="36">
        <v>743295</v>
      </c>
      <c r="BH411" s="36">
        <v>492630.47563849</v>
      </c>
      <c r="BI411" s="237">
        <f t="shared" si="288"/>
        <v>66.276576007976644</v>
      </c>
      <c r="BJ411" s="238">
        <f t="shared" si="289"/>
        <v>57720</v>
      </c>
      <c r="BK411" s="239">
        <f t="shared" si="290"/>
        <v>7.7654228805521361</v>
      </c>
      <c r="BL411" s="27">
        <f t="shared" si="291"/>
        <v>41840</v>
      </c>
      <c r="BM411" s="239">
        <f t="shared" si="292"/>
        <v>5.6289898357987074</v>
      </c>
      <c r="BN411" s="240">
        <f t="shared" si="293"/>
        <v>6905.51</v>
      </c>
      <c r="BO411" s="239">
        <f t="shared" si="294"/>
        <v>0.92904028683093531</v>
      </c>
      <c r="BP411" s="27">
        <f t="shared" si="295"/>
        <v>18000</v>
      </c>
      <c r="BQ411" s="239">
        <f t="shared" si="296"/>
        <v>2.4216495469497308</v>
      </c>
      <c r="BR411" s="36">
        <f t="shared" si="297"/>
        <v>48622.849999999991</v>
      </c>
      <c r="BS411" s="239">
        <f t="shared" si="298"/>
        <v>6.5415279263280386</v>
      </c>
      <c r="BT411" s="248">
        <f t="shared" si="307"/>
        <v>0.33723423992023355</v>
      </c>
      <c r="BU411" s="36">
        <v>173088.36</v>
      </c>
      <c r="BV411" s="47">
        <f t="shared" si="299"/>
        <v>23.286630476459546</v>
      </c>
      <c r="BW411" s="54">
        <f t="shared" si="300"/>
        <v>77576.164361510018</v>
      </c>
      <c r="BX411" s="237">
        <f t="shared" si="301"/>
        <v>10.43679351556381</v>
      </c>
      <c r="BY411" s="53">
        <v>15960</v>
      </c>
      <c r="BZ411" s="53">
        <v>22500</v>
      </c>
      <c r="CA411" s="53">
        <v>16500</v>
      </c>
      <c r="CB411" s="53">
        <v>2760</v>
      </c>
      <c r="CC411" s="54">
        <v>41840</v>
      </c>
      <c r="CD411" s="54">
        <v>6905.51</v>
      </c>
      <c r="CE411" s="54">
        <v>18000</v>
      </c>
      <c r="CF411" s="42">
        <f t="shared" si="302"/>
        <v>2.4733065753382199E-2</v>
      </c>
      <c r="CG411" s="42">
        <f t="shared" si="303"/>
        <v>3.5685963521015066E-2</v>
      </c>
      <c r="CH411" s="42">
        <f t="shared" si="304"/>
        <v>2.5569898805188365E-2</v>
      </c>
      <c r="CI411" s="42">
        <f t="shared" si="305"/>
        <v>4.2771467092315085E-3</v>
      </c>
      <c r="CJ411" s="42">
        <f t="shared" si="306"/>
        <v>5.6289898357987068E-2</v>
      </c>
      <c r="CK411" s="54">
        <f t="shared" si="308"/>
        <v>15515.232872302004</v>
      </c>
    </row>
    <row r="412" spans="1:89" ht="20" customHeight="1" x14ac:dyDescent="0.6">
      <c r="A412" s="47">
        <v>405</v>
      </c>
      <c r="B412" s="47">
        <v>5</v>
      </c>
      <c r="C412" s="60" t="s">
        <v>723</v>
      </c>
      <c r="D412" s="47" t="s">
        <v>125</v>
      </c>
      <c r="E412" s="47" t="s">
        <v>216</v>
      </c>
      <c r="F412" s="57"/>
      <c r="G412" s="19">
        <v>40</v>
      </c>
      <c r="H412" s="20">
        <f t="shared" si="265"/>
        <v>0</v>
      </c>
      <c r="I412" s="57">
        <v>12941</v>
      </c>
      <c r="J412" s="22">
        <v>50</v>
      </c>
      <c r="K412" s="20">
        <f t="shared" si="266"/>
        <v>647050</v>
      </c>
      <c r="L412" s="23"/>
      <c r="M412" s="24">
        <v>60</v>
      </c>
      <c r="N412" s="20">
        <f t="shared" si="267"/>
        <v>0</v>
      </c>
      <c r="O412" s="23">
        <v>4051</v>
      </c>
      <c r="P412" s="25">
        <v>12</v>
      </c>
      <c r="Q412" s="20">
        <f t="shared" si="268"/>
        <v>48612</v>
      </c>
      <c r="R412" s="23"/>
      <c r="S412" s="26">
        <v>12</v>
      </c>
      <c r="T412" s="20">
        <f t="shared" si="269"/>
        <v>0</v>
      </c>
      <c r="U412" s="23">
        <v>863</v>
      </c>
      <c r="V412" s="25">
        <v>8</v>
      </c>
      <c r="W412" s="20">
        <f t="shared" si="270"/>
        <v>6904</v>
      </c>
      <c r="X412" s="23"/>
      <c r="Y412" s="25">
        <v>12</v>
      </c>
      <c r="Z412" s="20">
        <f t="shared" si="271"/>
        <v>0</v>
      </c>
      <c r="AA412" s="23">
        <v>1110</v>
      </c>
      <c r="AB412" s="25">
        <v>10</v>
      </c>
      <c r="AC412" s="20">
        <f t="shared" si="272"/>
        <v>11100</v>
      </c>
      <c r="AD412" s="23">
        <v>150</v>
      </c>
      <c r="AE412" s="25">
        <v>25</v>
      </c>
      <c r="AF412" s="20">
        <f t="shared" si="273"/>
        <v>3750</v>
      </c>
      <c r="AG412" s="23"/>
      <c r="AH412" s="25">
        <v>7.5</v>
      </c>
      <c r="AI412" s="20">
        <f t="shared" si="274"/>
        <v>0</v>
      </c>
      <c r="AJ412" s="23"/>
      <c r="AK412" s="22">
        <v>15</v>
      </c>
      <c r="AL412" s="20">
        <f t="shared" si="275"/>
        <v>0</v>
      </c>
      <c r="AM412" s="23"/>
      <c r="AN412" s="25">
        <v>12</v>
      </c>
      <c r="AO412" s="20">
        <f t="shared" si="276"/>
        <v>0</v>
      </c>
      <c r="AP412" s="23">
        <f t="shared" si="277"/>
        <v>2123</v>
      </c>
      <c r="AQ412" s="23"/>
      <c r="AR412" s="27">
        <v>4</v>
      </c>
      <c r="AS412" s="23">
        <f t="shared" si="278"/>
        <v>0</v>
      </c>
      <c r="AT412" s="23"/>
      <c r="AU412" s="28">
        <v>6</v>
      </c>
      <c r="AV412" s="23">
        <f t="shared" si="279"/>
        <v>0</v>
      </c>
      <c r="AW412" s="23">
        <v>1124</v>
      </c>
      <c r="AX412" s="29">
        <f t="shared" si="280"/>
        <v>1124</v>
      </c>
      <c r="AY412" s="23">
        <v>22228</v>
      </c>
      <c r="AZ412" s="30">
        <f t="shared" si="281"/>
        <v>0.31303608685572987</v>
      </c>
      <c r="BA412" s="30">
        <f t="shared" si="282"/>
        <v>0.16405223707596012</v>
      </c>
      <c r="BB412" s="30">
        <f t="shared" si="283"/>
        <v>0.27746235497408045</v>
      </c>
      <c r="BC412" s="20">
        <f t="shared" si="284"/>
        <v>668804</v>
      </c>
      <c r="BD412" s="20">
        <f t="shared" si="285"/>
        <v>650800</v>
      </c>
      <c r="BE412" s="20">
        <f t="shared" si="286"/>
        <v>668804</v>
      </c>
      <c r="BF412" s="20">
        <f t="shared" si="287"/>
        <v>668804</v>
      </c>
      <c r="BG412" s="36">
        <v>742074</v>
      </c>
      <c r="BH412" s="36">
        <v>494671.386363636</v>
      </c>
      <c r="BI412" s="237">
        <f t="shared" si="288"/>
        <v>66.660654646792096</v>
      </c>
      <c r="BJ412" s="238">
        <f t="shared" si="289"/>
        <v>56958.95</v>
      </c>
      <c r="BK412" s="239">
        <f t="shared" si="290"/>
        <v>7.6756428604155378</v>
      </c>
      <c r="BL412" s="27">
        <f t="shared" si="291"/>
        <v>36004</v>
      </c>
      <c r="BM412" s="239">
        <f t="shared" si="292"/>
        <v>4.8518072321628303</v>
      </c>
      <c r="BN412" s="240">
        <f t="shared" si="293"/>
        <v>4924</v>
      </c>
      <c r="BO412" s="239">
        <f t="shared" si="294"/>
        <v>0.66354568412314674</v>
      </c>
      <c r="BP412" s="27">
        <f t="shared" si="295"/>
        <v>20000</v>
      </c>
      <c r="BQ412" s="239">
        <f t="shared" si="296"/>
        <v>2.6951490013125374</v>
      </c>
      <c r="BR412" s="36">
        <f t="shared" si="297"/>
        <v>57540.39</v>
      </c>
      <c r="BS412" s="239">
        <f t="shared" si="298"/>
        <v>7.753996232181696</v>
      </c>
      <c r="BT412" s="248">
        <f t="shared" si="307"/>
        <v>0.333393453532079</v>
      </c>
      <c r="BU412" s="36">
        <v>175427.34</v>
      </c>
      <c r="BV412" s="47">
        <f t="shared" si="299"/>
        <v>23.640141010195748</v>
      </c>
      <c r="BW412" s="54">
        <f t="shared" si="300"/>
        <v>71975.273636364</v>
      </c>
      <c r="BX412" s="237">
        <f t="shared" si="301"/>
        <v>9.699204343012152</v>
      </c>
      <c r="BY412" s="53">
        <v>14063</v>
      </c>
      <c r="BZ412" s="53">
        <v>17825.95</v>
      </c>
      <c r="CA412" s="53">
        <v>17600</v>
      </c>
      <c r="CB412" s="53">
        <v>7470</v>
      </c>
      <c r="CC412" s="54">
        <v>36004</v>
      </c>
      <c r="CD412" s="54">
        <v>4924</v>
      </c>
      <c r="CE412" s="54">
        <v>20000</v>
      </c>
      <c r="CF412" s="42">
        <f t="shared" si="302"/>
        <v>2.1027087158569626E-2</v>
      </c>
      <c r="CG412" s="42">
        <f t="shared" si="303"/>
        <v>2.7390826674861708E-2</v>
      </c>
      <c r="CH412" s="42">
        <f t="shared" si="304"/>
        <v>2.631563208354017E-2</v>
      </c>
      <c r="CI412" s="42">
        <f t="shared" si="305"/>
        <v>1.1169191571820742E-2</v>
      </c>
      <c r="CJ412" s="42">
        <f t="shared" si="306"/>
        <v>4.8518072321628303E-2</v>
      </c>
      <c r="CK412" s="54">
        <f t="shared" si="308"/>
        <v>14395.0547272728</v>
      </c>
    </row>
    <row r="413" spans="1:89" ht="20" customHeight="1" x14ac:dyDescent="0.6">
      <c r="A413" s="47">
        <v>406</v>
      </c>
      <c r="B413" s="47">
        <v>3</v>
      </c>
      <c r="C413" s="48" t="s">
        <v>724</v>
      </c>
      <c r="D413" s="48" t="s">
        <v>694</v>
      </c>
      <c r="E413" s="48" t="s">
        <v>213</v>
      </c>
      <c r="F413" s="23"/>
      <c r="G413" s="19">
        <v>40</v>
      </c>
      <c r="H413" s="20">
        <f t="shared" si="265"/>
        <v>0</v>
      </c>
      <c r="I413" s="23">
        <v>13770</v>
      </c>
      <c r="J413" s="22">
        <v>50</v>
      </c>
      <c r="K413" s="20">
        <f t="shared" si="266"/>
        <v>688500</v>
      </c>
      <c r="L413" s="23"/>
      <c r="M413" s="24">
        <v>60</v>
      </c>
      <c r="N413" s="20">
        <f t="shared" si="267"/>
        <v>0</v>
      </c>
      <c r="O413" s="23">
        <v>1775</v>
      </c>
      <c r="P413" s="25">
        <v>12</v>
      </c>
      <c r="Q413" s="20">
        <f t="shared" si="268"/>
        <v>21300</v>
      </c>
      <c r="R413" s="23">
        <v>640</v>
      </c>
      <c r="S413" s="26">
        <v>12</v>
      </c>
      <c r="T413" s="20">
        <f t="shared" si="269"/>
        <v>7680</v>
      </c>
      <c r="U413" s="23">
        <v>660</v>
      </c>
      <c r="V413" s="25">
        <v>8</v>
      </c>
      <c r="W413" s="20">
        <f t="shared" si="270"/>
        <v>5280</v>
      </c>
      <c r="X413" s="23"/>
      <c r="Y413" s="25">
        <v>12</v>
      </c>
      <c r="Z413" s="20">
        <f t="shared" si="271"/>
        <v>0</v>
      </c>
      <c r="AA413" s="23">
        <v>160</v>
      </c>
      <c r="AB413" s="25">
        <v>10</v>
      </c>
      <c r="AC413" s="20">
        <f t="shared" si="272"/>
        <v>1600</v>
      </c>
      <c r="AD413" s="23">
        <v>220</v>
      </c>
      <c r="AE413" s="25">
        <v>25</v>
      </c>
      <c r="AF413" s="20">
        <f t="shared" si="273"/>
        <v>5500</v>
      </c>
      <c r="AG413" s="23"/>
      <c r="AH413" s="25">
        <v>7.5</v>
      </c>
      <c r="AI413" s="20">
        <f t="shared" si="274"/>
        <v>0</v>
      </c>
      <c r="AJ413" s="23">
        <v>96</v>
      </c>
      <c r="AK413" s="22">
        <v>15</v>
      </c>
      <c r="AL413" s="20">
        <f t="shared" si="275"/>
        <v>1440</v>
      </c>
      <c r="AM413" s="23"/>
      <c r="AN413" s="25">
        <v>12</v>
      </c>
      <c r="AO413" s="20">
        <f t="shared" si="276"/>
        <v>0</v>
      </c>
      <c r="AP413" s="23">
        <f t="shared" si="277"/>
        <v>1776</v>
      </c>
      <c r="AQ413" s="23"/>
      <c r="AR413" s="27">
        <v>4</v>
      </c>
      <c r="AS413" s="23">
        <f t="shared" si="278"/>
        <v>0</v>
      </c>
      <c r="AT413" s="23">
        <v>10</v>
      </c>
      <c r="AU413" s="28">
        <v>6</v>
      </c>
      <c r="AV413" s="23">
        <f t="shared" si="279"/>
        <v>60</v>
      </c>
      <c r="AW413" s="23">
        <v>430</v>
      </c>
      <c r="AX413" s="29">
        <f t="shared" si="280"/>
        <v>490</v>
      </c>
      <c r="AY413" s="23">
        <v>8325</v>
      </c>
      <c r="AZ413" s="30">
        <f t="shared" si="281"/>
        <v>0.12890341321713872</v>
      </c>
      <c r="BA413" s="30">
        <f t="shared" si="282"/>
        <v>0.12897603485838779</v>
      </c>
      <c r="BB413" s="30">
        <f t="shared" si="283"/>
        <v>0.27605633802816903</v>
      </c>
      <c r="BC413" s="20">
        <f t="shared" si="284"/>
        <v>708560</v>
      </c>
      <c r="BD413" s="20">
        <f t="shared" si="285"/>
        <v>701680</v>
      </c>
      <c r="BE413" s="20">
        <f t="shared" si="286"/>
        <v>708560</v>
      </c>
      <c r="BF413" s="20">
        <f t="shared" si="287"/>
        <v>708560</v>
      </c>
      <c r="BG413" s="36">
        <v>739625</v>
      </c>
      <c r="BH413" s="36">
        <v>507816.82045454503</v>
      </c>
      <c r="BI413" s="237">
        <f t="shared" si="288"/>
        <v>68.658687910028064</v>
      </c>
      <c r="BJ413" s="238">
        <f t="shared" si="289"/>
        <v>39617.379999999997</v>
      </c>
      <c r="BK413" s="239">
        <f t="shared" si="290"/>
        <v>5.356414399188778</v>
      </c>
      <c r="BL413" s="27">
        <f t="shared" si="291"/>
        <v>35235</v>
      </c>
      <c r="BM413" s="239">
        <f t="shared" si="292"/>
        <v>4.7639006253168832</v>
      </c>
      <c r="BN413" s="240">
        <f t="shared" si="293"/>
        <v>6027.3</v>
      </c>
      <c r="BO413" s="239">
        <f t="shared" si="294"/>
        <v>0.81491296264999158</v>
      </c>
      <c r="BP413" s="27">
        <f t="shared" si="295"/>
        <v>18000</v>
      </c>
      <c r="BQ413" s="239">
        <f t="shared" si="296"/>
        <v>2.4336657089741425</v>
      </c>
      <c r="BR413" s="36">
        <f t="shared" si="297"/>
        <v>25746.79</v>
      </c>
      <c r="BS413" s="239">
        <f t="shared" si="298"/>
        <v>3.4810599966199089</v>
      </c>
      <c r="BT413" s="248">
        <f t="shared" si="307"/>
        <v>0.3134131208997194</v>
      </c>
      <c r="BU413" s="36">
        <v>124626.47</v>
      </c>
      <c r="BV413" s="47">
        <f t="shared" si="299"/>
        <v>16.849953692749704</v>
      </c>
      <c r="BW413" s="54">
        <f t="shared" si="300"/>
        <v>107181.70954545497</v>
      </c>
      <c r="BX413" s="237">
        <f t="shared" si="301"/>
        <v>14.491358397222237</v>
      </c>
      <c r="BY413" s="53">
        <v>14505.38</v>
      </c>
      <c r="BZ413" s="53">
        <v>10062</v>
      </c>
      <c r="CA413" s="53">
        <v>9930</v>
      </c>
      <c r="CB413" s="53">
        <v>5120</v>
      </c>
      <c r="CC413" s="54">
        <v>35235</v>
      </c>
      <c r="CD413" s="54">
        <v>6027.3</v>
      </c>
      <c r="CE413" s="54">
        <v>18000</v>
      </c>
      <c r="CF413" s="42">
        <f t="shared" si="302"/>
        <v>2.0471632606977531E-2</v>
      </c>
      <c r="CG413" s="42">
        <f t="shared" si="303"/>
        <v>1.433987002622278E-2</v>
      </c>
      <c r="CH413" s="42">
        <f t="shared" si="304"/>
        <v>1.4014338940950661E-2</v>
      </c>
      <c r="CI413" s="42">
        <f t="shared" si="305"/>
        <v>7.2259229987580442E-3</v>
      </c>
      <c r="CJ413" s="42">
        <f t="shared" si="306"/>
        <v>4.7639006253168838E-2</v>
      </c>
      <c r="CK413" s="54">
        <f t="shared" si="308"/>
        <v>21436.341909090996</v>
      </c>
    </row>
    <row r="414" spans="1:89" ht="20" customHeight="1" x14ac:dyDescent="0.6">
      <c r="A414" s="47">
        <v>407</v>
      </c>
      <c r="B414" s="62">
        <v>4</v>
      </c>
      <c r="C414" s="48" t="s">
        <v>725</v>
      </c>
      <c r="D414" s="48" t="s">
        <v>456</v>
      </c>
      <c r="E414" s="48" t="s">
        <v>203</v>
      </c>
      <c r="F414" s="49">
        <v>0</v>
      </c>
      <c r="G414" s="19">
        <v>40</v>
      </c>
      <c r="H414" s="20">
        <f t="shared" si="265"/>
        <v>0</v>
      </c>
      <c r="I414" s="23">
        <v>11709</v>
      </c>
      <c r="J414" s="22">
        <v>50</v>
      </c>
      <c r="K414" s="20">
        <f t="shared" si="266"/>
        <v>585450</v>
      </c>
      <c r="L414" s="23"/>
      <c r="M414" s="24">
        <v>60</v>
      </c>
      <c r="N414" s="20">
        <f t="shared" si="267"/>
        <v>0</v>
      </c>
      <c r="O414" s="23">
        <v>7225</v>
      </c>
      <c r="P414" s="25">
        <v>12</v>
      </c>
      <c r="Q414" s="20">
        <f t="shared" si="268"/>
        <v>86700</v>
      </c>
      <c r="R414" s="23">
        <v>780</v>
      </c>
      <c r="S414" s="26">
        <v>12</v>
      </c>
      <c r="T414" s="20">
        <f t="shared" si="269"/>
        <v>9360</v>
      </c>
      <c r="U414" s="23">
        <v>330</v>
      </c>
      <c r="V414" s="25">
        <v>8</v>
      </c>
      <c r="W414" s="20">
        <f t="shared" si="270"/>
        <v>2640</v>
      </c>
      <c r="X414" s="23">
        <v>285</v>
      </c>
      <c r="Y414" s="25">
        <v>12</v>
      </c>
      <c r="Z414" s="20">
        <f t="shared" si="271"/>
        <v>3420</v>
      </c>
      <c r="AA414" s="23">
        <v>725</v>
      </c>
      <c r="AB414" s="25">
        <v>10</v>
      </c>
      <c r="AC414" s="20">
        <f t="shared" si="272"/>
        <v>7250</v>
      </c>
      <c r="AD414" s="23">
        <v>0</v>
      </c>
      <c r="AE414" s="25">
        <v>25</v>
      </c>
      <c r="AF414" s="20">
        <f t="shared" si="273"/>
        <v>0</v>
      </c>
      <c r="AG414" s="23">
        <v>0</v>
      </c>
      <c r="AH414" s="25">
        <v>7.5</v>
      </c>
      <c r="AI414" s="20">
        <f t="shared" si="274"/>
        <v>0</v>
      </c>
      <c r="AJ414" s="23"/>
      <c r="AK414" s="22">
        <v>15</v>
      </c>
      <c r="AL414" s="20">
        <f t="shared" si="275"/>
        <v>0</v>
      </c>
      <c r="AM414" s="23">
        <v>0</v>
      </c>
      <c r="AN414" s="25">
        <v>12</v>
      </c>
      <c r="AO414" s="20">
        <f t="shared" si="276"/>
        <v>0</v>
      </c>
      <c r="AP414" s="23">
        <f t="shared" si="277"/>
        <v>2120</v>
      </c>
      <c r="AQ414" s="23">
        <v>51</v>
      </c>
      <c r="AR414" s="27">
        <v>4</v>
      </c>
      <c r="AS414" s="23">
        <f t="shared" si="278"/>
        <v>204</v>
      </c>
      <c r="AT414" s="23">
        <v>0</v>
      </c>
      <c r="AU414" s="28">
        <v>6</v>
      </c>
      <c r="AV414" s="23">
        <f t="shared" si="279"/>
        <v>0</v>
      </c>
      <c r="AW414" s="23">
        <v>1824</v>
      </c>
      <c r="AX414" s="29">
        <f t="shared" si="280"/>
        <v>2028</v>
      </c>
      <c r="AY414" s="23">
        <v>43040</v>
      </c>
      <c r="AZ414" s="30">
        <f t="shared" si="281"/>
        <v>0.61704671620121276</v>
      </c>
      <c r="BA414" s="30">
        <f t="shared" si="282"/>
        <v>0.18105730634554615</v>
      </c>
      <c r="BB414" s="30">
        <f t="shared" si="283"/>
        <v>0.28069204152249133</v>
      </c>
      <c r="BC414" s="20">
        <f t="shared" si="284"/>
        <v>608120</v>
      </c>
      <c r="BD414" s="20">
        <f t="shared" si="285"/>
        <v>594810</v>
      </c>
      <c r="BE414" s="20">
        <f t="shared" si="286"/>
        <v>608120</v>
      </c>
      <c r="BF414" s="20">
        <f t="shared" si="287"/>
        <v>608120</v>
      </c>
      <c r="BG414" s="36">
        <v>737860</v>
      </c>
      <c r="BH414" s="36">
        <v>486919.28</v>
      </c>
      <c r="BI414" s="237">
        <f t="shared" si="288"/>
        <v>65.990740790935945</v>
      </c>
      <c r="BJ414" s="238">
        <f t="shared" si="289"/>
        <v>50048</v>
      </c>
      <c r="BK414" s="239">
        <f t="shared" si="290"/>
        <v>6.7828585368498082</v>
      </c>
      <c r="BL414" s="27">
        <f t="shared" si="291"/>
        <v>39585</v>
      </c>
      <c r="BM414" s="239">
        <f t="shared" si="292"/>
        <v>5.364838858320006</v>
      </c>
      <c r="BN414" s="240">
        <f t="shared" si="293"/>
        <v>9008.86</v>
      </c>
      <c r="BO414" s="239">
        <f t="shared" si="294"/>
        <v>1.2209443525872117</v>
      </c>
      <c r="BP414" s="27">
        <f t="shared" si="295"/>
        <v>15000</v>
      </c>
      <c r="BQ414" s="239">
        <f t="shared" si="296"/>
        <v>2.0329059713224731</v>
      </c>
      <c r="BR414" s="36">
        <f t="shared" si="297"/>
        <v>57804.434230769009</v>
      </c>
      <c r="BS414" s="239">
        <f t="shared" si="298"/>
        <v>7.834065301109832</v>
      </c>
      <c r="BT414" s="248">
        <f t="shared" si="307"/>
        <v>0.34009259209064047</v>
      </c>
      <c r="BU414" s="36">
        <v>171446.29423076901</v>
      </c>
      <c r="BV414" s="47">
        <f t="shared" si="299"/>
        <v>23.23561302018933</v>
      </c>
      <c r="BW414" s="54">
        <f t="shared" si="300"/>
        <v>79494.425769230962</v>
      </c>
      <c r="BX414" s="237">
        <f t="shared" si="301"/>
        <v>10.773646188874713</v>
      </c>
      <c r="BY414" s="53">
        <v>17110</v>
      </c>
      <c r="BZ414" s="53">
        <v>14870</v>
      </c>
      <c r="CA414" s="53">
        <v>14648</v>
      </c>
      <c r="CB414" s="53">
        <v>3420</v>
      </c>
      <c r="CC414" s="54">
        <v>39585</v>
      </c>
      <c r="CD414" s="54">
        <v>9008.86</v>
      </c>
      <c r="CE414" s="54">
        <v>15000</v>
      </c>
      <c r="CF414" s="42">
        <f t="shared" si="302"/>
        <v>2.8135894231401698E-2</v>
      </c>
      <c r="CG414" s="42">
        <f t="shared" si="303"/>
        <v>2.4999579697718599E-2</v>
      </c>
      <c r="CH414" s="42">
        <f t="shared" si="304"/>
        <v>2.4087351180688023E-2</v>
      </c>
      <c r="CI414" s="42">
        <f t="shared" si="305"/>
        <v>5.6238900217062422E-3</v>
      </c>
      <c r="CJ414" s="42">
        <f t="shared" si="306"/>
        <v>5.3648388583200063E-2</v>
      </c>
      <c r="CK414" s="54">
        <f t="shared" si="308"/>
        <v>15898.885153846193</v>
      </c>
    </row>
    <row r="415" spans="1:89" ht="20" customHeight="1" x14ac:dyDescent="0.6">
      <c r="A415" s="47">
        <v>408</v>
      </c>
      <c r="B415" s="47">
        <v>5</v>
      </c>
      <c r="C415" s="60" t="s">
        <v>726</v>
      </c>
      <c r="D415" s="48" t="s">
        <v>727</v>
      </c>
      <c r="E415" s="48" t="s">
        <v>163</v>
      </c>
      <c r="F415" s="66"/>
      <c r="G415" s="19">
        <v>40</v>
      </c>
      <c r="H415" s="20">
        <f t="shared" si="265"/>
        <v>0</v>
      </c>
      <c r="I415" s="66">
        <v>12540</v>
      </c>
      <c r="J415" s="22">
        <v>50</v>
      </c>
      <c r="K415" s="20">
        <f t="shared" si="266"/>
        <v>627000</v>
      </c>
      <c r="L415" s="23"/>
      <c r="M415" s="24">
        <v>60</v>
      </c>
      <c r="N415" s="20">
        <f t="shared" si="267"/>
        <v>0</v>
      </c>
      <c r="O415" s="66">
        <v>6279</v>
      </c>
      <c r="P415" s="25">
        <v>12</v>
      </c>
      <c r="Q415" s="20">
        <f t="shared" si="268"/>
        <v>75348</v>
      </c>
      <c r="R415" s="66"/>
      <c r="S415" s="26">
        <v>12</v>
      </c>
      <c r="T415" s="20">
        <f t="shared" si="269"/>
        <v>0</v>
      </c>
      <c r="U415" s="66">
        <v>400</v>
      </c>
      <c r="V415" s="25">
        <v>8</v>
      </c>
      <c r="W415" s="20">
        <f t="shared" si="270"/>
        <v>3200</v>
      </c>
      <c r="X415" s="66">
        <v>415</v>
      </c>
      <c r="Y415" s="25">
        <v>12</v>
      </c>
      <c r="Z415" s="20">
        <f t="shared" si="271"/>
        <v>4980</v>
      </c>
      <c r="AA415" s="66">
        <v>400</v>
      </c>
      <c r="AB415" s="25">
        <v>10</v>
      </c>
      <c r="AC415" s="20">
        <f t="shared" si="272"/>
        <v>4000</v>
      </c>
      <c r="AD415" s="66"/>
      <c r="AE415" s="25">
        <v>25</v>
      </c>
      <c r="AF415" s="20">
        <f t="shared" si="273"/>
        <v>0</v>
      </c>
      <c r="AG415" s="66"/>
      <c r="AH415" s="25">
        <v>7.5</v>
      </c>
      <c r="AI415" s="20">
        <f t="shared" si="274"/>
        <v>0</v>
      </c>
      <c r="AJ415" s="66">
        <v>65</v>
      </c>
      <c r="AK415" s="22">
        <v>15</v>
      </c>
      <c r="AL415" s="20">
        <f t="shared" si="275"/>
        <v>975</v>
      </c>
      <c r="AM415" s="66"/>
      <c r="AN415" s="25">
        <v>12</v>
      </c>
      <c r="AO415" s="20">
        <f t="shared" si="276"/>
        <v>0</v>
      </c>
      <c r="AP415" s="23">
        <f t="shared" si="277"/>
        <v>1280</v>
      </c>
      <c r="AQ415" s="66"/>
      <c r="AR415" s="27">
        <v>4</v>
      </c>
      <c r="AS415" s="23">
        <f t="shared" si="278"/>
        <v>0</v>
      </c>
      <c r="AT415" s="66"/>
      <c r="AU415" s="28">
        <v>6</v>
      </c>
      <c r="AV415" s="23">
        <f t="shared" si="279"/>
        <v>0</v>
      </c>
      <c r="AW415" s="66">
        <f>1208+122+48</f>
        <v>1378</v>
      </c>
      <c r="AX415" s="29">
        <f t="shared" si="280"/>
        <v>1378</v>
      </c>
      <c r="AY415" s="23">
        <v>21150</v>
      </c>
      <c r="AZ415" s="30">
        <f t="shared" si="281"/>
        <v>0.50071770334928234</v>
      </c>
      <c r="BA415" s="30">
        <f t="shared" si="282"/>
        <v>0.10207336523125997</v>
      </c>
      <c r="BB415" s="30">
        <f t="shared" si="283"/>
        <v>0.21946169772256729</v>
      </c>
      <c r="BC415" s="20">
        <f t="shared" si="284"/>
        <v>639180</v>
      </c>
      <c r="BD415" s="20">
        <f t="shared" si="285"/>
        <v>627000</v>
      </c>
      <c r="BE415" s="20">
        <f t="shared" si="286"/>
        <v>639180</v>
      </c>
      <c r="BF415" s="20">
        <f t="shared" si="287"/>
        <v>639180</v>
      </c>
      <c r="BG415" s="88">
        <v>737005</v>
      </c>
      <c r="BH415" s="88">
        <v>481727.29</v>
      </c>
      <c r="BI415" s="237">
        <f t="shared" si="288"/>
        <v>65.362825218282097</v>
      </c>
      <c r="BJ415" s="238">
        <f t="shared" si="289"/>
        <v>52350</v>
      </c>
      <c r="BK415" s="239">
        <f t="shared" si="290"/>
        <v>7.1030725707423965</v>
      </c>
      <c r="BL415" s="27">
        <f t="shared" si="291"/>
        <v>55120</v>
      </c>
      <c r="BM415" s="239">
        <f t="shared" si="292"/>
        <v>7.4789180534731781</v>
      </c>
      <c r="BN415" s="240">
        <f t="shared" si="293"/>
        <v>9249.5</v>
      </c>
      <c r="BO415" s="239">
        <f t="shared" si="294"/>
        <v>1.2550118384542845</v>
      </c>
      <c r="BP415" s="27">
        <f t="shared" si="295"/>
        <v>20000</v>
      </c>
      <c r="BQ415" s="239">
        <f t="shared" si="296"/>
        <v>2.7136857958901226</v>
      </c>
      <c r="BR415" s="36">
        <f t="shared" si="297"/>
        <v>62168.5</v>
      </c>
      <c r="BS415" s="239">
        <f t="shared" si="298"/>
        <v>8.4352887700897554</v>
      </c>
      <c r="BT415" s="248">
        <f t="shared" si="307"/>
        <v>0.346371747817179</v>
      </c>
      <c r="BU415" s="88">
        <v>198888</v>
      </c>
      <c r="BV415" s="47">
        <f t="shared" si="299"/>
        <v>26.985977028649739</v>
      </c>
      <c r="BW415" s="54">
        <f t="shared" si="300"/>
        <v>56389.710000000021</v>
      </c>
      <c r="BX415" s="237">
        <f t="shared" si="301"/>
        <v>7.6511977530681641</v>
      </c>
      <c r="BY415" s="73">
        <v>14490</v>
      </c>
      <c r="BZ415" s="73">
        <v>16545</v>
      </c>
      <c r="CA415" s="73">
        <v>13610</v>
      </c>
      <c r="CB415" s="73">
        <v>7705</v>
      </c>
      <c r="CC415" s="88">
        <v>55120</v>
      </c>
      <c r="CD415" s="88">
        <v>9249.5</v>
      </c>
      <c r="CE415" s="88">
        <v>20000</v>
      </c>
      <c r="CF415" s="42">
        <f t="shared" si="302"/>
        <v>2.2669670515347788E-2</v>
      </c>
      <c r="CG415" s="42">
        <f t="shared" si="303"/>
        <v>2.6387559808612439E-2</v>
      </c>
      <c r="CH415" s="42">
        <f t="shared" si="304"/>
        <v>2.129290653649989E-2</v>
      </c>
      <c r="CI415" s="42">
        <f t="shared" si="305"/>
        <v>1.2054507337526206E-2</v>
      </c>
      <c r="CJ415" s="42">
        <f t="shared" si="306"/>
        <v>7.4789180534731783E-2</v>
      </c>
      <c r="CK415" s="54">
        <f t="shared" si="308"/>
        <v>11277.942000000005</v>
      </c>
    </row>
    <row r="416" spans="1:89" ht="20" customHeight="1" x14ac:dyDescent="0.6">
      <c r="A416" s="47">
        <v>409</v>
      </c>
      <c r="B416" s="62">
        <v>4</v>
      </c>
      <c r="C416" s="48" t="s">
        <v>728</v>
      </c>
      <c r="D416" s="60" t="s">
        <v>143</v>
      </c>
      <c r="E416" s="48" t="s">
        <v>144</v>
      </c>
      <c r="F416" s="57"/>
      <c r="G416" s="19">
        <v>40</v>
      </c>
      <c r="H416" s="20">
        <f t="shared" si="265"/>
        <v>0</v>
      </c>
      <c r="I416" s="57">
        <v>12350</v>
      </c>
      <c r="J416" s="22">
        <v>50</v>
      </c>
      <c r="K416" s="20">
        <f t="shared" si="266"/>
        <v>617500</v>
      </c>
      <c r="L416" s="23"/>
      <c r="M416" s="24">
        <v>60</v>
      </c>
      <c r="N416" s="20">
        <f t="shared" si="267"/>
        <v>0</v>
      </c>
      <c r="O416" s="57">
        <v>4466</v>
      </c>
      <c r="P416" s="25">
        <v>12</v>
      </c>
      <c r="Q416" s="20">
        <f t="shared" si="268"/>
        <v>53592</v>
      </c>
      <c r="R416" s="57">
        <v>680</v>
      </c>
      <c r="S416" s="26">
        <v>12</v>
      </c>
      <c r="T416" s="20">
        <f t="shared" si="269"/>
        <v>8160</v>
      </c>
      <c r="U416" s="23">
        <v>610</v>
      </c>
      <c r="V416" s="25">
        <v>8</v>
      </c>
      <c r="W416" s="20">
        <f t="shared" si="270"/>
        <v>4880</v>
      </c>
      <c r="X416" s="57">
        <v>380</v>
      </c>
      <c r="Y416" s="25">
        <v>12</v>
      </c>
      <c r="Z416" s="20">
        <f t="shared" si="271"/>
        <v>4560</v>
      </c>
      <c r="AA416" s="57">
        <v>432</v>
      </c>
      <c r="AB416" s="25">
        <v>10</v>
      </c>
      <c r="AC416" s="20">
        <f t="shared" si="272"/>
        <v>4320</v>
      </c>
      <c r="AD416" s="57">
        <v>249</v>
      </c>
      <c r="AE416" s="25">
        <v>25</v>
      </c>
      <c r="AF416" s="20">
        <f t="shared" si="273"/>
        <v>6225</v>
      </c>
      <c r="AG416" s="57">
        <v>94</v>
      </c>
      <c r="AH416" s="25">
        <v>7.5</v>
      </c>
      <c r="AI416" s="20">
        <f t="shared" si="274"/>
        <v>705</v>
      </c>
      <c r="AJ416" s="57"/>
      <c r="AK416" s="22">
        <v>15</v>
      </c>
      <c r="AL416" s="20">
        <f t="shared" si="275"/>
        <v>0</v>
      </c>
      <c r="AM416" s="57"/>
      <c r="AN416" s="25">
        <v>12</v>
      </c>
      <c r="AO416" s="20">
        <f t="shared" si="276"/>
        <v>0</v>
      </c>
      <c r="AP416" s="23">
        <f t="shared" si="277"/>
        <v>2445</v>
      </c>
      <c r="AQ416" s="57"/>
      <c r="AR416" s="27">
        <v>4</v>
      </c>
      <c r="AS416" s="23">
        <f t="shared" si="278"/>
        <v>0</v>
      </c>
      <c r="AT416" s="57"/>
      <c r="AU416" s="28">
        <v>6</v>
      </c>
      <c r="AV416" s="23">
        <f t="shared" si="279"/>
        <v>0</v>
      </c>
      <c r="AW416" s="57">
        <f>181+1353</f>
        <v>1534</v>
      </c>
      <c r="AX416" s="29">
        <f t="shared" si="280"/>
        <v>1534</v>
      </c>
      <c r="AY416" s="57">
        <f>2715+33825</f>
        <v>36540</v>
      </c>
      <c r="AZ416" s="30">
        <f t="shared" si="281"/>
        <v>0.36161943319838058</v>
      </c>
      <c r="BA416" s="30">
        <f t="shared" si="282"/>
        <v>0.19797570850202428</v>
      </c>
      <c r="BB416" s="30">
        <f t="shared" si="283"/>
        <v>0.34348410210479174</v>
      </c>
      <c r="BC416" s="20">
        <f t="shared" si="284"/>
        <v>645645</v>
      </c>
      <c r="BD416" s="20">
        <f t="shared" si="285"/>
        <v>631885</v>
      </c>
      <c r="BE416" s="20">
        <f t="shared" si="286"/>
        <v>645645</v>
      </c>
      <c r="BF416" s="20">
        <f t="shared" si="287"/>
        <v>646350</v>
      </c>
      <c r="BG416" s="241">
        <v>736482</v>
      </c>
      <c r="BH416" s="241">
        <v>494727.63</v>
      </c>
      <c r="BI416" s="237">
        <f t="shared" si="288"/>
        <v>67.174436035096591</v>
      </c>
      <c r="BJ416" s="238">
        <f t="shared" si="289"/>
        <v>59538</v>
      </c>
      <c r="BK416" s="239">
        <f t="shared" si="290"/>
        <v>8.0841079619053833</v>
      </c>
      <c r="BL416" s="27">
        <f t="shared" si="291"/>
        <v>43583.39</v>
      </c>
      <c r="BM416" s="239">
        <f t="shared" si="292"/>
        <v>5.9177807468478525</v>
      </c>
      <c r="BN416" s="240">
        <f t="shared" si="293"/>
        <v>0</v>
      </c>
      <c r="BO416" s="239">
        <f t="shared" si="294"/>
        <v>0</v>
      </c>
      <c r="BP416" s="27">
        <f t="shared" si="295"/>
        <v>20000</v>
      </c>
      <c r="BQ416" s="239">
        <f t="shared" si="296"/>
        <v>2.7156128730912639</v>
      </c>
      <c r="BR416" s="36">
        <f t="shared" si="297"/>
        <v>35895.439999999988</v>
      </c>
      <c r="BS416" s="239">
        <f t="shared" si="298"/>
        <v>4.8739059474637516</v>
      </c>
      <c r="BT416" s="248">
        <f t="shared" si="307"/>
        <v>0.3282556396490342</v>
      </c>
      <c r="BU416" s="241">
        <v>159016.82999999999</v>
      </c>
      <c r="BV416" s="47">
        <f t="shared" si="299"/>
        <v>21.591407529308253</v>
      </c>
      <c r="BW416" s="54">
        <f t="shared" si="300"/>
        <v>82737.540000000008</v>
      </c>
      <c r="BX416" s="237">
        <f t="shared" si="301"/>
        <v>11.234156435595169</v>
      </c>
      <c r="BY416" s="58">
        <v>22648</v>
      </c>
      <c r="BZ416" s="58">
        <v>15280</v>
      </c>
      <c r="CA416" s="58">
        <v>17760</v>
      </c>
      <c r="CB416" s="58">
        <v>3850</v>
      </c>
      <c r="CC416" s="59">
        <v>43583.39</v>
      </c>
      <c r="CD416" s="59"/>
      <c r="CE416" s="59">
        <v>20000</v>
      </c>
      <c r="CF416" s="42">
        <f t="shared" si="302"/>
        <v>3.5078100194379264E-2</v>
      </c>
      <c r="CG416" s="42">
        <f t="shared" si="303"/>
        <v>2.4181615325573481E-2</v>
      </c>
      <c r="CH416" s="42">
        <f t="shared" si="304"/>
        <v>2.7507376344585648E-2</v>
      </c>
      <c r="CI416" s="42">
        <f t="shared" si="305"/>
        <v>5.9565251024986466E-3</v>
      </c>
      <c r="CJ416" s="42">
        <f t="shared" si="306"/>
        <v>5.9177807468478526E-2</v>
      </c>
      <c r="CK416" s="54">
        <f t="shared" si="308"/>
        <v>16547.508000000002</v>
      </c>
    </row>
    <row r="417" spans="1:89" ht="20" customHeight="1" x14ac:dyDescent="0.6">
      <c r="A417" s="47">
        <v>410</v>
      </c>
      <c r="B417" s="47">
        <v>6</v>
      </c>
      <c r="C417" s="60" t="s">
        <v>729</v>
      </c>
      <c r="D417" s="48" t="s">
        <v>730</v>
      </c>
      <c r="E417" s="48" t="s">
        <v>244</v>
      </c>
      <c r="F417" s="64"/>
      <c r="G417" s="19">
        <v>40</v>
      </c>
      <c r="H417" s="20">
        <f t="shared" si="265"/>
        <v>0</v>
      </c>
      <c r="I417" s="64">
        <v>13940</v>
      </c>
      <c r="J417" s="22">
        <v>50</v>
      </c>
      <c r="K417" s="20">
        <f t="shared" si="266"/>
        <v>697000</v>
      </c>
      <c r="L417" s="23"/>
      <c r="M417" s="24">
        <v>60</v>
      </c>
      <c r="N417" s="20">
        <f t="shared" si="267"/>
        <v>0</v>
      </c>
      <c r="O417" s="64">
        <v>3282</v>
      </c>
      <c r="P417" s="25">
        <v>12</v>
      </c>
      <c r="Q417" s="20">
        <f t="shared" si="268"/>
        <v>39384</v>
      </c>
      <c r="R417" s="64"/>
      <c r="S417" s="26">
        <v>12</v>
      </c>
      <c r="T417" s="20">
        <f t="shared" si="269"/>
        <v>0</v>
      </c>
      <c r="U417" s="64"/>
      <c r="V417" s="25">
        <v>8</v>
      </c>
      <c r="W417" s="20">
        <f t="shared" si="270"/>
        <v>0</v>
      </c>
      <c r="X417" s="64"/>
      <c r="Y417" s="25">
        <v>12</v>
      </c>
      <c r="Z417" s="20">
        <f t="shared" si="271"/>
        <v>0</v>
      </c>
      <c r="AA417" s="64"/>
      <c r="AB417" s="25">
        <v>10</v>
      </c>
      <c r="AC417" s="20">
        <f t="shared" si="272"/>
        <v>0</v>
      </c>
      <c r="AD417" s="64"/>
      <c r="AE417" s="25">
        <v>25</v>
      </c>
      <c r="AF417" s="20">
        <f t="shared" si="273"/>
        <v>0</v>
      </c>
      <c r="AG417" s="64"/>
      <c r="AH417" s="25">
        <v>7.5</v>
      </c>
      <c r="AI417" s="20">
        <f t="shared" si="274"/>
        <v>0</v>
      </c>
      <c r="AJ417" s="64"/>
      <c r="AK417" s="22">
        <v>15</v>
      </c>
      <c r="AL417" s="20">
        <f t="shared" si="275"/>
        <v>0</v>
      </c>
      <c r="AM417" s="64"/>
      <c r="AN417" s="25">
        <v>12</v>
      </c>
      <c r="AO417" s="20">
        <f t="shared" si="276"/>
        <v>0</v>
      </c>
      <c r="AP417" s="23">
        <f t="shared" si="277"/>
        <v>0</v>
      </c>
      <c r="AQ417" s="64"/>
      <c r="AR417" s="27">
        <v>4</v>
      </c>
      <c r="AS417" s="23">
        <f t="shared" si="278"/>
        <v>0</v>
      </c>
      <c r="AT417" s="64"/>
      <c r="AU417" s="28">
        <v>6</v>
      </c>
      <c r="AV417" s="23">
        <f t="shared" si="279"/>
        <v>0</v>
      </c>
      <c r="AW417" s="64"/>
      <c r="AX417" s="29">
        <f t="shared" si="280"/>
        <v>0</v>
      </c>
      <c r="AY417" s="23"/>
      <c r="AZ417" s="30">
        <f t="shared" si="281"/>
        <v>0.23543758967001435</v>
      </c>
      <c r="BA417" s="30">
        <f t="shared" si="282"/>
        <v>0</v>
      </c>
      <c r="BB417" s="30">
        <f t="shared" si="283"/>
        <v>0</v>
      </c>
      <c r="BC417" s="20">
        <f t="shared" si="284"/>
        <v>697000</v>
      </c>
      <c r="BD417" s="20">
        <f t="shared" si="285"/>
        <v>697000</v>
      </c>
      <c r="BE417" s="20">
        <f t="shared" si="286"/>
        <v>697000</v>
      </c>
      <c r="BF417" s="20">
        <f t="shared" si="287"/>
        <v>697000</v>
      </c>
      <c r="BG417" s="88">
        <v>736384</v>
      </c>
      <c r="BH417" s="88">
        <v>502021.88</v>
      </c>
      <c r="BI417" s="237">
        <f t="shared" si="288"/>
        <v>68.173925560577089</v>
      </c>
      <c r="BJ417" s="238">
        <f t="shared" si="289"/>
        <v>57357.5</v>
      </c>
      <c r="BK417" s="239">
        <f t="shared" si="290"/>
        <v>7.7890747218842344</v>
      </c>
      <c r="BL417" s="27">
        <f t="shared" si="291"/>
        <v>87652.5</v>
      </c>
      <c r="BM417" s="239">
        <f t="shared" si="292"/>
        <v>11.903096753867548</v>
      </c>
      <c r="BN417" s="240">
        <f t="shared" si="293"/>
        <v>5687.5</v>
      </c>
      <c r="BO417" s="239">
        <f t="shared" si="294"/>
        <v>0.7723551842516948</v>
      </c>
      <c r="BP417" s="27">
        <f t="shared" si="295"/>
        <v>30000</v>
      </c>
      <c r="BQ417" s="239">
        <f t="shared" si="296"/>
        <v>4.0739614114375104</v>
      </c>
      <c r="BR417" s="36">
        <f t="shared" si="297"/>
        <v>77716</v>
      </c>
      <c r="BS417" s="239">
        <f t="shared" si="298"/>
        <v>10.553732835042586</v>
      </c>
      <c r="BT417" s="248">
        <f t="shared" si="307"/>
        <v>0.31826074439422908</v>
      </c>
      <c r="BU417" s="88">
        <v>258413.5</v>
      </c>
      <c r="BV417" s="47">
        <f t="shared" si="299"/>
        <v>35.092220906483576</v>
      </c>
      <c r="BW417" s="54">
        <f t="shared" si="300"/>
        <v>-24051.380000000005</v>
      </c>
      <c r="BX417" s="237">
        <f t="shared" si="301"/>
        <v>-3.2661464670606644</v>
      </c>
      <c r="BY417" s="73">
        <v>14494.5</v>
      </c>
      <c r="BZ417" s="73">
        <v>15883</v>
      </c>
      <c r="CA417" s="73">
        <v>15625</v>
      </c>
      <c r="CB417" s="73">
        <v>11355</v>
      </c>
      <c r="CC417" s="74">
        <v>87652.5</v>
      </c>
      <c r="CD417" s="74">
        <v>5687.5</v>
      </c>
      <c r="CE417" s="74">
        <v>30000</v>
      </c>
      <c r="CF417" s="42">
        <f t="shared" si="302"/>
        <v>2.0795552367288379E-2</v>
      </c>
      <c r="CG417" s="42">
        <f t="shared" si="303"/>
        <v>2.2787661406025825E-2</v>
      </c>
      <c r="CH417" s="42">
        <f t="shared" si="304"/>
        <v>2.2417503586800575E-2</v>
      </c>
      <c r="CI417" s="42">
        <f t="shared" si="305"/>
        <v>1.6291248206599714E-2</v>
      </c>
      <c r="CJ417" s="42">
        <f t="shared" si="306"/>
        <v>0.11903096753867547</v>
      </c>
      <c r="CK417" s="54">
        <v>0</v>
      </c>
    </row>
    <row r="418" spans="1:89" ht="20" customHeight="1" x14ac:dyDescent="0.6">
      <c r="A418" s="47">
        <v>411</v>
      </c>
      <c r="B418" s="47">
        <v>3</v>
      </c>
      <c r="C418" s="48" t="s">
        <v>731</v>
      </c>
      <c r="D418" s="48" t="s">
        <v>732</v>
      </c>
      <c r="E418" s="48" t="s">
        <v>294</v>
      </c>
      <c r="F418" s="55"/>
      <c r="G418" s="19">
        <v>40</v>
      </c>
      <c r="H418" s="20">
        <f t="shared" si="265"/>
        <v>0</v>
      </c>
      <c r="I418" s="23">
        <v>11613</v>
      </c>
      <c r="J418" s="22">
        <v>50</v>
      </c>
      <c r="K418" s="20">
        <f t="shared" si="266"/>
        <v>580650</v>
      </c>
      <c r="L418" s="23"/>
      <c r="M418" s="24">
        <v>60</v>
      </c>
      <c r="N418" s="20">
        <f t="shared" si="267"/>
        <v>0</v>
      </c>
      <c r="O418" s="23">
        <v>5436</v>
      </c>
      <c r="P418" s="25">
        <v>12</v>
      </c>
      <c r="Q418" s="20">
        <f t="shared" si="268"/>
        <v>65232</v>
      </c>
      <c r="R418" s="23">
        <v>400</v>
      </c>
      <c r="S418" s="26">
        <v>12</v>
      </c>
      <c r="T418" s="20">
        <f t="shared" si="269"/>
        <v>4800</v>
      </c>
      <c r="U418" s="23">
        <v>767</v>
      </c>
      <c r="V418" s="25">
        <v>8</v>
      </c>
      <c r="W418" s="20">
        <f t="shared" si="270"/>
        <v>6136</v>
      </c>
      <c r="X418" s="23">
        <v>166</v>
      </c>
      <c r="Y418" s="25">
        <v>12</v>
      </c>
      <c r="Z418" s="20">
        <f t="shared" si="271"/>
        <v>1992</v>
      </c>
      <c r="AA418" s="23">
        <v>1236</v>
      </c>
      <c r="AB418" s="25">
        <v>10</v>
      </c>
      <c r="AC418" s="20">
        <f t="shared" si="272"/>
        <v>12360</v>
      </c>
      <c r="AD418" s="23">
        <v>195</v>
      </c>
      <c r="AE418" s="25">
        <v>25</v>
      </c>
      <c r="AF418" s="20">
        <f t="shared" si="273"/>
        <v>4875</v>
      </c>
      <c r="AG418" s="23">
        <v>778</v>
      </c>
      <c r="AH418" s="25">
        <v>7.5</v>
      </c>
      <c r="AI418" s="20">
        <f t="shared" si="274"/>
        <v>5835</v>
      </c>
      <c r="AJ418" s="23"/>
      <c r="AK418" s="22">
        <v>15</v>
      </c>
      <c r="AL418" s="20">
        <f t="shared" si="275"/>
        <v>0</v>
      </c>
      <c r="AM418" s="23"/>
      <c r="AN418" s="25">
        <v>12</v>
      </c>
      <c r="AO418" s="20">
        <f t="shared" si="276"/>
        <v>0</v>
      </c>
      <c r="AP418" s="23">
        <f t="shared" si="277"/>
        <v>3542</v>
      </c>
      <c r="AQ418" s="23">
        <v>148</v>
      </c>
      <c r="AR418" s="27">
        <v>4</v>
      </c>
      <c r="AS418" s="23">
        <f t="shared" si="278"/>
        <v>592</v>
      </c>
      <c r="AT418" s="23">
        <v>13</v>
      </c>
      <c r="AU418" s="28">
        <v>6</v>
      </c>
      <c r="AV418" s="23">
        <f t="shared" si="279"/>
        <v>78</v>
      </c>
      <c r="AW418" s="23">
        <v>2305</v>
      </c>
      <c r="AX418" s="29">
        <f t="shared" si="280"/>
        <v>2975</v>
      </c>
      <c r="AY418" s="23">
        <v>58203</v>
      </c>
      <c r="AZ418" s="30">
        <f t="shared" si="281"/>
        <v>0.46809609919917333</v>
      </c>
      <c r="BA418" s="30">
        <f t="shared" si="282"/>
        <v>0.30500301386377338</v>
      </c>
      <c r="BB418" s="30">
        <f t="shared" si="283"/>
        <v>0.54727740986019136</v>
      </c>
      <c r="BC418" s="20">
        <f t="shared" si="284"/>
        <v>610813</v>
      </c>
      <c r="BD418" s="20">
        <f t="shared" si="285"/>
        <v>590325</v>
      </c>
      <c r="BE418" s="20">
        <f t="shared" si="286"/>
        <v>610813</v>
      </c>
      <c r="BF418" s="20">
        <f t="shared" si="287"/>
        <v>616648</v>
      </c>
      <c r="BG418" s="36">
        <v>735208</v>
      </c>
      <c r="BH418" s="36">
        <v>481435.956744686</v>
      </c>
      <c r="BI418" s="237">
        <f t="shared" si="288"/>
        <v>65.482959481491775</v>
      </c>
      <c r="BJ418" s="238">
        <f t="shared" si="289"/>
        <v>50561</v>
      </c>
      <c r="BK418" s="239">
        <f t="shared" si="290"/>
        <v>6.8771014461213698</v>
      </c>
      <c r="BL418" s="27">
        <f t="shared" si="291"/>
        <v>41712</v>
      </c>
      <c r="BM418" s="239">
        <f t="shared" si="292"/>
        <v>5.673496479907727</v>
      </c>
      <c r="BN418" s="240">
        <f t="shared" si="293"/>
        <v>2232</v>
      </c>
      <c r="BO418" s="239">
        <f t="shared" si="294"/>
        <v>0.30358755617457917</v>
      </c>
      <c r="BP418" s="27">
        <f t="shared" si="295"/>
        <v>8652</v>
      </c>
      <c r="BQ418" s="239">
        <f t="shared" si="296"/>
        <v>1.1768098279670516</v>
      </c>
      <c r="BR418" s="36">
        <f t="shared" si="297"/>
        <v>56209</v>
      </c>
      <c r="BS418" s="239">
        <f t="shared" si="298"/>
        <v>7.6453194198104484</v>
      </c>
      <c r="BT418" s="248">
        <f t="shared" si="307"/>
        <v>0.3451704051850823</v>
      </c>
      <c r="BU418" s="36">
        <v>159366</v>
      </c>
      <c r="BV418" s="47">
        <f t="shared" si="299"/>
        <v>21.676314729981176</v>
      </c>
      <c r="BW418" s="54">
        <f t="shared" si="300"/>
        <v>94406.043255313998</v>
      </c>
      <c r="BX418" s="237">
        <f t="shared" si="301"/>
        <v>12.840725788527056</v>
      </c>
      <c r="BY418" s="53">
        <v>16196</v>
      </c>
      <c r="BZ418" s="53">
        <v>16135</v>
      </c>
      <c r="CA418" s="53">
        <v>14550</v>
      </c>
      <c r="CB418" s="53">
        <v>3680</v>
      </c>
      <c r="CC418" s="54">
        <v>41712</v>
      </c>
      <c r="CD418" s="54">
        <v>2232</v>
      </c>
      <c r="CE418" s="54">
        <v>8652</v>
      </c>
      <c r="CF418" s="42">
        <f t="shared" si="302"/>
        <v>2.6515480187880743E-2</v>
      </c>
      <c r="CG418" s="42">
        <f t="shared" si="303"/>
        <v>2.7332401643162665E-2</v>
      </c>
      <c r="CH418" s="42">
        <f t="shared" si="304"/>
        <v>2.3820711085062039E-2</v>
      </c>
      <c r="CI418" s="42">
        <f t="shared" si="305"/>
        <v>5.9677482129188771E-3</v>
      </c>
      <c r="CJ418" s="42">
        <f t="shared" si="306"/>
        <v>5.6734964799077268E-2</v>
      </c>
      <c r="CK418" s="54">
        <f t="shared" ref="CK418:CK455" si="309">+BW418*20%</f>
        <v>18881.2086510628</v>
      </c>
    </row>
    <row r="419" spans="1:89" ht="20" customHeight="1" x14ac:dyDescent="0.6">
      <c r="A419" s="47">
        <v>412</v>
      </c>
      <c r="B419" s="62">
        <v>4</v>
      </c>
      <c r="C419" s="65" t="s">
        <v>733</v>
      </c>
      <c r="D419" s="69" t="s">
        <v>734</v>
      </c>
      <c r="E419" s="47" t="s">
        <v>635</v>
      </c>
      <c r="F419" s="57"/>
      <c r="G419" s="19">
        <v>40</v>
      </c>
      <c r="H419" s="20">
        <f t="shared" si="265"/>
        <v>0</v>
      </c>
      <c r="I419" s="57">
        <v>12471</v>
      </c>
      <c r="J419" s="22">
        <v>50</v>
      </c>
      <c r="K419" s="20">
        <f t="shared" si="266"/>
        <v>623550</v>
      </c>
      <c r="L419" s="23"/>
      <c r="M419" s="24">
        <v>60</v>
      </c>
      <c r="N419" s="20">
        <f t="shared" si="267"/>
        <v>0</v>
      </c>
      <c r="O419" s="23">
        <v>3133</v>
      </c>
      <c r="P419" s="25">
        <v>12</v>
      </c>
      <c r="Q419" s="20">
        <f t="shared" si="268"/>
        <v>37596</v>
      </c>
      <c r="R419" s="23"/>
      <c r="S419" s="26">
        <v>12</v>
      </c>
      <c r="T419" s="20">
        <f t="shared" si="269"/>
        <v>0</v>
      </c>
      <c r="U419" s="23"/>
      <c r="V419" s="25">
        <v>8</v>
      </c>
      <c r="W419" s="20">
        <f t="shared" si="270"/>
        <v>0</v>
      </c>
      <c r="X419" s="23"/>
      <c r="Y419" s="25">
        <v>12</v>
      </c>
      <c r="Z419" s="20">
        <f t="shared" si="271"/>
        <v>0</v>
      </c>
      <c r="AA419" s="23">
        <v>1882</v>
      </c>
      <c r="AB419" s="25">
        <v>10</v>
      </c>
      <c r="AC419" s="20">
        <f t="shared" si="272"/>
        <v>18820</v>
      </c>
      <c r="AD419" s="23">
        <v>250</v>
      </c>
      <c r="AE419" s="25">
        <v>25</v>
      </c>
      <c r="AF419" s="20">
        <f t="shared" si="273"/>
        <v>6250</v>
      </c>
      <c r="AG419" s="23"/>
      <c r="AH419" s="25">
        <v>7.5</v>
      </c>
      <c r="AI419" s="20">
        <f t="shared" si="274"/>
        <v>0</v>
      </c>
      <c r="AJ419" s="23"/>
      <c r="AK419" s="22">
        <v>15</v>
      </c>
      <c r="AL419" s="20">
        <f t="shared" si="275"/>
        <v>0</v>
      </c>
      <c r="AM419" s="23"/>
      <c r="AN419" s="25">
        <v>12</v>
      </c>
      <c r="AO419" s="20">
        <f t="shared" si="276"/>
        <v>0</v>
      </c>
      <c r="AP419" s="23">
        <f t="shared" si="277"/>
        <v>2132</v>
      </c>
      <c r="AQ419" s="23"/>
      <c r="AR419" s="27">
        <v>4</v>
      </c>
      <c r="AS419" s="23">
        <f t="shared" si="278"/>
        <v>0</v>
      </c>
      <c r="AT419" s="23"/>
      <c r="AU419" s="28">
        <v>6</v>
      </c>
      <c r="AV419" s="23">
        <f t="shared" si="279"/>
        <v>0</v>
      </c>
      <c r="AW419" s="23">
        <v>2126</v>
      </c>
      <c r="AX419" s="29">
        <f t="shared" si="280"/>
        <v>2126</v>
      </c>
      <c r="AY419" s="23">
        <v>44965</v>
      </c>
      <c r="AZ419" s="30">
        <f t="shared" si="281"/>
        <v>0.25122283698179776</v>
      </c>
      <c r="BA419" s="30">
        <f t="shared" si="282"/>
        <v>0.17095661935690804</v>
      </c>
      <c r="BB419" s="30">
        <f t="shared" si="283"/>
        <v>0.67858282796042135</v>
      </c>
      <c r="BC419" s="20">
        <f t="shared" si="284"/>
        <v>648620</v>
      </c>
      <c r="BD419" s="20">
        <f t="shared" si="285"/>
        <v>629800</v>
      </c>
      <c r="BE419" s="20">
        <f t="shared" si="286"/>
        <v>648620</v>
      </c>
      <c r="BF419" s="20">
        <f t="shared" si="287"/>
        <v>648620</v>
      </c>
      <c r="BG419" s="36">
        <v>732531</v>
      </c>
      <c r="BH419" s="36">
        <v>490635.849612183</v>
      </c>
      <c r="BI419" s="237">
        <f t="shared" si="288"/>
        <v>66.978168789059168</v>
      </c>
      <c r="BJ419" s="238">
        <f t="shared" si="289"/>
        <v>44051</v>
      </c>
      <c r="BK419" s="239">
        <f t="shared" si="290"/>
        <v>6.013533898224102</v>
      </c>
      <c r="BL419" s="27">
        <f t="shared" si="291"/>
        <v>48586</v>
      </c>
      <c r="BM419" s="239">
        <f t="shared" si="292"/>
        <v>6.6326203259657266</v>
      </c>
      <c r="BN419" s="240">
        <f t="shared" si="293"/>
        <v>7145</v>
      </c>
      <c r="BO419" s="239">
        <f t="shared" si="294"/>
        <v>0.97538534205378336</v>
      </c>
      <c r="BP419" s="27">
        <f t="shared" si="295"/>
        <v>30000</v>
      </c>
      <c r="BQ419" s="239">
        <f t="shared" si="296"/>
        <v>4.0953898196799861</v>
      </c>
      <c r="BR419" s="36">
        <f t="shared" si="297"/>
        <v>42264.915999999997</v>
      </c>
      <c r="BS419" s="239">
        <f t="shared" si="298"/>
        <v>5.7697102238676585</v>
      </c>
      <c r="BT419" s="248">
        <f t="shared" si="307"/>
        <v>0.33021831210940833</v>
      </c>
      <c r="BU419" s="36">
        <v>172046.916</v>
      </c>
      <c r="BV419" s="47">
        <f t="shared" si="299"/>
        <v>23.486639609791258</v>
      </c>
      <c r="BW419" s="54">
        <f t="shared" si="300"/>
        <v>69848.234387817007</v>
      </c>
      <c r="BX419" s="237">
        <f t="shared" si="301"/>
        <v>9.5351916011495756</v>
      </c>
      <c r="BY419" s="53">
        <v>11151</v>
      </c>
      <c r="BZ419" s="53">
        <v>11200</v>
      </c>
      <c r="CA419" s="53">
        <v>15400</v>
      </c>
      <c r="CB419" s="53">
        <v>6300</v>
      </c>
      <c r="CC419" s="54">
        <v>48586</v>
      </c>
      <c r="CD419" s="54">
        <v>7145</v>
      </c>
      <c r="CE419" s="54">
        <v>30000</v>
      </c>
      <c r="CF419" s="42">
        <f t="shared" si="302"/>
        <v>1.7191884308223614E-2</v>
      </c>
      <c r="CG419" s="42">
        <f t="shared" si="303"/>
        <v>1.7783423308986981E-2</v>
      </c>
      <c r="CH419" s="42">
        <f t="shared" si="304"/>
        <v>2.3742715303259228E-2</v>
      </c>
      <c r="CI419" s="42">
        <f t="shared" si="305"/>
        <v>9.7129289876969564E-3</v>
      </c>
      <c r="CJ419" s="42">
        <f t="shared" si="306"/>
        <v>6.6326203259657268E-2</v>
      </c>
      <c r="CK419" s="54">
        <f t="shared" si="309"/>
        <v>13969.646877563402</v>
      </c>
    </row>
    <row r="420" spans="1:89" ht="20" customHeight="1" x14ac:dyDescent="0.6">
      <c r="A420" s="47">
        <v>413</v>
      </c>
      <c r="B420" s="62">
        <v>4</v>
      </c>
      <c r="C420" s="60" t="s">
        <v>735</v>
      </c>
      <c r="D420" s="47" t="s">
        <v>369</v>
      </c>
      <c r="E420" s="47" t="s">
        <v>138</v>
      </c>
      <c r="F420" s="64"/>
      <c r="G420" s="19">
        <v>40</v>
      </c>
      <c r="H420" s="20">
        <f t="shared" si="265"/>
        <v>0</v>
      </c>
      <c r="I420" s="64">
        <v>12876</v>
      </c>
      <c r="J420" s="22">
        <v>50</v>
      </c>
      <c r="K420" s="20">
        <f t="shared" si="266"/>
        <v>643800</v>
      </c>
      <c r="L420" s="23"/>
      <c r="M420" s="24">
        <v>60</v>
      </c>
      <c r="N420" s="20">
        <f t="shared" si="267"/>
        <v>0</v>
      </c>
      <c r="O420" s="23">
        <v>3889</v>
      </c>
      <c r="P420" s="25">
        <v>12</v>
      </c>
      <c r="Q420" s="20">
        <f t="shared" si="268"/>
        <v>46668</v>
      </c>
      <c r="R420" s="23"/>
      <c r="S420" s="26">
        <v>12</v>
      </c>
      <c r="T420" s="20">
        <f t="shared" si="269"/>
        <v>0</v>
      </c>
      <c r="U420" s="23">
        <v>726</v>
      </c>
      <c r="V420" s="25">
        <v>8</v>
      </c>
      <c r="W420" s="20">
        <f t="shared" si="270"/>
        <v>5808</v>
      </c>
      <c r="X420" s="23">
        <v>191</v>
      </c>
      <c r="Y420" s="25">
        <v>12</v>
      </c>
      <c r="Z420" s="20">
        <f t="shared" si="271"/>
        <v>2292</v>
      </c>
      <c r="AA420" s="23">
        <v>526</v>
      </c>
      <c r="AB420" s="25">
        <v>10</v>
      </c>
      <c r="AC420" s="20">
        <f t="shared" si="272"/>
        <v>5260</v>
      </c>
      <c r="AD420" s="23">
        <v>330</v>
      </c>
      <c r="AE420" s="25">
        <v>25</v>
      </c>
      <c r="AF420" s="20">
        <f t="shared" si="273"/>
        <v>8250</v>
      </c>
      <c r="AG420" s="23">
        <v>48</v>
      </c>
      <c r="AH420" s="25">
        <v>7.5</v>
      </c>
      <c r="AI420" s="20">
        <f t="shared" si="274"/>
        <v>360</v>
      </c>
      <c r="AJ420" s="23"/>
      <c r="AK420" s="22">
        <v>15</v>
      </c>
      <c r="AL420" s="20">
        <f t="shared" si="275"/>
        <v>0</v>
      </c>
      <c r="AM420" s="23"/>
      <c r="AN420" s="25">
        <v>12</v>
      </c>
      <c r="AO420" s="20">
        <f t="shared" si="276"/>
        <v>0</v>
      </c>
      <c r="AP420" s="23">
        <f t="shared" si="277"/>
        <v>1821</v>
      </c>
      <c r="AQ420" s="23"/>
      <c r="AR420" s="27">
        <v>4</v>
      </c>
      <c r="AS420" s="23">
        <f t="shared" si="278"/>
        <v>0</v>
      </c>
      <c r="AT420" s="23"/>
      <c r="AU420" s="28">
        <v>6</v>
      </c>
      <c r="AV420" s="23">
        <f t="shared" si="279"/>
        <v>0</v>
      </c>
      <c r="AW420" s="23">
        <v>994</v>
      </c>
      <c r="AX420" s="29">
        <f t="shared" si="280"/>
        <v>994</v>
      </c>
      <c r="AY420" s="23">
        <v>19045</v>
      </c>
      <c r="AZ420" s="30">
        <f t="shared" si="281"/>
        <v>0.30203479341410377</v>
      </c>
      <c r="BA420" s="30">
        <f t="shared" si="282"/>
        <v>0.14142590866728796</v>
      </c>
      <c r="BB420" s="30">
        <f t="shared" si="283"/>
        <v>0.25559269735150425</v>
      </c>
      <c r="BC420" s="20">
        <f t="shared" si="284"/>
        <v>665410</v>
      </c>
      <c r="BD420" s="20">
        <f t="shared" si="285"/>
        <v>652050</v>
      </c>
      <c r="BE420" s="20">
        <f t="shared" si="286"/>
        <v>665410</v>
      </c>
      <c r="BF420" s="20">
        <f t="shared" si="287"/>
        <v>665770</v>
      </c>
      <c r="BG420" s="36">
        <v>731483</v>
      </c>
      <c r="BH420" s="36">
        <v>492307.16287577798</v>
      </c>
      <c r="BI420" s="237">
        <f t="shared" si="288"/>
        <v>67.302611663672025</v>
      </c>
      <c r="BJ420" s="238">
        <f t="shared" si="289"/>
        <v>38935</v>
      </c>
      <c r="BK420" s="239">
        <f t="shared" si="290"/>
        <v>5.3227484439146231</v>
      </c>
      <c r="BL420" s="27">
        <f t="shared" si="291"/>
        <v>41153</v>
      </c>
      <c r="BM420" s="239">
        <f t="shared" si="292"/>
        <v>5.6259680676105939</v>
      </c>
      <c r="BN420" s="240">
        <f t="shared" si="293"/>
        <v>1088</v>
      </c>
      <c r="BO420" s="239">
        <f t="shared" si="294"/>
        <v>0.14873893173183791</v>
      </c>
      <c r="BP420" s="27">
        <f t="shared" si="295"/>
        <v>20000</v>
      </c>
      <c r="BQ420" s="239">
        <f t="shared" si="296"/>
        <v>2.7341715391881971</v>
      </c>
      <c r="BR420" s="36">
        <f t="shared" si="297"/>
        <v>44992.640000000014</v>
      </c>
      <c r="BS420" s="239">
        <f t="shared" si="298"/>
        <v>6.1508797880470238</v>
      </c>
      <c r="BT420" s="248">
        <f t="shared" si="307"/>
        <v>0.32697388336327982</v>
      </c>
      <c r="BU420" s="36">
        <v>146168.64000000001</v>
      </c>
      <c r="BV420" s="47">
        <f t="shared" si="299"/>
        <v>19.982506770492275</v>
      </c>
      <c r="BW420" s="54">
        <f t="shared" si="300"/>
        <v>93007.197124222002</v>
      </c>
      <c r="BX420" s="237">
        <f t="shared" si="301"/>
        <v>12.714881565835707</v>
      </c>
      <c r="BY420" s="53">
        <v>17990</v>
      </c>
      <c r="BZ420" s="53">
        <v>4920</v>
      </c>
      <c r="CA420" s="53">
        <v>11800</v>
      </c>
      <c r="CB420" s="53">
        <v>4225</v>
      </c>
      <c r="CC420" s="54">
        <v>41153</v>
      </c>
      <c r="CD420" s="54">
        <v>1088</v>
      </c>
      <c r="CE420" s="54">
        <v>20000</v>
      </c>
      <c r="CF420" s="42">
        <f t="shared" si="302"/>
        <v>2.7035962789858883E-2</v>
      </c>
      <c r="CG420" s="42">
        <f t="shared" si="303"/>
        <v>7.545433632390154E-3</v>
      </c>
      <c r="CH420" s="42">
        <f t="shared" si="304"/>
        <v>1.7733427510857967E-2</v>
      </c>
      <c r="CI420" s="42">
        <f t="shared" si="305"/>
        <v>6.3460354176367211E-3</v>
      </c>
      <c r="CJ420" s="42">
        <f t="shared" si="306"/>
        <v>5.6259680676105941E-2</v>
      </c>
      <c r="CK420" s="54">
        <f t="shared" si="309"/>
        <v>18601.4394248444</v>
      </c>
    </row>
    <row r="421" spans="1:89" ht="20" customHeight="1" x14ac:dyDescent="0.6">
      <c r="A421" s="47">
        <v>414</v>
      </c>
      <c r="B421" s="47">
        <v>4</v>
      </c>
      <c r="C421" s="48" t="s">
        <v>736</v>
      </c>
      <c r="D421" s="48" t="s">
        <v>404</v>
      </c>
      <c r="E421" s="48" t="s">
        <v>141</v>
      </c>
      <c r="F421" s="23"/>
      <c r="G421" s="19">
        <v>40</v>
      </c>
      <c r="H421" s="20">
        <f t="shared" si="265"/>
        <v>0</v>
      </c>
      <c r="I421" s="23">
        <v>11587</v>
      </c>
      <c r="J421" s="22">
        <v>50</v>
      </c>
      <c r="K421" s="20">
        <f t="shared" si="266"/>
        <v>579350</v>
      </c>
      <c r="L421" s="23"/>
      <c r="M421" s="24">
        <v>60</v>
      </c>
      <c r="N421" s="20">
        <f t="shared" si="267"/>
        <v>0</v>
      </c>
      <c r="O421" s="23">
        <v>8221</v>
      </c>
      <c r="P421" s="25">
        <v>12</v>
      </c>
      <c r="Q421" s="20">
        <f t="shared" si="268"/>
        <v>98652</v>
      </c>
      <c r="R421" s="23">
        <v>414</v>
      </c>
      <c r="S421" s="26">
        <v>12</v>
      </c>
      <c r="T421" s="20">
        <f t="shared" si="269"/>
        <v>4968</v>
      </c>
      <c r="U421" s="23">
        <v>447</v>
      </c>
      <c r="V421" s="25">
        <v>8</v>
      </c>
      <c r="W421" s="20">
        <f t="shared" si="270"/>
        <v>3576</v>
      </c>
      <c r="X421" s="23">
        <v>303</v>
      </c>
      <c r="Y421" s="25">
        <v>12</v>
      </c>
      <c r="Z421" s="20">
        <f t="shared" si="271"/>
        <v>3636</v>
      </c>
      <c r="AA421" s="23">
        <v>605</v>
      </c>
      <c r="AB421" s="25">
        <v>10</v>
      </c>
      <c r="AC421" s="20">
        <f t="shared" si="272"/>
        <v>6050</v>
      </c>
      <c r="AD421" s="23">
        <v>180</v>
      </c>
      <c r="AE421" s="25">
        <v>25</v>
      </c>
      <c r="AF421" s="20">
        <f t="shared" si="273"/>
        <v>4500</v>
      </c>
      <c r="AG421" s="23"/>
      <c r="AH421" s="25">
        <v>7.5</v>
      </c>
      <c r="AI421" s="20">
        <f t="shared" si="274"/>
        <v>0</v>
      </c>
      <c r="AJ421" s="23">
        <v>57</v>
      </c>
      <c r="AK421" s="22">
        <v>15</v>
      </c>
      <c r="AL421" s="20">
        <f t="shared" si="275"/>
        <v>855</v>
      </c>
      <c r="AM421" s="23"/>
      <c r="AN421" s="25">
        <v>12</v>
      </c>
      <c r="AO421" s="20">
        <f t="shared" si="276"/>
        <v>0</v>
      </c>
      <c r="AP421" s="23">
        <f t="shared" si="277"/>
        <v>2006</v>
      </c>
      <c r="AQ421" s="23"/>
      <c r="AR421" s="27">
        <v>4</v>
      </c>
      <c r="AS421" s="23">
        <f t="shared" si="278"/>
        <v>0</v>
      </c>
      <c r="AT421" s="23"/>
      <c r="AU421" s="28">
        <v>6</v>
      </c>
      <c r="AV421" s="23">
        <f t="shared" si="279"/>
        <v>0</v>
      </c>
      <c r="AW421" s="23">
        <v>1353</v>
      </c>
      <c r="AX421" s="29">
        <f t="shared" si="280"/>
        <v>1353</v>
      </c>
      <c r="AY421" s="23">
        <v>29798</v>
      </c>
      <c r="AZ421" s="30">
        <f t="shared" si="281"/>
        <v>0.70950202813497887</v>
      </c>
      <c r="BA421" s="30">
        <f t="shared" si="282"/>
        <v>0.17312505393976008</v>
      </c>
      <c r="BB421" s="30">
        <f t="shared" si="283"/>
        <v>0.16457851842841503</v>
      </c>
      <c r="BC421" s="20">
        <f t="shared" si="284"/>
        <v>602080</v>
      </c>
      <c r="BD421" s="20">
        <f t="shared" si="285"/>
        <v>588818</v>
      </c>
      <c r="BE421" s="20">
        <f t="shared" si="286"/>
        <v>602080</v>
      </c>
      <c r="BF421" s="20">
        <f t="shared" si="287"/>
        <v>602080</v>
      </c>
      <c r="BG421" s="36">
        <v>731385</v>
      </c>
      <c r="BH421" s="36">
        <v>495916.69</v>
      </c>
      <c r="BI421" s="237">
        <f t="shared" si="288"/>
        <v>67.805149134860571</v>
      </c>
      <c r="BJ421" s="238">
        <f t="shared" si="289"/>
        <v>46442</v>
      </c>
      <c r="BK421" s="239">
        <f t="shared" si="290"/>
        <v>6.3498704512671162</v>
      </c>
      <c r="BL421" s="27">
        <f t="shared" si="291"/>
        <v>39512</v>
      </c>
      <c r="BM421" s="239">
        <f t="shared" si="292"/>
        <v>5.4023530698606068</v>
      </c>
      <c r="BN421" s="240">
        <f t="shared" si="293"/>
        <v>9950.6299999999992</v>
      </c>
      <c r="BO421" s="239">
        <f t="shared" si="294"/>
        <v>1.3605187418391134</v>
      </c>
      <c r="BP421" s="27">
        <f t="shared" si="295"/>
        <v>10000</v>
      </c>
      <c r="BQ421" s="239">
        <f t="shared" si="296"/>
        <v>1.3672689486385419</v>
      </c>
      <c r="BR421" s="36">
        <f t="shared" si="297"/>
        <v>65756.350000000006</v>
      </c>
      <c r="BS421" s="239">
        <f t="shared" si="298"/>
        <v>8.9906615530807983</v>
      </c>
      <c r="BT421" s="248">
        <f t="shared" si="307"/>
        <v>0.32194850865139429</v>
      </c>
      <c r="BU421" s="36">
        <v>171660.98</v>
      </c>
      <c r="BV421" s="47">
        <f t="shared" si="299"/>
        <v>23.470672764686178</v>
      </c>
      <c r="BW421" s="54">
        <f t="shared" si="300"/>
        <v>63807.329999999987</v>
      </c>
      <c r="BX421" s="237">
        <f t="shared" si="301"/>
        <v>8.7241781004532477</v>
      </c>
      <c r="BY421" s="53">
        <v>11527</v>
      </c>
      <c r="BZ421" s="53">
        <v>13405</v>
      </c>
      <c r="CA421" s="53">
        <v>15330</v>
      </c>
      <c r="CB421" s="53">
        <v>6180</v>
      </c>
      <c r="CC421" s="54">
        <v>39512</v>
      </c>
      <c r="CD421" s="54">
        <v>9950.6299999999992</v>
      </c>
      <c r="CE421" s="54">
        <v>10000</v>
      </c>
      <c r="CF421" s="42">
        <f t="shared" si="302"/>
        <v>1.9145296306138718E-2</v>
      </c>
      <c r="CG421" s="42">
        <f t="shared" si="303"/>
        <v>2.2765948051859827E-2</v>
      </c>
      <c r="CH421" s="42">
        <f t="shared" si="304"/>
        <v>2.5461732660111612E-2</v>
      </c>
      <c r="CI421" s="42">
        <f t="shared" si="305"/>
        <v>1.0264416688812119E-2</v>
      </c>
      <c r="CJ421" s="42">
        <f t="shared" si="306"/>
        <v>5.4023530698606069E-2</v>
      </c>
      <c r="CK421" s="54">
        <f t="shared" si="309"/>
        <v>12761.465999999999</v>
      </c>
    </row>
    <row r="422" spans="1:89" ht="20" customHeight="1" x14ac:dyDescent="0.6">
      <c r="A422" s="47">
        <v>415</v>
      </c>
      <c r="B422" s="47">
        <v>5</v>
      </c>
      <c r="C422" s="48" t="s">
        <v>737</v>
      </c>
      <c r="D422" s="48" t="s">
        <v>738</v>
      </c>
      <c r="E422" s="48" t="s">
        <v>739</v>
      </c>
      <c r="F422" s="55"/>
      <c r="G422" s="19">
        <v>40</v>
      </c>
      <c r="H422" s="20">
        <f t="shared" si="265"/>
        <v>0</v>
      </c>
      <c r="I422" s="23">
        <v>12558</v>
      </c>
      <c r="J422" s="22">
        <v>50</v>
      </c>
      <c r="K422" s="20">
        <f t="shared" si="266"/>
        <v>627900</v>
      </c>
      <c r="L422" s="23"/>
      <c r="M422" s="24">
        <v>60</v>
      </c>
      <c r="N422" s="20">
        <f t="shared" si="267"/>
        <v>0</v>
      </c>
      <c r="O422" s="23">
        <v>3513</v>
      </c>
      <c r="P422" s="25">
        <v>12</v>
      </c>
      <c r="Q422" s="20">
        <f t="shared" si="268"/>
        <v>42156</v>
      </c>
      <c r="R422" s="23">
        <v>0</v>
      </c>
      <c r="S422" s="26">
        <v>12</v>
      </c>
      <c r="T422" s="20">
        <f t="shared" si="269"/>
        <v>0</v>
      </c>
      <c r="U422" s="23">
        <v>189</v>
      </c>
      <c r="V422" s="25">
        <v>8</v>
      </c>
      <c r="W422" s="20">
        <f t="shared" si="270"/>
        <v>1512</v>
      </c>
      <c r="X422" s="23">
        <v>400</v>
      </c>
      <c r="Y422" s="25">
        <v>12</v>
      </c>
      <c r="Z422" s="20">
        <f t="shared" si="271"/>
        <v>4800</v>
      </c>
      <c r="AA422" s="23">
        <v>360</v>
      </c>
      <c r="AB422" s="25">
        <v>10</v>
      </c>
      <c r="AC422" s="20">
        <f t="shared" si="272"/>
        <v>3600</v>
      </c>
      <c r="AD422" s="23">
        <v>240</v>
      </c>
      <c r="AE422" s="25">
        <v>25</v>
      </c>
      <c r="AF422" s="20">
        <f t="shared" si="273"/>
        <v>6000</v>
      </c>
      <c r="AG422" s="23">
        <v>1054</v>
      </c>
      <c r="AH422" s="25">
        <v>7.5</v>
      </c>
      <c r="AI422" s="20">
        <f t="shared" si="274"/>
        <v>7905</v>
      </c>
      <c r="AJ422" s="23"/>
      <c r="AK422" s="22">
        <v>15</v>
      </c>
      <c r="AL422" s="20">
        <f t="shared" si="275"/>
        <v>0</v>
      </c>
      <c r="AM422" s="23">
        <v>120</v>
      </c>
      <c r="AN422" s="25">
        <v>12</v>
      </c>
      <c r="AO422" s="20">
        <f t="shared" si="276"/>
        <v>1440</v>
      </c>
      <c r="AP422" s="23">
        <f t="shared" si="277"/>
        <v>2363</v>
      </c>
      <c r="AQ422" s="23"/>
      <c r="AR422" s="27">
        <v>4</v>
      </c>
      <c r="AS422" s="23">
        <f t="shared" si="278"/>
        <v>0</v>
      </c>
      <c r="AT422" s="23"/>
      <c r="AU422" s="28">
        <v>6</v>
      </c>
      <c r="AV422" s="23">
        <f t="shared" si="279"/>
        <v>0</v>
      </c>
      <c r="AW422" s="23">
        <v>1506</v>
      </c>
      <c r="AX422" s="29">
        <f t="shared" si="280"/>
        <v>1506</v>
      </c>
      <c r="AY422" s="23">
        <v>35800</v>
      </c>
      <c r="AZ422" s="30">
        <f t="shared" si="281"/>
        <v>0.2797419971333015</v>
      </c>
      <c r="BA422" s="30">
        <f t="shared" si="282"/>
        <v>0.18816690555820992</v>
      </c>
      <c r="BB422" s="30">
        <f t="shared" si="283"/>
        <v>0.42869342442356961</v>
      </c>
      <c r="BC422" s="20">
        <f t="shared" si="284"/>
        <v>643812</v>
      </c>
      <c r="BD422" s="20">
        <f t="shared" si="285"/>
        <v>633900</v>
      </c>
      <c r="BE422" s="20">
        <f t="shared" si="286"/>
        <v>643812</v>
      </c>
      <c r="BF422" s="20">
        <f t="shared" si="287"/>
        <v>651717</v>
      </c>
      <c r="BG422" s="36">
        <v>731113</v>
      </c>
      <c r="BH422" s="36">
        <v>491595.76841615001</v>
      </c>
      <c r="BI422" s="237">
        <f t="shared" si="288"/>
        <v>67.239369073747838</v>
      </c>
      <c r="BJ422" s="238">
        <f t="shared" si="289"/>
        <v>39485.599999999999</v>
      </c>
      <c r="BK422" s="239">
        <f t="shared" si="290"/>
        <v>5.4007520041361596</v>
      </c>
      <c r="BL422" s="27">
        <f t="shared" si="291"/>
        <v>60285</v>
      </c>
      <c r="BM422" s="239">
        <f t="shared" si="292"/>
        <v>8.2456473896647982</v>
      </c>
      <c r="BN422" s="240">
        <f t="shared" si="293"/>
        <v>0</v>
      </c>
      <c r="BO422" s="239">
        <f t="shared" si="294"/>
        <v>0</v>
      </c>
      <c r="BP422" s="27">
        <f t="shared" si="295"/>
        <v>6000</v>
      </c>
      <c r="BQ422" s="239">
        <f t="shared" si="296"/>
        <v>0.82066657274593668</v>
      </c>
      <c r="BR422" s="36">
        <f t="shared" si="297"/>
        <v>32078.00545455001</v>
      </c>
      <c r="BS422" s="239">
        <f t="shared" si="298"/>
        <v>4.3875577994851698</v>
      </c>
      <c r="BT422" s="248">
        <f t="shared" si="307"/>
        <v>0.32760630926252166</v>
      </c>
      <c r="BU422" s="36">
        <v>137848.60545455001</v>
      </c>
      <c r="BV422" s="47">
        <f t="shared" si="299"/>
        <v>18.854623766032063</v>
      </c>
      <c r="BW422" s="54">
        <f t="shared" si="300"/>
        <v>101668.62612929998</v>
      </c>
      <c r="BX422" s="237">
        <f t="shared" si="301"/>
        <v>13.906007160220101</v>
      </c>
      <c r="BY422" s="53">
        <v>14788</v>
      </c>
      <c r="BZ422" s="53">
        <v>10500</v>
      </c>
      <c r="CA422" s="53">
        <v>9825</v>
      </c>
      <c r="CB422" s="53">
        <v>4372.6000000000004</v>
      </c>
      <c r="CC422" s="54">
        <v>60285</v>
      </c>
      <c r="CD422" s="54">
        <v>0</v>
      </c>
      <c r="CE422" s="54">
        <v>6000</v>
      </c>
      <c r="CF422" s="42">
        <f t="shared" si="302"/>
        <v>2.2969438283225539E-2</v>
      </c>
      <c r="CG422" s="42">
        <f t="shared" si="303"/>
        <v>1.656412683388547E-2</v>
      </c>
      <c r="CH422" s="42">
        <f t="shared" si="304"/>
        <v>1.5260666157201171E-2</v>
      </c>
      <c r="CI422" s="42">
        <f t="shared" si="305"/>
        <v>6.7093539066803544E-3</v>
      </c>
      <c r="CJ422" s="42">
        <f t="shared" si="306"/>
        <v>8.2456473896647994E-2</v>
      </c>
      <c r="CK422" s="54">
        <f t="shared" si="309"/>
        <v>20333.725225859998</v>
      </c>
    </row>
    <row r="423" spans="1:89" ht="20" customHeight="1" x14ac:dyDescent="0.6">
      <c r="A423" s="47">
        <v>416</v>
      </c>
      <c r="B423" s="47">
        <v>4</v>
      </c>
      <c r="C423" s="67" t="s">
        <v>740</v>
      </c>
      <c r="D423" s="67" t="s">
        <v>335</v>
      </c>
      <c r="E423" s="48" t="s">
        <v>154</v>
      </c>
      <c r="F423" s="57"/>
      <c r="G423" s="19">
        <v>40</v>
      </c>
      <c r="H423" s="20">
        <f t="shared" si="265"/>
        <v>0</v>
      </c>
      <c r="I423" s="57">
        <v>11827</v>
      </c>
      <c r="J423" s="22">
        <v>50</v>
      </c>
      <c r="K423" s="20">
        <f t="shared" si="266"/>
        <v>591350</v>
      </c>
      <c r="L423" s="23"/>
      <c r="M423" s="24">
        <v>60</v>
      </c>
      <c r="N423" s="20">
        <f t="shared" si="267"/>
        <v>0</v>
      </c>
      <c r="O423" s="57">
        <v>4640</v>
      </c>
      <c r="P423" s="25">
        <v>12</v>
      </c>
      <c r="Q423" s="20">
        <f t="shared" si="268"/>
        <v>55680</v>
      </c>
      <c r="R423" s="57">
        <v>1098</v>
      </c>
      <c r="S423" s="26">
        <v>12</v>
      </c>
      <c r="T423" s="20">
        <f t="shared" si="269"/>
        <v>13176</v>
      </c>
      <c r="U423" s="23">
        <v>1383</v>
      </c>
      <c r="V423" s="25">
        <v>8</v>
      </c>
      <c r="W423" s="20">
        <f t="shared" si="270"/>
        <v>11064</v>
      </c>
      <c r="X423" s="57">
        <v>400</v>
      </c>
      <c r="Y423" s="25">
        <v>12</v>
      </c>
      <c r="Z423" s="20">
        <f t="shared" si="271"/>
        <v>4800</v>
      </c>
      <c r="AA423" s="57">
        <v>658</v>
      </c>
      <c r="AB423" s="25">
        <v>10</v>
      </c>
      <c r="AC423" s="20">
        <f t="shared" si="272"/>
        <v>6580</v>
      </c>
      <c r="AD423" s="57">
        <v>458</v>
      </c>
      <c r="AE423" s="25">
        <v>25</v>
      </c>
      <c r="AF423" s="20">
        <f t="shared" si="273"/>
        <v>11450</v>
      </c>
      <c r="AG423" s="57">
        <v>0</v>
      </c>
      <c r="AH423" s="25">
        <v>7.5</v>
      </c>
      <c r="AI423" s="20">
        <f t="shared" si="274"/>
        <v>0</v>
      </c>
      <c r="AJ423" s="57">
        <v>353</v>
      </c>
      <c r="AK423" s="22">
        <v>15</v>
      </c>
      <c r="AL423" s="20">
        <f t="shared" si="275"/>
        <v>5295</v>
      </c>
      <c r="AM423" s="57">
        <v>0</v>
      </c>
      <c r="AN423" s="25">
        <v>12</v>
      </c>
      <c r="AO423" s="20">
        <f t="shared" si="276"/>
        <v>0</v>
      </c>
      <c r="AP423" s="23">
        <f t="shared" si="277"/>
        <v>4350</v>
      </c>
      <c r="AQ423" s="57">
        <v>77</v>
      </c>
      <c r="AR423" s="27">
        <v>4</v>
      </c>
      <c r="AS423" s="23">
        <f t="shared" si="278"/>
        <v>308</v>
      </c>
      <c r="AT423" s="57">
        <v>0</v>
      </c>
      <c r="AU423" s="28">
        <v>6</v>
      </c>
      <c r="AV423" s="23">
        <f t="shared" si="279"/>
        <v>0</v>
      </c>
      <c r="AW423" s="57">
        <v>1093</v>
      </c>
      <c r="AX423" s="29">
        <f t="shared" si="280"/>
        <v>1401</v>
      </c>
      <c r="AY423" s="57">
        <v>30215</v>
      </c>
      <c r="AZ423" s="30">
        <f t="shared" si="281"/>
        <v>0.39232265155998985</v>
      </c>
      <c r="BA423" s="30">
        <f t="shared" si="282"/>
        <v>0.36780248583749048</v>
      </c>
      <c r="BB423" s="30">
        <f t="shared" si="283"/>
        <v>0.30193965517241378</v>
      </c>
      <c r="BC423" s="20">
        <f t="shared" si="284"/>
        <v>638420</v>
      </c>
      <c r="BD423" s="20">
        <f t="shared" si="285"/>
        <v>615976</v>
      </c>
      <c r="BE423" s="20">
        <f t="shared" si="286"/>
        <v>638420</v>
      </c>
      <c r="BF423" s="20">
        <f t="shared" si="287"/>
        <v>638420</v>
      </c>
      <c r="BG423" s="241">
        <v>729610</v>
      </c>
      <c r="BH423" s="241">
        <v>482150.82969697</v>
      </c>
      <c r="BI423" s="237">
        <f t="shared" si="288"/>
        <v>66.083363673328208</v>
      </c>
      <c r="BJ423" s="238">
        <f t="shared" si="289"/>
        <v>54538</v>
      </c>
      <c r="BK423" s="239">
        <f t="shared" si="290"/>
        <v>7.4749523718150792</v>
      </c>
      <c r="BL423" s="27">
        <f t="shared" si="291"/>
        <v>50880</v>
      </c>
      <c r="BM423" s="239">
        <f t="shared" si="292"/>
        <v>6.9735886295418092</v>
      </c>
      <c r="BN423" s="240">
        <f t="shared" si="293"/>
        <v>5040</v>
      </c>
      <c r="BO423" s="239">
        <f t="shared" si="294"/>
        <v>0.6907800057565</v>
      </c>
      <c r="BP423" s="27">
        <f t="shared" si="295"/>
        <v>25000</v>
      </c>
      <c r="BQ423" s="239">
        <f t="shared" si="296"/>
        <v>3.4264881237921627</v>
      </c>
      <c r="BR423" s="36">
        <f t="shared" si="297"/>
        <v>46569</v>
      </c>
      <c r="BS423" s="239">
        <f t="shared" si="298"/>
        <v>6.3827250174750887</v>
      </c>
      <c r="BT423" s="248">
        <f t="shared" si="307"/>
        <v>0.33916636326671784</v>
      </c>
      <c r="BU423" s="241">
        <v>182027</v>
      </c>
      <c r="BV423" s="47">
        <f t="shared" si="299"/>
        <v>24.948534148380642</v>
      </c>
      <c r="BW423" s="54">
        <f t="shared" si="300"/>
        <v>65432.170303029998</v>
      </c>
      <c r="BX423" s="237">
        <f t="shared" si="301"/>
        <v>8.9681021782911419</v>
      </c>
      <c r="BY423" s="58">
        <v>15372</v>
      </c>
      <c r="BZ423" s="58">
        <v>15000</v>
      </c>
      <c r="CA423" s="58">
        <v>20210</v>
      </c>
      <c r="CB423" s="58">
        <v>3956</v>
      </c>
      <c r="CC423" s="59">
        <v>50880</v>
      </c>
      <c r="CD423" s="59">
        <v>5040</v>
      </c>
      <c r="CE423" s="59">
        <v>25000</v>
      </c>
      <c r="CF423" s="42">
        <f t="shared" si="302"/>
        <v>2.4078193039065193E-2</v>
      </c>
      <c r="CG423" s="42">
        <f t="shared" si="303"/>
        <v>2.4351598114212242E-2</v>
      </c>
      <c r="CH423" s="42">
        <f t="shared" si="304"/>
        <v>3.1656276432442593E-2</v>
      </c>
      <c r="CI423" s="42">
        <f t="shared" si="305"/>
        <v>6.1965477272015292E-3</v>
      </c>
      <c r="CJ423" s="42">
        <f t="shared" si="306"/>
        <v>6.9735886295418104E-2</v>
      </c>
      <c r="CK423" s="54">
        <f t="shared" si="309"/>
        <v>13086.434060606</v>
      </c>
    </row>
    <row r="424" spans="1:89" ht="20" customHeight="1" x14ac:dyDescent="0.6">
      <c r="A424" s="47">
        <v>417</v>
      </c>
      <c r="B424" s="47">
        <v>4</v>
      </c>
      <c r="C424" s="48" t="s">
        <v>741</v>
      </c>
      <c r="D424" s="48" t="s">
        <v>742</v>
      </c>
      <c r="E424" s="48" t="s">
        <v>88</v>
      </c>
      <c r="F424" s="55"/>
      <c r="G424" s="19">
        <v>40</v>
      </c>
      <c r="H424" s="20">
        <f t="shared" si="265"/>
        <v>0</v>
      </c>
      <c r="I424" s="23">
        <v>10872</v>
      </c>
      <c r="J424" s="22">
        <v>50</v>
      </c>
      <c r="K424" s="20">
        <f t="shared" si="266"/>
        <v>543600</v>
      </c>
      <c r="L424" s="23"/>
      <c r="M424" s="24">
        <v>60</v>
      </c>
      <c r="N424" s="20">
        <f t="shared" si="267"/>
        <v>0</v>
      </c>
      <c r="O424" s="23">
        <v>6202</v>
      </c>
      <c r="P424" s="25">
        <v>12</v>
      </c>
      <c r="Q424" s="20">
        <f t="shared" si="268"/>
        <v>74424</v>
      </c>
      <c r="R424" s="23">
        <v>80</v>
      </c>
      <c r="S424" s="26">
        <v>12</v>
      </c>
      <c r="T424" s="20">
        <f t="shared" si="269"/>
        <v>960</v>
      </c>
      <c r="U424" s="23">
        <v>1424</v>
      </c>
      <c r="V424" s="25">
        <v>8</v>
      </c>
      <c r="W424" s="20">
        <f t="shared" si="270"/>
        <v>11392</v>
      </c>
      <c r="X424" s="23">
        <v>240</v>
      </c>
      <c r="Y424" s="25">
        <v>12</v>
      </c>
      <c r="Z424" s="20">
        <f t="shared" si="271"/>
        <v>2880</v>
      </c>
      <c r="AA424" s="23">
        <v>1120</v>
      </c>
      <c r="AB424" s="25">
        <v>10</v>
      </c>
      <c r="AC424" s="20">
        <f t="shared" si="272"/>
        <v>11200</v>
      </c>
      <c r="AD424" s="23">
        <v>548</v>
      </c>
      <c r="AE424" s="25">
        <v>25</v>
      </c>
      <c r="AF424" s="20">
        <f t="shared" si="273"/>
        <v>13700</v>
      </c>
      <c r="AG424" s="23">
        <v>754</v>
      </c>
      <c r="AH424" s="25">
        <v>7.5</v>
      </c>
      <c r="AI424" s="20">
        <f t="shared" si="274"/>
        <v>5655</v>
      </c>
      <c r="AJ424" s="23"/>
      <c r="AK424" s="22">
        <v>15</v>
      </c>
      <c r="AL424" s="20">
        <f t="shared" si="275"/>
        <v>0</v>
      </c>
      <c r="AM424" s="23"/>
      <c r="AN424" s="25">
        <v>12</v>
      </c>
      <c r="AO424" s="20">
        <f t="shared" si="276"/>
        <v>0</v>
      </c>
      <c r="AP424" s="23">
        <f t="shared" si="277"/>
        <v>4166</v>
      </c>
      <c r="AQ424" s="23">
        <v>83</v>
      </c>
      <c r="AR424" s="27">
        <v>4</v>
      </c>
      <c r="AS424" s="23">
        <f t="shared" si="278"/>
        <v>332</v>
      </c>
      <c r="AT424" s="23"/>
      <c r="AU424" s="28">
        <v>6</v>
      </c>
      <c r="AV424" s="23">
        <f t="shared" si="279"/>
        <v>0</v>
      </c>
      <c r="AW424" s="23">
        <v>2842</v>
      </c>
      <c r="AX424" s="29">
        <f t="shared" si="280"/>
        <v>3174</v>
      </c>
      <c r="AY424" s="23">
        <v>65520</v>
      </c>
      <c r="AZ424" s="30">
        <f t="shared" si="281"/>
        <v>0.57045621780721123</v>
      </c>
      <c r="BA424" s="30">
        <f t="shared" si="282"/>
        <v>0.38318616629874908</v>
      </c>
      <c r="BB424" s="30">
        <f t="shared" si="283"/>
        <v>0.51177039664624313</v>
      </c>
      <c r="BC424" s="20">
        <f t="shared" si="284"/>
        <v>583732</v>
      </c>
      <c r="BD424" s="20">
        <f t="shared" si="285"/>
        <v>558260</v>
      </c>
      <c r="BE424" s="20">
        <f t="shared" si="286"/>
        <v>583732</v>
      </c>
      <c r="BF424" s="20">
        <f t="shared" si="287"/>
        <v>589387</v>
      </c>
      <c r="BG424" s="36">
        <v>729331</v>
      </c>
      <c r="BH424" s="36">
        <v>483373.53277466702</v>
      </c>
      <c r="BI424" s="237">
        <f t="shared" si="288"/>
        <v>66.276290569668234</v>
      </c>
      <c r="BJ424" s="238">
        <f t="shared" si="289"/>
        <v>44927.45</v>
      </c>
      <c r="BK424" s="239">
        <f t="shared" si="290"/>
        <v>6.1600905487357585</v>
      </c>
      <c r="BL424" s="27">
        <f t="shared" si="291"/>
        <v>49912.5</v>
      </c>
      <c r="BM424" s="239">
        <f t="shared" si="292"/>
        <v>6.8436005051204454</v>
      </c>
      <c r="BN424" s="240">
        <f t="shared" si="293"/>
        <v>7875</v>
      </c>
      <c r="BO424" s="239">
        <f t="shared" si="294"/>
        <v>1.0797566537004459</v>
      </c>
      <c r="BP424" s="27">
        <f t="shared" si="295"/>
        <v>12300</v>
      </c>
      <c r="BQ424" s="239">
        <f t="shared" si="296"/>
        <v>1.6864770591130775</v>
      </c>
      <c r="BR424" s="36">
        <f t="shared" si="297"/>
        <v>37972.250000000015</v>
      </c>
      <c r="BS424" s="239">
        <f t="shared" si="298"/>
        <v>5.2064494721875274</v>
      </c>
      <c r="BT424" s="248">
        <f t="shared" si="307"/>
        <v>0.33723709430331766</v>
      </c>
      <c r="BU424" s="36">
        <v>152987.20000000001</v>
      </c>
      <c r="BV424" s="47">
        <f t="shared" si="299"/>
        <v>20.976374238857254</v>
      </c>
      <c r="BW424" s="54">
        <f t="shared" si="300"/>
        <v>92970.267225332966</v>
      </c>
      <c r="BX424" s="237">
        <f t="shared" si="301"/>
        <v>12.747335191474511</v>
      </c>
      <c r="BY424" s="53">
        <v>11527.5</v>
      </c>
      <c r="BZ424" s="53">
        <v>11491.25</v>
      </c>
      <c r="CA424" s="53">
        <v>13830</v>
      </c>
      <c r="CB424" s="53">
        <v>8078.7</v>
      </c>
      <c r="CC424" s="54">
        <v>49912.5</v>
      </c>
      <c r="CD424" s="54">
        <v>7875</v>
      </c>
      <c r="CE424" s="54">
        <v>12300</v>
      </c>
      <c r="CF424" s="42">
        <f t="shared" si="302"/>
        <v>1.9747932270288419E-2</v>
      </c>
      <c r="CG424" s="42">
        <f t="shared" si="303"/>
        <v>2.0584046859886074E-2</v>
      </c>
      <c r="CH424" s="42">
        <f t="shared" si="304"/>
        <v>2.3692379379578299E-2</v>
      </c>
      <c r="CI424" s="42">
        <f t="shared" si="305"/>
        <v>1.3706953156415055E-2</v>
      </c>
      <c r="CJ424" s="42">
        <f t="shared" si="306"/>
        <v>6.8436005051204465E-2</v>
      </c>
      <c r="CK424" s="54">
        <f t="shared" si="309"/>
        <v>18594.053445066595</v>
      </c>
    </row>
    <row r="425" spans="1:89" ht="20" customHeight="1" x14ac:dyDescent="0.6">
      <c r="A425" s="47">
        <v>418</v>
      </c>
      <c r="B425" s="62">
        <v>5</v>
      </c>
      <c r="C425" s="48" t="s">
        <v>743</v>
      </c>
      <c r="D425" s="48" t="s">
        <v>222</v>
      </c>
      <c r="E425" s="48" t="s">
        <v>223</v>
      </c>
      <c r="F425" s="57"/>
      <c r="G425" s="19">
        <v>40</v>
      </c>
      <c r="H425" s="20">
        <f t="shared" si="265"/>
        <v>0</v>
      </c>
      <c r="I425" s="23">
        <v>11640</v>
      </c>
      <c r="J425" s="22">
        <v>50</v>
      </c>
      <c r="K425" s="20">
        <f t="shared" si="266"/>
        <v>582000</v>
      </c>
      <c r="L425" s="23"/>
      <c r="M425" s="24">
        <v>60</v>
      </c>
      <c r="N425" s="20">
        <f t="shared" si="267"/>
        <v>0</v>
      </c>
      <c r="O425" s="23">
        <v>6567</v>
      </c>
      <c r="P425" s="25">
        <v>12</v>
      </c>
      <c r="Q425" s="20">
        <f t="shared" si="268"/>
        <v>78804</v>
      </c>
      <c r="R425" s="23">
        <v>160</v>
      </c>
      <c r="S425" s="26">
        <v>12</v>
      </c>
      <c r="T425" s="20">
        <f t="shared" si="269"/>
        <v>1920</v>
      </c>
      <c r="U425" s="23">
        <v>588</v>
      </c>
      <c r="V425" s="25">
        <v>8</v>
      </c>
      <c r="W425" s="20">
        <f t="shared" si="270"/>
        <v>4704</v>
      </c>
      <c r="X425" s="23">
        <v>484</v>
      </c>
      <c r="Y425" s="25">
        <v>12</v>
      </c>
      <c r="Z425" s="20">
        <f t="shared" si="271"/>
        <v>5808</v>
      </c>
      <c r="AA425" s="23">
        <v>1115</v>
      </c>
      <c r="AB425" s="25">
        <v>10</v>
      </c>
      <c r="AC425" s="20">
        <f t="shared" si="272"/>
        <v>11150</v>
      </c>
      <c r="AD425" s="23"/>
      <c r="AE425" s="25">
        <v>25</v>
      </c>
      <c r="AF425" s="20">
        <f t="shared" si="273"/>
        <v>0</v>
      </c>
      <c r="AG425" s="23">
        <v>58</v>
      </c>
      <c r="AH425" s="25">
        <v>7.5</v>
      </c>
      <c r="AI425" s="20">
        <f t="shared" si="274"/>
        <v>435</v>
      </c>
      <c r="AJ425" s="23">
        <v>176</v>
      </c>
      <c r="AK425" s="22">
        <v>15</v>
      </c>
      <c r="AL425" s="20">
        <f t="shared" si="275"/>
        <v>2640</v>
      </c>
      <c r="AM425" s="23"/>
      <c r="AN425" s="25">
        <v>12</v>
      </c>
      <c r="AO425" s="20">
        <f t="shared" si="276"/>
        <v>0</v>
      </c>
      <c r="AP425" s="23">
        <f t="shared" si="277"/>
        <v>2581</v>
      </c>
      <c r="AQ425" s="23">
        <v>97</v>
      </c>
      <c r="AR425" s="27">
        <v>4</v>
      </c>
      <c r="AS425" s="23">
        <f t="shared" si="278"/>
        <v>388</v>
      </c>
      <c r="AT425" s="23"/>
      <c r="AU425" s="28">
        <v>6</v>
      </c>
      <c r="AV425" s="23">
        <f t="shared" si="279"/>
        <v>0</v>
      </c>
      <c r="AW425" s="23">
        <v>2229</v>
      </c>
      <c r="AX425" s="29">
        <f t="shared" si="280"/>
        <v>2617</v>
      </c>
      <c r="AY425" s="23">
        <v>36325</v>
      </c>
      <c r="AZ425" s="30">
        <f t="shared" si="281"/>
        <v>0.56417525773195876</v>
      </c>
      <c r="BA425" s="30">
        <f t="shared" si="282"/>
        <v>0.22173539518900343</v>
      </c>
      <c r="BB425" s="30">
        <f t="shared" si="283"/>
        <v>0.39850768996497637</v>
      </c>
      <c r="BC425" s="20">
        <f t="shared" si="284"/>
        <v>605582</v>
      </c>
      <c r="BD425" s="20">
        <f t="shared" si="285"/>
        <v>583920</v>
      </c>
      <c r="BE425" s="20">
        <f t="shared" si="286"/>
        <v>605582</v>
      </c>
      <c r="BF425" s="20">
        <f t="shared" si="287"/>
        <v>606017</v>
      </c>
      <c r="BG425" s="36">
        <v>728636</v>
      </c>
      <c r="BH425" s="36">
        <v>478335.16296816198</v>
      </c>
      <c r="BI425" s="237">
        <f t="shared" si="288"/>
        <v>65.648027680235671</v>
      </c>
      <c r="BJ425" s="238">
        <f t="shared" si="289"/>
        <v>47785.25</v>
      </c>
      <c r="BK425" s="239">
        <f t="shared" si="290"/>
        <v>6.5581785692718997</v>
      </c>
      <c r="BL425" s="27">
        <f t="shared" si="291"/>
        <v>49985.95</v>
      </c>
      <c r="BM425" s="239">
        <f t="shared" si="292"/>
        <v>6.8602086638595949</v>
      </c>
      <c r="BN425" s="240">
        <f t="shared" si="293"/>
        <v>0</v>
      </c>
      <c r="BO425" s="239">
        <f t="shared" si="294"/>
        <v>0</v>
      </c>
      <c r="BP425" s="27">
        <f t="shared" si="295"/>
        <v>8500</v>
      </c>
      <c r="BQ425" s="239">
        <f t="shared" si="296"/>
        <v>1.1665632771370067</v>
      </c>
      <c r="BR425" s="36">
        <f t="shared" si="297"/>
        <v>34845.250000000015</v>
      </c>
      <c r="BS425" s="239">
        <f t="shared" si="298"/>
        <v>4.7822575332539179</v>
      </c>
      <c r="BT425" s="248">
        <f t="shared" si="307"/>
        <v>0.34351972319764329</v>
      </c>
      <c r="BU425" s="36">
        <v>141116.45000000001</v>
      </c>
      <c r="BV425" s="47">
        <f t="shared" si="299"/>
        <v>19.367208043522421</v>
      </c>
      <c r="BW425" s="54">
        <f t="shared" si="300"/>
        <v>109184.38703183801</v>
      </c>
      <c r="BX425" s="237">
        <f t="shared" si="301"/>
        <v>14.984764276241911</v>
      </c>
      <c r="BY425" s="53">
        <v>14820</v>
      </c>
      <c r="BZ425" s="53">
        <v>12652</v>
      </c>
      <c r="CA425" s="53">
        <v>8600</v>
      </c>
      <c r="CB425" s="53">
        <v>11713.25</v>
      </c>
      <c r="CC425" s="54">
        <v>49985.95</v>
      </c>
      <c r="CD425" s="54"/>
      <c r="CE425" s="54">
        <v>8500</v>
      </c>
      <c r="CF425" s="42">
        <f t="shared" si="302"/>
        <v>2.4472325795680851E-2</v>
      </c>
      <c r="CG425" s="42">
        <f t="shared" si="303"/>
        <v>2.1667351692012605E-2</v>
      </c>
      <c r="CH425" s="42">
        <f t="shared" si="304"/>
        <v>1.4201214699247997E-2</v>
      </c>
      <c r="CI425" s="42">
        <f t="shared" si="305"/>
        <v>1.9328253167815425E-2</v>
      </c>
      <c r="CJ425" s="42">
        <f t="shared" si="306"/>
        <v>6.8602086638595947E-2</v>
      </c>
      <c r="CK425" s="54">
        <f t="shared" si="309"/>
        <v>21836.877406367603</v>
      </c>
    </row>
    <row r="426" spans="1:89" ht="20" customHeight="1" x14ac:dyDescent="0.6">
      <c r="A426" s="47">
        <v>419</v>
      </c>
      <c r="B426" s="84">
        <v>5</v>
      </c>
      <c r="C426" s="48" t="s">
        <v>744</v>
      </c>
      <c r="D426" s="60" t="s">
        <v>219</v>
      </c>
      <c r="E426" s="48" t="s">
        <v>144</v>
      </c>
      <c r="F426" s="57"/>
      <c r="G426" s="19">
        <v>40</v>
      </c>
      <c r="H426" s="20">
        <f t="shared" si="265"/>
        <v>0</v>
      </c>
      <c r="I426" s="57">
        <v>12335</v>
      </c>
      <c r="J426" s="22">
        <v>50</v>
      </c>
      <c r="K426" s="20">
        <f t="shared" si="266"/>
        <v>616750</v>
      </c>
      <c r="L426" s="23"/>
      <c r="M426" s="24">
        <v>60</v>
      </c>
      <c r="N426" s="20">
        <f t="shared" si="267"/>
        <v>0</v>
      </c>
      <c r="O426" s="57">
        <v>3536</v>
      </c>
      <c r="P426" s="25">
        <v>12</v>
      </c>
      <c r="Q426" s="20">
        <f t="shared" si="268"/>
        <v>42432</v>
      </c>
      <c r="R426" s="57">
        <v>440</v>
      </c>
      <c r="S426" s="26">
        <v>12</v>
      </c>
      <c r="T426" s="20">
        <f t="shared" si="269"/>
        <v>5280</v>
      </c>
      <c r="U426" s="23">
        <v>1030</v>
      </c>
      <c r="V426" s="25">
        <v>8</v>
      </c>
      <c r="W426" s="20">
        <f t="shared" si="270"/>
        <v>8240</v>
      </c>
      <c r="X426" s="57">
        <v>600</v>
      </c>
      <c r="Y426" s="25">
        <v>12</v>
      </c>
      <c r="Z426" s="20">
        <f t="shared" si="271"/>
        <v>7200</v>
      </c>
      <c r="AA426" s="57">
        <v>720</v>
      </c>
      <c r="AB426" s="25">
        <v>10</v>
      </c>
      <c r="AC426" s="20">
        <f t="shared" si="272"/>
        <v>7200</v>
      </c>
      <c r="AD426" s="57"/>
      <c r="AE426" s="25">
        <v>25</v>
      </c>
      <c r="AF426" s="20">
        <f t="shared" si="273"/>
        <v>0</v>
      </c>
      <c r="AG426" s="57">
        <v>259</v>
      </c>
      <c r="AH426" s="25">
        <v>7.5</v>
      </c>
      <c r="AI426" s="20">
        <f t="shared" si="274"/>
        <v>1942.5</v>
      </c>
      <c r="AJ426" s="57"/>
      <c r="AK426" s="22">
        <v>15</v>
      </c>
      <c r="AL426" s="20">
        <f t="shared" si="275"/>
        <v>0</v>
      </c>
      <c r="AM426" s="57"/>
      <c r="AN426" s="25">
        <v>12</v>
      </c>
      <c r="AO426" s="20">
        <f t="shared" si="276"/>
        <v>0</v>
      </c>
      <c r="AP426" s="23">
        <f t="shared" si="277"/>
        <v>3049</v>
      </c>
      <c r="AQ426" s="57">
        <v>116</v>
      </c>
      <c r="AR426" s="27">
        <v>4</v>
      </c>
      <c r="AS426" s="23">
        <f t="shared" si="278"/>
        <v>464</v>
      </c>
      <c r="AT426" s="57"/>
      <c r="AU426" s="28">
        <v>6</v>
      </c>
      <c r="AV426" s="23">
        <f t="shared" si="279"/>
        <v>0</v>
      </c>
      <c r="AW426" s="57">
        <f>201+677+65+250+184+156</f>
        <v>1533</v>
      </c>
      <c r="AX426" s="29">
        <f t="shared" si="280"/>
        <v>1997</v>
      </c>
      <c r="AY426" s="57">
        <f>5310+13540+845+4500+4600+3900+5220</f>
        <v>37915</v>
      </c>
      <c r="AZ426" s="30">
        <f t="shared" si="281"/>
        <v>0.2866639643291447</v>
      </c>
      <c r="BA426" s="30">
        <f t="shared" si="282"/>
        <v>0.24718281313336035</v>
      </c>
      <c r="BB426" s="30">
        <f t="shared" si="283"/>
        <v>0.56476244343891402</v>
      </c>
      <c r="BC426" s="20">
        <f t="shared" si="284"/>
        <v>644670</v>
      </c>
      <c r="BD426" s="20">
        <f t="shared" si="285"/>
        <v>622030</v>
      </c>
      <c r="BE426" s="20">
        <f t="shared" si="286"/>
        <v>644670</v>
      </c>
      <c r="BF426" s="20">
        <f t="shared" si="287"/>
        <v>646612.5</v>
      </c>
      <c r="BG426" s="241">
        <v>726959.5</v>
      </c>
      <c r="BH426" s="241">
        <v>488342.56</v>
      </c>
      <c r="BI426" s="237">
        <f t="shared" si="288"/>
        <v>67.176033878090863</v>
      </c>
      <c r="BJ426" s="238">
        <f t="shared" si="289"/>
        <v>50987</v>
      </c>
      <c r="BK426" s="239">
        <f t="shared" si="290"/>
        <v>7.0137332272293023</v>
      </c>
      <c r="BL426" s="27">
        <f t="shared" si="291"/>
        <v>42615</v>
      </c>
      <c r="BM426" s="239">
        <f t="shared" si="292"/>
        <v>5.8620872276928768</v>
      </c>
      <c r="BN426" s="240">
        <f t="shared" si="293"/>
        <v>12761.26</v>
      </c>
      <c r="BO426" s="239">
        <f t="shared" si="294"/>
        <v>1.7554292914529626</v>
      </c>
      <c r="BP426" s="27">
        <f t="shared" si="295"/>
        <v>0</v>
      </c>
      <c r="BQ426" s="239">
        <f t="shared" si="296"/>
        <v>0</v>
      </c>
      <c r="BR426" s="36">
        <f t="shared" si="297"/>
        <v>24559</v>
      </c>
      <c r="BS426" s="239">
        <f t="shared" si="298"/>
        <v>3.3783174991179012</v>
      </c>
      <c r="BT426" s="248">
        <f t="shared" si="307"/>
        <v>0.32823966121909132</v>
      </c>
      <c r="BU426" s="241">
        <v>130922.26</v>
      </c>
      <c r="BV426" s="47">
        <f t="shared" si="299"/>
        <v>18.009567245493042</v>
      </c>
      <c r="BW426" s="54">
        <f t="shared" si="300"/>
        <v>107694.68000000001</v>
      </c>
      <c r="BX426" s="237">
        <f t="shared" si="301"/>
        <v>14.814398876416087</v>
      </c>
      <c r="BY426" s="58">
        <v>15152</v>
      </c>
      <c r="BZ426" s="58">
        <v>15280</v>
      </c>
      <c r="CA426" s="58">
        <v>14800</v>
      </c>
      <c r="CB426" s="58">
        <v>5755</v>
      </c>
      <c r="CC426" s="59">
        <v>42615</v>
      </c>
      <c r="CD426" s="59">
        <v>12761.26</v>
      </c>
      <c r="CE426" s="59"/>
      <c r="CF426" s="42">
        <f t="shared" si="302"/>
        <v>2.3503497913661252E-2</v>
      </c>
      <c r="CG426" s="42">
        <f t="shared" si="303"/>
        <v>2.4564731604584989E-2</v>
      </c>
      <c r="CH426" s="42">
        <f t="shared" si="304"/>
        <v>2.2957482122636388E-2</v>
      </c>
      <c r="CI426" s="42">
        <f t="shared" si="305"/>
        <v>8.9002300450424319E-3</v>
      </c>
      <c r="CJ426" s="42">
        <f t="shared" si="306"/>
        <v>5.8620872276928769E-2</v>
      </c>
      <c r="CK426" s="54">
        <f t="shared" si="309"/>
        <v>21538.936000000002</v>
      </c>
    </row>
    <row r="427" spans="1:89" ht="20" customHeight="1" x14ac:dyDescent="0.6">
      <c r="A427" s="47">
        <v>420</v>
      </c>
      <c r="B427" s="47">
        <v>4</v>
      </c>
      <c r="C427" s="68" t="s">
        <v>745</v>
      </c>
      <c r="D427" s="68" t="s">
        <v>367</v>
      </c>
      <c r="E427" s="68" t="s">
        <v>230</v>
      </c>
      <c r="F427" s="49">
        <v>0</v>
      </c>
      <c r="G427" s="19">
        <v>40</v>
      </c>
      <c r="H427" s="20">
        <f t="shared" si="265"/>
        <v>0</v>
      </c>
      <c r="I427" s="23">
        <v>9276</v>
      </c>
      <c r="J427" s="22">
        <v>50</v>
      </c>
      <c r="K427" s="20">
        <f t="shared" si="266"/>
        <v>463800</v>
      </c>
      <c r="L427" s="23"/>
      <c r="M427" s="24">
        <v>60</v>
      </c>
      <c r="N427" s="20">
        <f t="shared" si="267"/>
        <v>0</v>
      </c>
      <c r="O427" s="23">
        <v>11245</v>
      </c>
      <c r="P427" s="25">
        <v>12</v>
      </c>
      <c r="Q427" s="20">
        <f t="shared" si="268"/>
        <v>134940</v>
      </c>
      <c r="R427" s="23">
        <v>1158</v>
      </c>
      <c r="S427" s="26">
        <v>12</v>
      </c>
      <c r="T427" s="20">
        <f t="shared" si="269"/>
        <v>13896</v>
      </c>
      <c r="U427" s="23">
        <v>613</v>
      </c>
      <c r="V427" s="25">
        <v>8</v>
      </c>
      <c r="W427" s="20">
        <f t="shared" si="270"/>
        <v>4904</v>
      </c>
      <c r="X427" s="23">
        <v>0</v>
      </c>
      <c r="Y427" s="25">
        <v>12</v>
      </c>
      <c r="Z427" s="20">
        <f t="shared" si="271"/>
        <v>0</v>
      </c>
      <c r="AA427" s="23">
        <v>880</v>
      </c>
      <c r="AB427" s="25">
        <v>10</v>
      </c>
      <c r="AC427" s="20">
        <f t="shared" si="272"/>
        <v>8800</v>
      </c>
      <c r="AD427" s="23">
        <v>0</v>
      </c>
      <c r="AE427" s="25">
        <v>25</v>
      </c>
      <c r="AF427" s="20">
        <f t="shared" si="273"/>
        <v>0</v>
      </c>
      <c r="AG427" s="23">
        <v>0</v>
      </c>
      <c r="AH427" s="25">
        <v>7.5</v>
      </c>
      <c r="AI427" s="20">
        <f t="shared" si="274"/>
        <v>0</v>
      </c>
      <c r="AJ427" s="23"/>
      <c r="AK427" s="22">
        <v>15</v>
      </c>
      <c r="AL427" s="20">
        <f t="shared" si="275"/>
        <v>0</v>
      </c>
      <c r="AM427" s="23">
        <v>0</v>
      </c>
      <c r="AN427" s="25">
        <v>12</v>
      </c>
      <c r="AO427" s="20">
        <f t="shared" si="276"/>
        <v>0</v>
      </c>
      <c r="AP427" s="23">
        <f t="shared" si="277"/>
        <v>2651</v>
      </c>
      <c r="AQ427" s="23">
        <v>0</v>
      </c>
      <c r="AR427" s="27">
        <v>4</v>
      </c>
      <c r="AS427" s="23">
        <f t="shared" si="278"/>
        <v>0</v>
      </c>
      <c r="AT427" s="23">
        <v>87</v>
      </c>
      <c r="AU427" s="28">
        <v>6</v>
      </c>
      <c r="AV427" s="23">
        <f t="shared" si="279"/>
        <v>522</v>
      </c>
      <c r="AW427" s="23">
        <v>4369</v>
      </c>
      <c r="AX427" s="29">
        <f t="shared" si="280"/>
        <v>4891</v>
      </c>
      <c r="AY427" s="23">
        <v>99520</v>
      </c>
      <c r="AZ427" s="30">
        <f t="shared" si="281"/>
        <v>1.2122682190599396</v>
      </c>
      <c r="BA427" s="30">
        <f t="shared" si="282"/>
        <v>0.28579128934885728</v>
      </c>
      <c r="BB427" s="30">
        <f t="shared" si="283"/>
        <v>0.43494886616273898</v>
      </c>
      <c r="BC427" s="20">
        <f t="shared" si="284"/>
        <v>491400</v>
      </c>
      <c r="BD427" s="20">
        <f t="shared" si="285"/>
        <v>477696</v>
      </c>
      <c r="BE427" s="20">
        <f t="shared" si="286"/>
        <v>491400</v>
      </c>
      <c r="BF427" s="20">
        <f t="shared" si="287"/>
        <v>491400</v>
      </c>
      <c r="BG427" s="36">
        <v>725860</v>
      </c>
      <c r="BH427" s="36">
        <v>467377.71629309998</v>
      </c>
      <c r="BI427" s="237">
        <f t="shared" si="288"/>
        <v>64.389512618562804</v>
      </c>
      <c r="BJ427" s="238">
        <f t="shared" si="289"/>
        <v>35587.35</v>
      </c>
      <c r="BK427" s="239">
        <f t="shared" si="290"/>
        <v>4.9027842834706412</v>
      </c>
      <c r="BL427" s="27">
        <f t="shared" si="291"/>
        <v>49445</v>
      </c>
      <c r="BM427" s="239">
        <f t="shared" si="292"/>
        <v>6.8119196539277542</v>
      </c>
      <c r="BN427" s="240">
        <f t="shared" si="293"/>
        <v>4126</v>
      </c>
      <c r="BO427" s="239">
        <f t="shared" si="294"/>
        <v>0.56842917366985368</v>
      </c>
      <c r="BP427" s="27">
        <f t="shared" si="295"/>
        <v>35000</v>
      </c>
      <c r="BQ427" s="239">
        <f t="shared" si="296"/>
        <v>4.8218664756289087</v>
      </c>
      <c r="BR427" s="36">
        <f t="shared" si="297"/>
        <v>59217.859999999986</v>
      </c>
      <c r="BS427" s="239">
        <f t="shared" si="298"/>
        <v>8.158303254071031</v>
      </c>
      <c r="BT427" s="248">
        <f t="shared" si="307"/>
        <v>0.35610487381437195</v>
      </c>
      <c r="BU427" s="36">
        <v>183376.21</v>
      </c>
      <c r="BV427" s="47">
        <f t="shared" si="299"/>
        <v>25.263302840768191</v>
      </c>
      <c r="BW427" s="54">
        <f t="shared" si="300"/>
        <v>75106.073706900032</v>
      </c>
      <c r="BX427" s="237">
        <f t="shared" si="301"/>
        <v>10.347184540669003</v>
      </c>
      <c r="BY427" s="53">
        <v>10770</v>
      </c>
      <c r="BZ427" s="53">
        <v>10899.8</v>
      </c>
      <c r="CA427" s="53">
        <v>9800</v>
      </c>
      <c r="CB427" s="53">
        <v>4117.55</v>
      </c>
      <c r="CC427" s="54">
        <v>49445</v>
      </c>
      <c r="CD427" s="54">
        <v>4126</v>
      </c>
      <c r="CE427" s="54">
        <v>35000</v>
      </c>
      <c r="CF427" s="42">
        <f t="shared" si="302"/>
        <v>2.1916971916971915E-2</v>
      </c>
      <c r="CG427" s="42">
        <f t="shared" si="303"/>
        <v>2.2817440380493031E-2</v>
      </c>
      <c r="CH427" s="42">
        <f t="shared" si="304"/>
        <v>1.9943019943019943E-2</v>
      </c>
      <c r="CI427" s="42">
        <f t="shared" si="305"/>
        <v>8.3792226292226293E-3</v>
      </c>
      <c r="CJ427" s="42">
        <f t="shared" si="306"/>
        <v>6.8119196539277546E-2</v>
      </c>
      <c r="CK427" s="54">
        <f t="shared" si="309"/>
        <v>15021.214741380007</v>
      </c>
    </row>
    <row r="428" spans="1:89" ht="20" customHeight="1" x14ac:dyDescent="0.6">
      <c r="A428" s="47">
        <v>421</v>
      </c>
      <c r="B428" s="62">
        <v>5</v>
      </c>
      <c r="C428" s="48" t="s">
        <v>746</v>
      </c>
      <c r="D428" s="48" t="s">
        <v>747</v>
      </c>
      <c r="E428" s="48" t="s">
        <v>739</v>
      </c>
      <c r="F428" s="55"/>
      <c r="G428" s="19">
        <v>40</v>
      </c>
      <c r="H428" s="20">
        <f t="shared" si="265"/>
        <v>0</v>
      </c>
      <c r="I428" s="23">
        <v>12856</v>
      </c>
      <c r="J428" s="22">
        <v>50</v>
      </c>
      <c r="K428" s="20">
        <f t="shared" si="266"/>
        <v>642800</v>
      </c>
      <c r="L428" s="23"/>
      <c r="M428" s="24">
        <v>60</v>
      </c>
      <c r="N428" s="20">
        <f t="shared" si="267"/>
        <v>0</v>
      </c>
      <c r="O428" s="23">
        <v>2451</v>
      </c>
      <c r="P428" s="25">
        <v>12</v>
      </c>
      <c r="Q428" s="20">
        <f t="shared" si="268"/>
        <v>29412</v>
      </c>
      <c r="R428" s="23">
        <v>60</v>
      </c>
      <c r="S428" s="26">
        <v>12</v>
      </c>
      <c r="T428" s="20">
        <f t="shared" si="269"/>
        <v>720</v>
      </c>
      <c r="U428" s="23">
        <v>232</v>
      </c>
      <c r="V428" s="25">
        <v>8</v>
      </c>
      <c r="W428" s="20">
        <f t="shared" si="270"/>
        <v>1856</v>
      </c>
      <c r="X428" s="23">
        <v>400</v>
      </c>
      <c r="Y428" s="25">
        <v>12</v>
      </c>
      <c r="Z428" s="20">
        <f t="shared" si="271"/>
        <v>4800</v>
      </c>
      <c r="AA428" s="23">
        <v>292</v>
      </c>
      <c r="AB428" s="25">
        <v>10</v>
      </c>
      <c r="AC428" s="20">
        <f t="shared" si="272"/>
        <v>2920</v>
      </c>
      <c r="AD428" s="23">
        <v>140</v>
      </c>
      <c r="AE428" s="25">
        <v>25</v>
      </c>
      <c r="AF428" s="20">
        <f t="shared" si="273"/>
        <v>3500</v>
      </c>
      <c r="AG428" s="23">
        <v>704</v>
      </c>
      <c r="AH428" s="25">
        <v>7.5</v>
      </c>
      <c r="AI428" s="20">
        <f t="shared" si="274"/>
        <v>5280</v>
      </c>
      <c r="AJ428" s="23"/>
      <c r="AK428" s="22">
        <v>15</v>
      </c>
      <c r="AL428" s="20">
        <f t="shared" si="275"/>
        <v>0</v>
      </c>
      <c r="AM428" s="23"/>
      <c r="AN428" s="25">
        <v>12</v>
      </c>
      <c r="AO428" s="20">
        <f t="shared" si="276"/>
        <v>0</v>
      </c>
      <c r="AP428" s="23">
        <f t="shared" si="277"/>
        <v>1828</v>
      </c>
      <c r="AQ428" s="23"/>
      <c r="AR428" s="27">
        <v>4</v>
      </c>
      <c r="AS428" s="23">
        <f t="shared" si="278"/>
        <v>0</v>
      </c>
      <c r="AT428" s="23"/>
      <c r="AU428" s="28">
        <v>6</v>
      </c>
      <c r="AV428" s="23">
        <f t="shared" si="279"/>
        <v>0</v>
      </c>
      <c r="AW428" s="23">
        <v>1452</v>
      </c>
      <c r="AX428" s="29">
        <f t="shared" si="280"/>
        <v>1452</v>
      </c>
      <c r="AY428" s="23">
        <v>33540</v>
      </c>
      <c r="AZ428" s="30">
        <f t="shared" si="281"/>
        <v>0.19065028002489109</v>
      </c>
      <c r="BA428" s="30">
        <f t="shared" si="282"/>
        <v>0.14219041692594897</v>
      </c>
      <c r="BB428" s="30">
        <f t="shared" si="283"/>
        <v>0.59241126070991434</v>
      </c>
      <c r="BC428" s="20">
        <f t="shared" si="284"/>
        <v>656596</v>
      </c>
      <c r="BD428" s="20">
        <f t="shared" si="285"/>
        <v>647020</v>
      </c>
      <c r="BE428" s="20">
        <f t="shared" si="286"/>
        <v>656596</v>
      </c>
      <c r="BF428" s="20">
        <f t="shared" si="287"/>
        <v>661876</v>
      </c>
      <c r="BG428" s="36">
        <v>724948</v>
      </c>
      <c r="BH428" s="36">
        <v>491619.32727272698</v>
      </c>
      <c r="BI428" s="237">
        <f t="shared" si="288"/>
        <v>67.814426313711749</v>
      </c>
      <c r="BJ428" s="238">
        <f t="shared" si="289"/>
        <v>52783</v>
      </c>
      <c r="BK428" s="239">
        <f t="shared" si="290"/>
        <v>7.2809360119622379</v>
      </c>
      <c r="BL428" s="27">
        <f t="shared" si="291"/>
        <v>42550</v>
      </c>
      <c r="BM428" s="239">
        <f t="shared" si="292"/>
        <v>5.8693864939278404</v>
      </c>
      <c r="BN428" s="240">
        <f t="shared" si="293"/>
        <v>5657</v>
      </c>
      <c r="BO428" s="239">
        <f t="shared" si="294"/>
        <v>0.78033183069682244</v>
      </c>
      <c r="BP428" s="27">
        <f t="shared" si="295"/>
        <v>9000</v>
      </c>
      <c r="BQ428" s="239">
        <f t="shared" si="296"/>
        <v>1.2414683535922577</v>
      </c>
      <c r="BR428" s="36">
        <f t="shared" si="297"/>
        <v>36877.920000000013</v>
      </c>
      <c r="BS428" s="239">
        <f t="shared" si="298"/>
        <v>5.0869745140341118</v>
      </c>
      <c r="BT428" s="248">
        <f t="shared" si="307"/>
        <v>0.3218557368628826</v>
      </c>
      <c r="BU428" s="36">
        <v>146867.92000000001</v>
      </c>
      <c r="BV428" s="47">
        <f t="shared" si="299"/>
        <v>20.259097204213269</v>
      </c>
      <c r="BW428" s="54">
        <f t="shared" si="300"/>
        <v>86460.752727273008</v>
      </c>
      <c r="BX428" s="237">
        <f t="shared" si="301"/>
        <v>11.926476482074992</v>
      </c>
      <c r="BY428" s="53">
        <v>14788</v>
      </c>
      <c r="BZ428" s="53">
        <v>12250</v>
      </c>
      <c r="CA428" s="53">
        <v>16620</v>
      </c>
      <c r="CB428" s="53">
        <v>9125</v>
      </c>
      <c r="CC428" s="54">
        <v>42550</v>
      </c>
      <c r="CD428" s="54">
        <v>5657</v>
      </c>
      <c r="CE428" s="54">
        <v>9000</v>
      </c>
      <c r="CF428" s="42">
        <f t="shared" si="302"/>
        <v>2.2522220665371094E-2</v>
      </c>
      <c r="CG428" s="42">
        <f t="shared" si="303"/>
        <v>1.8932954159067726E-2</v>
      </c>
      <c r="CH428" s="42">
        <f t="shared" si="304"/>
        <v>2.5312368640686207E-2</v>
      </c>
      <c r="CI428" s="42">
        <f t="shared" si="305"/>
        <v>1.3786570294133644E-2</v>
      </c>
      <c r="CJ428" s="42">
        <f t="shared" si="306"/>
        <v>5.8693864939278403E-2</v>
      </c>
      <c r="CK428" s="54">
        <f t="shared" si="309"/>
        <v>17292.150545454602</v>
      </c>
    </row>
    <row r="429" spans="1:89" ht="20" customHeight="1" x14ac:dyDescent="0.6">
      <c r="A429" s="47">
        <v>422</v>
      </c>
      <c r="B429" s="47">
        <v>4</v>
      </c>
      <c r="C429" s="60" t="s">
        <v>748</v>
      </c>
      <c r="D429" s="63" t="s">
        <v>78</v>
      </c>
      <c r="E429" s="47" t="s">
        <v>101</v>
      </c>
      <c r="F429" s="57"/>
      <c r="G429" s="19">
        <v>40</v>
      </c>
      <c r="H429" s="20">
        <f t="shared" si="265"/>
        <v>0</v>
      </c>
      <c r="I429" s="57">
        <v>11442</v>
      </c>
      <c r="J429" s="22">
        <v>50</v>
      </c>
      <c r="K429" s="20">
        <f t="shared" si="266"/>
        <v>572100</v>
      </c>
      <c r="L429" s="23"/>
      <c r="M429" s="24">
        <v>60</v>
      </c>
      <c r="N429" s="20">
        <f t="shared" si="267"/>
        <v>0</v>
      </c>
      <c r="O429" s="23">
        <v>4137</v>
      </c>
      <c r="P429" s="25">
        <v>12</v>
      </c>
      <c r="Q429" s="20">
        <f t="shared" si="268"/>
        <v>49644</v>
      </c>
      <c r="R429" s="23">
        <v>4373</v>
      </c>
      <c r="S429" s="26">
        <v>12</v>
      </c>
      <c r="T429" s="20">
        <f t="shared" si="269"/>
        <v>52476</v>
      </c>
      <c r="U429" s="23">
        <v>472</v>
      </c>
      <c r="V429" s="25">
        <v>8</v>
      </c>
      <c r="W429" s="20">
        <f t="shared" si="270"/>
        <v>3776</v>
      </c>
      <c r="X429" s="23">
        <v>647</v>
      </c>
      <c r="Y429" s="25">
        <v>12</v>
      </c>
      <c r="Z429" s="20">
        <f t="shared" si="271"/>
        <v>7764</v>
      </c>
      <c r="AA429" s="23">
        <v>863</v>
      </c>
      <c r="AB429" s="25">
        <v>10</v>
      </c>
      <c r="AC429" s="20">
        <f t="shared" si="272"/>
        <v>8630</v>
      </c>
      <c r="AD429" s="23">
        <v>135</v>
      </c>
      <c r="AE429" s="25">
        <v>25</v>
      </c>
      <c r="AF429" s="20">
        <f t="shared" si="273"/>
        <v>3375</v>
      </c>
      <c r="AG429" s="23">
        <v>244</v>
      </c>
      <c r="AH429" s="25">
        <v>7.5</v>
      </c>
      <c r="AI429" s="20">
        <f t="shared" si="274"/>
        <v>1830</v>
      </c>
      <c r="AJ429" s="23"/>
      <c r="AK429" s="22">
        <v>15</v>
      </c>
      <c r="AL429" s="20">
        <f t="shared" si="275"/>
        <v>0</v>
      </c>
      <c r="AM429" s="23">
        <v>110</v>
      </c>
      <c r="AN429" s="25">
        <v>12</v>
      </c>
      <c r="AO429" s="20">
        <f t="shared" si="276"/>
        <v>1320</v>
      </c>
      <c r="AP429" s="23">
        <f t="shared" si="277"/>
        <v>6844</v>
      </c>
      <c r="AQ429" s="23"/>
      <c r="AR429" s="27">
        <v>4</v>
      </c>
      <c r="AS429" s="23">
        <f t="shared" si="278"/>
        <v>0</v>
      </c>
      <c r="AT429" s="23"/>
      <c r="AU429" s="28">
        <v>6</v>
      </c>
      <c r="AV429" s="23">
        <f t="shared" si="279"/>
        <v>0</v>
      </c>
      <c r="AW429" s="23">
        <v>1222</v>
      </c>
      <c r="AX429" s="29">
        <f t="shared" si="280"/>
        <v>1222</v>
      </c>
      <c r="AY429" s="23">
        <v>23864</v>
      </c>
      <c r="AZ429" s="30">
        <f t="shared" si="281"/>
        <v>0.36156266386995278</v>
      </c>
      <c r="BA429" s="30">
        <f t="shared" si="282"/>
        <v>0.59814717706694631</v>
      </c>
      <c r="BB429" s="30">
        <f t="shared" si="283"/>
        <v>0.29538312787043752</v>
      </c>
      <c r="BC429" s="20">
        <f t="shared" si="284"/>
        <v>648121</v>
      </c>
      <c r="BD429" s="20">
        <f t="shared" si="285"/>
        <v>627951</v>
      </c>
      <c r="BE429" s="20">
        <f t="shared" si="286"/>
        <v>648121</v>
      </c>
      <c r="BF429" s="20">
        <f t="shared" si="287"/>
        <v>649951</v>
      </c>
      <c r="BG429" s="36">
        <v>724779</v>
      </c>
      <c r="BH429" s="36">
        <v>484166.76893939398</v>
      </c>
      <c r="BI429" s="237">
        <f t="shared" si="288"/>
        <v>66.801986390250548</v>
      </c>
      <c r="BJ429" s="238">
        <f t="shared" si="289"/>
        <v>43000</v>
      </c>
      <c r="BK429" s="239">
        <f t="shared" si="290"/>
        <v>5.9328429769626325</v>
      </c>
      <c r="BL429" s="27">
        <f t="shared" si="291"/>
        <v>40913</v>
      </c>
      <c r="BM429" s="239">
        <f t="shared" si="292"/>
        <v>5.6448931329412142</v>
      </c>
      <c r="BN429" s="240">
        <f t="shared" si="293"/>
        <v>8592.08</v>
      </c>
      <c r="BO429" s="239">
        <f t="shared" si="294"/>
        <v>1.1854758485000256</v>
      </c>
      <c r="BP429" s="27">
        <f t="shared" si="295"/>
        <v>20000</v>
      </c>
      <c r="BQ429" s="239">
        <f t="shared" si="296"/>
        <v>2.7594618497500618</v>
      </c>
      <c r="BR429" s="36">
        <f t="shared" si="297"/>
        <v>56941.529999999984</v>
      </c>
      <c r="BS429" s="239">
        <f t="shared" si="298"/>
        <v>7.8563989850699292</v>
      </c>
      <c r="BT429" s="248">
        <f t="shared" si="307"/>
        <v>0.33198013609749455</v>
      </c>
      <c r="BU429" s="36">
        <v>169446.61</v>
      </c>
      <c r="BV429" s="47">
        <f t="shared" si="299"/>
        <v>23.379072793223862</v>
      </c>
      <c r="BW429" s="54">
        <f t="shared" si="300"/>
        <v>71165.621060606034</v>
      </c>
      <c r="BX429" s="237">
        <f t="shared" si="301"/>
        <v>9.8189408165255934</v>
      </c>
      <c r="BY429" s="53">
        <v>14392</v>
      </c>
      <c r="BZ429" s="53">
        <v>13840</v>
      </c>
      <c r="CA429" s="53">
        <v>9648</v>
      </c>
      <c r="CB429" s="53">
        <v>5120</v>
      </c>
      <c r="CC429" s="54">
        <v>40913</v>
      </c>
      <c r="CD429" s="54">
        <v>8592.08</v>
      </c>
      <c r="CE429" s="54">
        <v>20000</v>
      </c>
      <c r="CF429" s="42">
        <f t="shared" si="302"/>
        <v>2.2205730102866594E-2</v>
      </c>
      <c r="CG429" s="42">
        <f t="shared" si="303"/>
        <v>2.2039936237063084E-2</v>
      </c>
      <c r="CH429" s="42">
        <f t="shared" si="304"/>
        <v>1.4886109229603732E-2</v>
      </c>
      <c r="CI429" s="42">
        <f t="shared" si="305"/>
        <v>7.8775169205063146E-3</v>
      </c>
      <c r="CJ429" s="42">
        <f t="shared" si="306"/>
        <v>5.6448931329412137E-2</v>
      </c>
      <c r="CK429" s="54">
        <f t="shared" si="309"/>
        <v>14233.124212121207</v>
      </c>
    </row>
    <row r="430" spans="1:89" ht="20" customHeight="1" x14ac:dyDescent="0.6">
      <c r="A430" s="47">
        <v>423</v>
      </c>
      <c r="B430" s="47">
        <v>4</v>
      </c>
      <c r="C430" s="48" t="s">
        <v>749</v>
      </c>
      <c r="D430" s="48" t="s">
        <v>93</v>
      </c>
      <c r="E430" s="48" t="s">
        <v>94</v>
      </c>
      <c r="F430" s="49">
        <v>0</v>
      </c>
      <c r="G430" s="19">
        <v>40</v>
      </c>
      <c r="H430" s="20">
        <f t="shared" si="265"/>
        <v>0</v>
      </c>
      <c r="I430" s="23">
        <v>11146</v>
      </c>
      <c r="J430" s="22">
        <v>50</v>
      </c>
      <c r="K430" s="20">
        <f t="shared" si="266"/>
        <v>557300</v>
      </c>
      <c r="L430" s="23"/>
      <c r="M430" s="24">
        <v>60</v>
      </c>
      <c r="N430" s="20">
        <f t="shared" si="267"/>
        <v>0</v>
      </c>
      <c r="O430" s="23">
        <v>5748</v>
      </c>
      <c r="P430" s="25">
        <v>12</v>
      </c>
      <c r="Q430" s="20">
        <f t="shared" si="268"/>
        <v>68976</v>
      </c>
      <c r="R430" s="23">
        <v>1500</v>
      </c>
      <c r="S430" s="26">
        <v>12</v>
      </c>
      <c r="T430" s="20">
        <f t="shared" si="269"/>
        <v>18000</v>
      </c>
      <c r="U430" s="23">
        <v>515</v>
      </c>
      <c r="V430" s="25">
        <v>8</v>
      </c>
      <c r="W430" s="20">
        <f t="shared" si="270"/>
        <v>4120</v>
      </c>
      <c r="X430" s="23">
        <v>226</v>
      </c>
      <c r="Y430" s="25">
        <v>12</v>
      </c>
      <c r="Z430" s="20">
        <f t="shared" si="271"/>
        <v>2712</v>
      </c>
      <c r="AA430" s="23">
        <v>950</v>
      </c>
      <c r="AB430" s="25">
        <v>10</v>
      </c>
      <c r="AC430" s="20">
        <f t="shared" si="272"/>
        <v>9500</v>
      </c>
      <c r="AD430" s="23">
        <v>242</v>
      </c>
      <c r="AE430" s="25">
        <v>25</v>
      </c>
      <c r="AF430" s="20">
        <f t="shared" si="273"/>
        <v>6050</v>
      </c>
      <c r="AG430" s="23">
        <v>0</v>
      </c>
      <c r="AH430" s="25">
        <v>7.5</v>
      </c>
      <c r="AI430" s="20">
        <f t="shared" si="274"/>
        <v>0</v>
      </c>
      <c r="AJ430" s="23"/>
      <c r="AK430" s="22">
        <v>15</v>
      </c>
      <c r="AL430" s="20">
        <f t="shared" si="275"/>
        <v>0</v>
      </c>
      <c r="AM430" s="23">
        <v>265</v>
      </c>
      <c r="AN430" s="25">
        <v>12</v>
      </c>
      <c r="AO430" s="20">
        <f t="shared" si="276"/>
        <v>3180</v>
      </c>
      <c r="AP430" s="23">
        <f t="shared" si="277"/>
        <v>3698</v>
      </c>
      <c r="AQ430" s="23">
        <v>247</v>
      </c>
      <c r="AR430" s="27">
        <v>4</v>
      </c>
      <c r="AS430" s="23">
        <f t="shared" si="278"/>
        <v>988</v>
      </c>
      <c r="AT430" s="23">
        <v>0</v>
      </c>
      <c r="AU430" s="28">
        <v>6</v>
      </c>
      <c r="AV430" s="23">
        <f t="shared" si="279"/>
        <v>0</v>
      </c>
      <c r="AW430" s="23">
        <v>1626</v>
      </c>
      <c r="AX430" s="29">
        <f t="shared" si="280"/>
        <v>2614</v>
      </c>
      <c r="AY430" s="23">
        <v>54120</v>
      </c>
      <c r="AZ430" s="30">
        <f t="shared" si="281"/>
        <v>0.51570069980261979</v>
      </c>
      <c r="BA430" s="30">
        <f t="shared" si="282"/>
        <v>0.33177821640050242</v>
      </c>
      <c r="BB430" s="30">
        <f t="shared" si="283"/>
        <v>0.45476687543493388</v>
      </c>
      <c r="BC430" s="20">
        <f t="shared" si="284"/>
        <v>597682</v>
      </c>
      <c r="BD430" s="20">
        <f t="shared" si="285"/>
        <v>581350</v>
      </c>
      <c r="BE430" s="20">
        <f t="shared" si="286"/>
        <v>597682</v>
      </c>
      <c r="BF430" s="20">
        <f t="shared" si="287"/>
        <v>597682</v>
      </c>
      <c r="BG430" s="36">
        <v>724513</v>
      </c>
      <c r="BH430" s="36">
        <v>484352.297121212</v>
      </c>
      <c r="BI430" s="237">
        <f t="shared" si="288"/>
        <v>66.85211957842192</v>
      </c>
      <c r="BJ430" s="238">
        <f t="shared" si="289"/>
        <v>57510</v>
      </c>
      <c r="BK430" s="239">
        <f t="shared" si="290"/>
        <v>7.9377457685369341</v>
      </c>
      <c r="BL430" s="27">
        <f t="shared" si="291"/>
        <v>34664.5</v>
      </c>
      <c r="BM430" s="239">
        <f t="shared" si="292"/>
        <v>4.7845242252381945</v>
      </c>
      <c r="BN430" s="240">
        <f t="shared" si="293"/>
        <v>5732.5</v>
      </c>
      <c r="BO430" s="239">
        <f t="shared" si="294"/>
        <v>0.79122113750891976</v>
      </c>
      <c r="BP430" s="27">
        <f t="shared" si="295"/>
        <v>15000</v>
      </c>
      <c r="BQ430" s="239">
        <f t="shared" si="296"/>
        <v>2.0703562254921581</v>
      </c>
      <c r="BR430" s="36">
        <f t="shared" si="297"/>
        <v>50700</v>
      </c>
      <c r="BS430" s="239">
        <f t="shared" si="298"/>
        <v>6.9978040421634944</v>
      </c>
      <c r="BT430" s="248">
        <f t="shared" si="307"/>
        <v>0.3314788042157808</v>
      </c>
      <c r="BU430" s="36">
        <v>163607</v>
      </c>
      <c r="BV430" s="47">
        <f t="shared" si="299"/>
        <v>22.581651398939702</v>
      </c>
      <c r="BW430" s="54">
        <f t="shared" si="300"/>
        <v>76553.702878787997</v>
      </c>
      <c r="BX430" s="237">
        <f t="shared" si="301"/>
        <v>10.566229022638378</v>
      </c>
      <c r="BY430" s="53">
        <v>18230</v>
      </c>
      <c r="BZ430" s="53">
        <v>21600</v>
      </c>
      <c r="CA430" s="53">
        <v>12400</v>
      </c>
      <c r="CB430" s="53">
        <v>5280</v>
      </c>
      <c r="CC430" s="54">
        <v>34664.5</v>
      </c>
      <c r="CD430" s="54">
        <v>5732.5</v>
      </c>
      <c r="CE430" s="54">
        <v>15000</v>
      </c>
      <c r="CF430" s="42">
        <f t="shared" si="302"/>
        <v>3.0501169518238797E-2</v>
      </c>
      <c r="CG430" s="42">
        <f t="shared" si="303"/>
        <v>3.71548980820504E-2</v>
      </c>
      <c r="CH430" s="42">
        <f t="shared" si="304"/>
        <v>2.0746818542301759E-2</v>
      </c>
      <c r="CI430" s="42">
        <f t="shared" si="305"/>
        <v>8.834129185754297E-3</v>
      </c>
      <c r="CJ430" s="42">
        <f t="shared" si="306"/>
        <v>4.7845242252381945E-2</v>
      </c>
      <c r="CK430" s="54">
        <f t="shared" si="309"/>
        <v>15310.7405757576</v>
      </c>
    </row>
    <row r="431" spans="1:89" ht="20" customHeight="1" x14ac:dyDescent="0.6">
      <c r="A431" s="47">
        <v>424</v>
      </c>
      <c r="B431" s="47">
        <v>3</v>
      </c>
      <c r="C431" s="48" t="s">
        <v>750</v>
      </c>
      <c r="D431" s="48" t="s">
        <v>456</v>
      </c>
      <c r="E431" s="48" t="s">
        <v>203</v>
      </c>
      <c r="F431" s="49">
        <v>0</v>
      </c>
      <c r="G431" s="19">
        <v>40</v>
      </c>
      <c r="H431" s="20">
        <f t="shared" si="265"/>
        <v>0</v>
      </c>
      <c r="I431" s="23">
        <v>11123</v>
      </c>
      <c r="J431" s="22">
        <v>50</v>
      </c>
      <c r="K431" s="20">
        <f t="shared" si="266"/>
        <v>556150</v>
      </c>
      <c r="L431" s="23"/>
      <c r="M431" s="24">
        <v>60</v>
      </c>
      <c r="N431" s="20">
        <f t="shared" si="267"/>
        <v>0</v>
      </c>
      <c r="O431" s="23">
        <v>6921</v>
      </c>
      <c r="P431" s="25">
        <v>12</v>
      </c>
      <c r="Q431" s="20">
        <f t="shared" si="268"/>
        <v>83052</v>
      </c>
      <c r="R431" s="23">
        <v>900</v>
      </c>
      <c r="S431" s="26">
        <v>12</v>
      </c>
      <c r="T431" s="20">
        <f t="shared" si="269"/>
        <v>10800</v>
      </c>
      <c r="U431" s="23">
        <v>350</v>
      </c>
      <c r="V431" s="25">
        <v>8</v>
      </c>
      <c r="W431" s="20">
        <f t="shared" si="270"/>
        <v>2800</v>
      </c>
      <c r="X431" s="23">
        <v>200</v>
      </c>
      <c r="Y431" s="25">
        <v>12</v>
      </c>
      <c r="Z431" s="20">
        <f t="shared" si="271"/>
        <v>2400</v>
      </c>
      <c r="AA431" s="23">
        <v>850</v>
      </c>
      <c r="AB431" s="25">
        <v>10</v>
      </c>
      <c r="AC431" s="20">
        <f t="shared" si="272"/>
        <v>8500</v>
      </c>
      <c r="AD431" s="23">
        <v>0</v>
      </c>
      <c r="AE431" s="25">
        <v>25</v>
      </c>
      <c r="AF431" s="20">
        <f t="shared" si="273"/>
        <v>0</v>
      </c>
      <c r="AG431" s="23">
        <v>0</v>
      </c>
      <c r="AH431" s="25">
        <v>7.5</v>
      </c>
      <c r="AI431" s="20">
        <f t="shared" si="274"/>
        <v>0</v>
      </c>
      <c r="AJ431" s="23"/>
      <c r="AK431" s="22">
        <v>15</v>
      </c>
      <c r="AL431" s="20">
        <f t="shared" si="275"/>
        <v>0</v>
      </c>
      <c r="AM431" s="23">
        <v>0</v>
      </c>
      <c r="AN431" s="25">
        <v>12</v>
      </c>
      <c r="AO431" s="20">
        <f t="shared" si="276"/>
        <v>0</v>
      </c>
      <c r="AP431" s="23">
        <f t="shared" si="277"/>
        <v>2300</v>
      </c>
      <c r="AQ431" s="23">
        <v>185</v>
      </c>
      <c r="AR431" s="27">
        <v>4</v>
      </c>
      <c r="AS431" s="23">
        <f t="shared" si="278"/>
        <v>740</v>
      </c>
      <c r="AT431" s="23">
        <v>0</v>
      </c>
      <c r="AU431" s="28">
        <v>6</v>
      </c>
      <c r="AV431" s="23">
        <f t="shared" si="279"/>
        <v>0</v>
      </c>
      <c r="AW431" s="23">
        <v>2913</v>
      </c>
      <c r="AX431" s="29">
        <f t="shared" si="280"/>
        <v>3653</v>
      </c>
      <c r="AY431" s="23">
        <v>60110</v>
      </c>
      <c r="AZ431" s="30">
        <f t="shared" si="281"/>
        <v>0.62222422008450962</v>
      </c>
      <c r="BA431" s="30">
        <f t="shared" si="282"/>
        <v>0.20677874674098715</v>
      </c>
      <c r="BB431" s="30">
        <f t="shared" si="283"/>
        <v>0.52781389972547321</v>
      </c>
      <c r="BC431" s="20">
        <f t="shared" si="284"/>
        <v>580650</v>
      </c>
      <c r="BD431" s="20">
        <f t="shared" si="285"/>
        <v>566950</v>
      </c>
      <c r="BE431" s="20">
        <f t="shared" si="286"/>
        <v>580650</v>
      </c>
      <c r="BF431" s="20">
        <f t="shared" si="287"/>
        <v>580650</v>
      </c>
      <c r="BG431" s="36">
        <v>724492</v>
      </c>
      <c r="BH431" s="36">
        <v>473643.15</v>
      </c>
      <c r="BI431" s="237">
        <f t="shared" si="288"/>
        <v>65.375897870507885</v>
      </c>
      <c r="BJ431" s="238">
        <f t="shared" si="289"/>
        <v>46358.85</v>
      </c>
      <c r="BK431" s="239">
        <f t="shared" si="290"/>
        <v>6.3988077163032857</v>
      </c>
      <c r="BL431" s="27">
        <f t="shared" si="291"/>
        <v>24795</v>
      </c>
      <c r="BM431" s="239">
        <f t="shared" si="292"/>
        <v>3.4223980389017408</v>
      </c>
      <c r="BN431" s="240">
        <f t="shared" si="293"/>
        <v>11661.73</v>
      </c>
      <c r="BO431" s="239">
        <f t="shared" si="294"/>
        <v>1.6096423424965354</v>
      </c>
      <c r="BP431" s="27">
        <f t="shared" si="295"/>
        <v>30870</v>
      </c>
      <c r="BQ431" s="239">
        <f t="shared" si="296"/>
        <v>4.2609166146762147</v>
      </c>
      <c r="BR431" s="36">
        <f t="shared" si="297"/>
        <v>51352.790480768999</v>
      </c>
      <c r="BS431" s="239">
        <f t="shared" si="298"/>
        <v>7.0881100799966044</v>
      </c>
      <c r="BT431" s="248">
        <f t="shared" si="307"/>
        <v>0.34624102129492113</v>
      </c>
      <c r="BU431" s="36">
        <v>165038.37048076899</v>
      </c>
      <c r="BV431" s="47">
        <f t="shared" si="299"/>
        <v>22.779874792374379</v>
      </c>
      <c r="BW431" s="54">
        <f t="shared" si="300"/>
        <v>85810.479519230983</v>
      </c>
      <c r="BX431" s="237">
        <f t="shared" si="301"/>
        <v>11.844227337117729</v>
      </c>
      <c r="BY431" s="53">
        <v>19153</v>
      </c>
      <c r="BZ431" s="53">
        <v>12164</v>
      </c>
      <c r="CA431" s="53">
        <v>10810.4</v>
      </c>
      <c r="CB431" s="53">
        <v>4231.45</v>
      </c>
      <c r="CC431" s="54">
        <v>24795</v>
      </c>
      <c r="CD431" s="54">
        <v>11661.73</v>
      </c>
      <c r="CE431" s="54">
        <v>30870</v>
      </c>
      <c r="CF431" s="42">
        <f t="shared" si="302"/>
        <v>3.2985447343494359E-2</v>
      </c>
      <c r="CG431" s="42">
        <f t="shared" si="303"/>
        <v>2.14551547755534E-2</v>
      </c>
      <c r="CH431" s="42">
        <f t="shared" si="304"/>
        <v>1.8617755963144751E-2</v>
      </c>
      <c r="CI431" s="42">
        <f t="shared" si="305"/>
        <v>7.287436493584775E-3</v>
      </c>
      <c r="CJ431" s="42">
        <f t="shared" si="306"/>
        <v>3.422398038901741E-2</v>
      </c>
      <c r="CK431" s="54">
        <f t="shared" si="309"/>
        <v>17162.095903846199</v>
      </c>
    </row>
    <row r="432" spans="1:89" ht="20" customHeight="1" x14ac:dyDescent="0.6">
      <c r="A432" s="47">
        <v>425</v>
      </c>
      <c r="B432" s="47">
        <v>4</v>
      </c>
      <c r="C432" s="48" t="s">
        <v>751</v>
      </c>
      <c r="D432" s="48" t="s">
        <v>419</v>
      </c>
      <c r="E432" s="48" t="s">
        <v>420</v>
      </c>
      <c r="F432" s="57"/>
      <c r="G432" s="19">
        <v>40</v>
      </c>
      <c r="H432" s="20">
        <f t="shared" si="265"/>
        <v>0</v>
      </c>
      <c r="I432" s="57">
        <v>12427</v>
      </c>
      <c r="J432" s="22">
        <v>50</v>
      </c>
      <c r="K432" s="20">
        <f t="shared" si="266"/>
        <v>621350</v>
      </c>
      <c r="L432" s="23"/>
      <c r="M432" s="24">
        <v>60</v>
      </c>
      <c r="N432" s="20">
        <f t="shared" si="267"/>
        <v>0</v>
      </c>
      <c r="O432" s="57">
        <v>3332</v>
      </c>
      <c r="P432" s="25">
        <v>12</v>
      </c>
      <c r="Q432" s="20">
        <f t="shared" si="268"/>
        <v>39984</v>
      </c>
      <c r="R432" s="57">
        <v>1060</v>
      </c>
      <c r="S432" s="26">
        <v>12</v>
      </c>
      <c r="T432" s="20">
        <f t="shared" si="269"/>
        <v>12720</v>
      </c>
      <c r="U432" s="23"/>
      <c r="V432" s="25">
        <v>8</v>
      </c>
      <c r="W432" s="20">
        <f t="shared" si="270"/>
        <v>0</v>
      </c>
      <c r="X432" s="57"/>
      <c r="Y432" s="25">
        <v>12</v>
      </c>
      <c r="Z432" s="20">
        <f t="shared" si="271"/>
        <v>0</v>
      </c>
      <c r="AA432" s="57">
        <v>1480</v>
      </c>
      <c r="AB432" s="25">
        <v>10</v>
      </c>
      <c r="AC432" s="20">
        <f t="shared" si="272"/>
        <v>14800</v>
      </c>
      <c r="AD432" s="57"/>
      <c r="AE432" s="25">
        <v>25</v>
      </c>
      <c r="AF432" s="20">
        <f t="shared" si="273"/>
        <v>0</v>
      </c>
      <c r="AG432" s="57"/>
      <c r="AH432" s="25">
        <v>7.5</v>
      </c>
      <c r="AI432" s="20">
        <f t="shared" si="274"/>
        <v>0</v>
      </c>
      <c r="AJ432" s="57">
        <v>274</v>
      </c>
      <c r="AK432" s="22">
        <v>15</v>
      </c>
      <c r="AL432" s="20">
        <f t="shared" si="275"/>
        <v>4110</v>
      </c>
      <c r="AM432" s="57"/>
      <c r="AN432" s="25">
        <v>12</v>
      </c>
      <c r="AO432" s="20">
        <f t="shared" si="276"/>
        <v>0</v>
      </c>
      <c r="AP432" s="23">
        <f t="shared" si="277"/>
        <v>2814</v>
      </c>
      <c r="AQ432" s="57">
        <v>55</v>
      </c>
      <c r="AR432" s="27">
        <v>4</v>
      </c>
      <c r="AS432" s="23">
        <f t="shared" si="278"/>
        <v>220</v>
      </c>
      <c r="AT432" s="57">
        <v>25</v>
      </c>
      <c r="AU432" s="28">
        <v>6</v>
      </c>
      <c r="AV432" s="23">
        <f t="shared" si="279"/>
        <v>150</v>
      </c>
      <c r="AW432" s="57">
        <v>1154</v>
      </c>
      <c r="AX432" s="29">
        <f t="shared" si="280"/>
        <v>1524</v>
      </c>
      <c r="AY432" s="57">
        <v>30215</v>
      </c>
      <c r="AZ432" s="30">
        <f t="shared" si="281"/>
        <v>0.26812585499316005</v>
      </c>
      <c r="BA432" s="30">
        <f t="shared" si="282"/>
        <v>0.22644242375472762</v>
      </c>
      <c r="BB432" s="30">
        <f t="shared" si="283"/>
        <v>0.45738295318127253</v>
      </c>
      <c r="BC432" s="20">
        <f t="shared" si="284"/>
        <v>648870</v>
      </c>
      <c r="BD432" s="20">
        <f t="shared" si="285"/>
        <v>634070</v>
      </c>
      <c r="BE432" s="20">
        <f t="shared" si="286"/>
        <v>648870</v>
      </c>
      <c r="BF432" s="20">
        <f t="shared" si="287"/>
        <v>648870</v>
      </c>
      <c r="BG432" s="241">
        <v>723179</v>
      </c>
      <c r="BH432" s="241">
        <v>489463.7</v>
      </c>
      <c r="BI432" s="237">
        <f t="shared" si="288"/>
        <v>67.682233582557018</v>
      </c>
      <c r="BJ432" s="238">
        <f t="shared" si="289"/>
        <v>54257</v>
      </c>
      <c r="BK432" s="239">
        <f t="shared" si="290"/>
        <v>7.5025685203801551</v>
      </c>
      <c r="BL432" s="27">
        <f t="shared" si="291"/>
        <v>32566</v>
      </c>
      <c r="BM432" s="239">
        <f t="shared" si="292"/>
        <v>4.5031727967764548</v>
      </c>
      <c r="BN432" s="240">
        <f t="shared" si="293"/>
        <v>6323.67</v>
      </c>
      <c r="BO432" s="239">
        <f t="shared" si="294"/>
        <v>0.87442666338486053</v>
      </c>
      <c r="BP432" s="27">
        <f t="shared" si="295"/>
        <v>5000</v>
      </c>
      <c r="BQ432" s="239">
        <f t="shared" si="296"/>
        <v>0.69139175778057715</v>
      </c>
      <c r="BR432" s="36">
        <f t="shared" si="297"/>
        <v>51026.060000000012</v>
      </c>
      <c r="BS432" s="239">
        <f t="shared" si="298"/>
        <v>7.0557994632034413</v>
      </c>
      <c r="BT432" s="248">
        <f t="shared" si="307"/>
        <v>0.32317766417442984</v>
      </c>
      <c r="BU432" s="241">
        <v>149172.73000000001</v>
      </c>
      <c r="BV432" s="47">
        <f t="shared" si="299"/>
        <v>20.62735920152549</v>
      </c>
      <c r="BW432" s="54">
        <f t="shared" si="300"/>
        <v>84542.569999999978</v>
      </c>
      <c r="BX432" s="237">
        <f t="shared" si="301"/>
        <v>11.690407215917494</v>
      </c>
      <c r="BY432" s="58">
        <v>15072</v>
      </c>
      <c r="BZ432" s="58">
        <v>16875</v>
      </c>
      <c r="CA432" s="58">
        <v>18150</v>
      </c>
      <c r="CB432" s="58">
        <v>4160</v>
      </c>
      <c r="CC432" s="59">
        <v>32566</v>
      </c>
      <c r="CD432" s="59">
        <v>6323.67</v>
      </c>
      <c r="CE432" s="59">
        <v>5000</v>
      </c>
      <c r="CF432" s="42">
        <f t="shared" si="302"/>
        <v>2.3228073419945445E-2</v>
      </c>
      <c r="CG432" s="42">
        <f t="shared" si="303"/>
        <v>2.6613780812844007E-2</v>
      </c>
      <c r="CH432" s="42">
        <f t="shared" si="304"/>
        <v>2.7971704655786214E-2</v>
      </c>
      <c r="CI432" s="42">
        <f t="shared" si="305"/>
        <v>6.4111455299212475E-3</v>
      </c>
      <c r="CJ432" s="42">
        <f t="shared" si="306"/>
        <v>4.503172796776455E-2</v>
      </c>
      <c r="CK432" s="54">
        <f t="shared" si="309"/>
        <v>16908.513999999996</v>
      </c>
    </row>
    <row r="433" spans="1:89" ht="20" customHeight="1" x14ac:dyDescent="0.6">
      <c r="A433" s="47">
        <v>426</v>
      </c>
      <c r="B433" s="47">
        <v>4</v>
      </c>
      <c r="C433" s="48" t="s">
        <v>752</v>
      </c>
      <c r="D433" s="48" t="s">
        <v>190</v>
      </c>
      <c r="E433" s="48" t="s">
        <v>191</v>
      </c>
      <c r="F433" s="23"/>
      <c r="G433" s="19">
        <v>40</v>
      </c>
      <c r="H433" s="20">
        <f t="shared" si="265"/>
        <v>0</v>
      </c>
      <c r="I433" s="23">
        <v>11850</v>
      </c>
      <c r="J433" s="22">
        <v>50</v>
      </c>
      <c r="K433" s="20">
        <f t="shared" si="266"/>
        <v>592500</v>
      </c>
      <c r="L433" s="23"/>
      <c r="M433" s="24">
        <v>60</v>
      </c>
      <c r="N433" s="20">
        <f t="shared" si="267"/>
        <v>0</v>
      </c>
      <c r="O433" s="23">
        <v>5038</v>
      </c>
      <c r="P433" s="25">
        <v>12</v>
      </c>
      <c r="Q433" s="20">
        <f t="shared" si="268"/>
        <v>60456</v>
      </c>
      <c r="R433" s="23">
        <v>639</v>
      </c>
      <c r="S433" s="26">
        <v>12</v>
      </c>
      <c r="T433" s="20">
        <f t="shared" si="269"/>
        <v>7668</v>
      </c>
      <c r="U433" s="23">
        <v>395</v>
      </c>
      <c r="V433" s="25">
        <v>8</v>
      </c>
      <c r="W433" s="20">
        <f t="shared" si="270"/>
        <v>3160</v>
      </c>
      <c r="X433" s="23">
        <v>141</v>
      </c>
      <c r="Y433" s="25">
        <v>12</v>
      </c>
      <c r="Z433" s="20">
        <f t="shared" si="271"/>
        <v>1692</v>
      </c>
      <c r="AA433" s="23">
        <v>335</v>
      </c>
      <c r="AB433" s="25">
        <v>10</v>
      </c>
      <c r="AC433" s="20">
        <f t="shared" si="272"/>
        <v>3350</v>
      </c>
      <c r="AD433" s="23">
        <v>340</v>
      </c>
      <c r="AE433" s="25">
        <v>25</v>
      </c>
      <c r="AF433" s="20">
        <f t="shared" si="273"/>
        <v>8500</v>
      </c>
      <c r="AG433" s="23"/>
      <c r="AH433" s="25">
        <v>7.5</v>
      </c>
      <c r="AI433" s="20">
        <f t="shared" si="274"/>
        <v>0</v>
      </c>
      <c r="AJ433" s="23">
        <v>60</v>
      </c>
      <c r="AK433" s="22">
        <v>15</v>
      </c>
      <c r="AL433" s="20">
        <f t="shared" si="275"/>
        <v>900</v>
      </c>
      <c r="AM433" s="23"/>
      <c r="AN433" s="25">
        <v>12</v>
      </c>
      <c r="AO433" s="20">
        <f t="shared" si="276"/>
        <v>0</v>
      </c>
      <c r="AP433" s="23">
        <f t="shared" si="277"/>
        <v>1910</v>
      </c>
      <c r="AQ433" s="23">
        <v>83</v>
      </c>
      <c r="AR433" s="27">
        <v>4</v>
      </c>
      <c r="AS433" s="23">
        <f t="shared" si="278"/>
        <v>332</v>
      </c>
      <c r="AT433" s="23">
        <v>23</v>
      </c>
      <c r="AU433" s="28">
        <v>6</v>
      </c>
      <c r="AV433" s="23">
        <f t="shared" si="279"/>
        <v>138</v>
      </c>
      <c r="AW433" s="23">
        <v>892</v>
      </c>
      <c r="AX433" s="29">
        <f t="shared" si="280"/>
        <v>1362</v>
      </c>
      <c r="AY433" s="23">
        <v>26492</v>
      </c>
      <c r="AZ433" s="30">
        <f t="shared" si="281"/>
        <v>0.4251476793248945</v>
      </c>
      <c r="BA433" s="30">
        <f t="shared" si="282"/>
        <v>0.16118143459915613</v>
      </c>
      <c r="BB433" s="30">
        <f t="shared" si="283"/>
        <v>0.27034537514886858</v>
      </c>
      <c r="BC433" s="20">
        <f t="shared" si="284"/>
        <v>616870</v>
      </c>
      <c r="BD433" s="20">
        <f t="shared" si="285"/>
        <v>608668</v>
      </c>
      <c r="BE433" s="20">
        <f t="shared" si="286"/>
        <v>616870</v>
      </c>
      <c r="BF433" s="20">
        <f t="shared" si="287"/>
        <v>616870</v>
      </c>
      <c r="BG433" s="36">
        <v>722017</v>
      </c>
      <c r="BH433" s="36">
        <v>497588.27983030002</v>
      </c>
      <c r="BI433" s="237">
        <f t="shared" si="288"/>
        <v>68.916421611998061</v>
      </c>
      <c r="BJ433" s="238">
        <f t="shared" si="289"/>
        <v>41932.5</v>
      </c>
      <c r="BK433" s="239">
        <f t="shared" si="290"/>
        <v>5.8076887386308078</v>
      </c>
      <c r="BL433" s="27">
        <f t="shared" si="291"/>
        <v>35981.25</v>
      </c>
      <c r="BM433" s="239">
        <f t="shared" si="292"/>
        <v>4.9834352930748169</v>
      </c>
      <c r="BN433" s="240">
        <f t="shared" si="293"/>
        <v>5118.75</v>
      </c>
      <c r="BO433" s="239">
        <f t="shared" si="294"/>
        <v>0.70895145128161796</v>
      </c>
      <c r="BP433" s="27">
        <f t="shared" si="295"/>
        <v>15000</v>
      </c>
      <c r="BQ433" s="239">
        <f t="shared" si="296"/>
        <v>2.0775134103490638</v>
      </c>
      <c r="BR433" s="36">
        <f t="shared" si="297"/>
        <v>41172.25</v>
      </c>
      <c r="BS433" s="239">
        <f t="shared" si="298"/>
        <v>5.7023934339496165</v>
      </c>
      <c r="BT433" s="248">
        <f t="shared" si="307"/>
        <v>0.31083578388001942</v>
      </c>
      <c r="BU433" s="36">
        <v>139204.75</v>
      </c>
      <c r="BV433" s="47">
        <f t="shared" si="299"/>
        <v>19.279982327285921</v>
      </c>
      <c r="BW433" s="54">
        <f t="shared" si="300"/>
        <v>85223.970169699984</v>
      </c>
      <c r="BX433" s="237">
        <f t="shared" si="301"/>
        <v>11.80359606071602</v>
      </c>
      <c r="BY433" s="53">
        <v>11537.5</v>
      </c>
      <c r="BZ433" s="53">
        <v>13405</v>
      </c>
      <c r="CA433" s="53">
        <v>13630</v>
      </c>
      <c r="CB433" s="53">
        <v>3360</v>
      </c>
      <c r="CC433" s="54">
        <v>35981.25</v>
      </c>
      <c r="CD433" s="54">
        <v>5118.75</v>
      </c>
      <c r="CE433" s="54">
        <v>15000</v>
      </c>
      <c r="CF433" s="42">
        <f t="shared" si="302"/>
        <v>1.8703292427902151E-2</v>
      </c>
      <c r="CG433" s="42">
        <f t="shared" si="303"/>
        <v>2.2023500496165398E-2</v>
      </c>
      <c r="CH433" s="42">
        <f t="shared" si="304"/>
        <v>2.2095417186765446E-2</v>
      </c>
      <c r="CI433" s="42">
        <f t="shared" si="305"/>
        <v>5.4468526593933891E-3</v>
      </c>
      <c r="CJ433" s="42">
        <f t="shared" si="306"/>
        <v>4.9834352930748171E-2</v>
      </c>
      <c r="CK433" s="54">
        <f t="shared" si="309"/>
        <v>17044.794033939997</v>
      </c>
    </row>
    <row r="434" spans="1:89" ht="20" customHeight="1" x14ac:dyDescent="0.6">
      <c r="A434" s="47">
        <v>427</v>
      </c>
      <c r="B434" s="47">
        <v>4</v>
      </c>
      <c r="C434" s="65" t="s">
        <v>753</v>
      </c>
      <c r="D434" s="69" t="s">
        <v>754</v>
      </c>
      <c r="E434" s="47" t="s">
        <v>635</v>
      </c>
      <c r="F434" s="57"/>
      <c r="G434" s="19">
        <v>40</v>
      </c>
      <c r="H434" s="20">
        <f t="shared" si="265"/>
        <v>0</v>
      </c>
      <c r="I434" s="57">
        <v>12851</v>
      </c>
      <c r="J434" s="22">
        <v>50</v>
      </c>
      <c r="K434" s="20">
        <f t="shared" si="266"/>
        <v>642550</v>
      </c>
      <c r="L434" s="23"/>
      <c r="M434" s="24">
        <v>60</v>
      </c>
      <c r="N434" s="20">
        <f t="shared" si="267"/>
        <v>0</v>
      </c>
      <c r="O434" s="23">
        <v>2622</v>
      </c>
      <c r="P434" s="25">
        <v>12</v>
      </c>
      <c r="Q434" s="20">
        <f t="shared" si="268"/>
        <v>31464</v>
      </c>
      <c r="R434" s="23">
        <v>888</v>
      </c>
      <c r="S434" s="26">
        <v>12</v>
      </c>
      <c r="T434" s="20">
        <f t="shared" si="269"/>
        <v>10656</v>
      </c>
      <c r="U434" s="23"/>
      <c r="V434" s="25">
        <v>8</v>
      </c>
      <c r="W434" s="20">
        <f t="shared" si="270"/>
        <v>0</v>
      </c>
      <c r="X434" s="23"/>
      <c r="Y434" s="25">
        <v>12</v>
      </c>
      <c r="Z434" s="20">
        <f t="shared" si="271"/>
        <v>0</v>
      </c>
      <c r="AA434" s="23">
        <v>1178</v>
      </c>
      <c r="AB434" s="25">
        <v>10</v>
      </c>
      <c r="AC434" s="20">
        <f t="shared" si="272"/>
        <v>11780</v>
      </c>
      <c r="AD434" s="23">
        <v>210</v>
      </c>
      <c r="AE434" s="25">
        <v>25</v>
      </c>
      <c r="AF434" s="20">
        <f t="shared" si="273"/>
        <v>5250</v>
      </c>
      <c r="AG434" s="23">
        <v>40</v>
      </c>
      <c r="AH434" s="25">
        <v>7.5</v>
      </c>
      <c r="AI434" s="20">
        <f t="shared" si="274"/>
        <v>300</v>
      </c>
      <c r="AJ434" s="23"/>
      <c r="AK434" s="22">
        <v>15</v>
      </c>
      <c r="AL434" s="20">
        <f t="shared" si="275"/>
        <v>0</v>
      </c>
      <c r="AM434" s="23"/>
      <c r="AN434" s="25">
        <v>12</v>
      </c>
      <c r="AO434" s="20">
        <f t="shared" si="276"/>
        <v>0</v>
      </c>
      <c r="AP434" s="23">
        <f t="shared" si="277"/>
        <v>2316</v>
      </c>
      <c r="AQ434" s="23"/>
      <c r="AR434" s="27">
        <v>4</v>
      </c>
      <c r="AS434" s="23">
        <f t="shared" si="278"/>
        <v>0</v>
      </c>
      <c r="AT434" s="23"/>
      <c r="AU434" s="28">
        <v>6</v>
      </c>
      <c r="AV434" s="23">
        <f t="shared" si="279"/>
        <v>0</v>
      </c>
      <c r="AW434" s="23">
        <v>1152</v>
      </c>
      <c r="AX434" s="29">
        <f t="shared" si="280"/>
        <v>1152</v>
      </c>
      <c r="AY434" s="23">
        <v>23040</v>
      </c>
      <c r="AZ434" s="30">
        <f t="shared" si="281"/>
        <v>0.20403081472258969</v>
      </c>
      <c r="BA434" s="30">
        <f t="shared" si="282"/>
        <v>0.18021943817601743</v>
      </c>
      <c r="BB434" s="30">
        <f t="shared" si="283"/>
        <v>0.43935926773455375</v>
      </c>
      <c r="BC434" s="20">
        <f t="shared" si="284"/>
        <v>670236</v>
      </c>
      <c r="BD434" s="20">
        <f t="shared" si="285"/>
        <v>658456</v>
      </c>
      <c r="BE434" s="20">
        <f t="shared" si="286"/>
        <v>670236</v>
      </c>
      <c r="BF434" s="20">
        <f t="shared" si="287"/>
        <v>670536</v>
      </c>
      <c r="BG434" s="36">
        <v>721698</v>
      </c>
      <c r="BH434" s="36">
        <v>490018.71606060601</v>
      </c>
      <c r="BI434" s="237">
        <f t="shared" si="288"/>
        <v>67.898028823774766</v>
      </c>
      <c r="BJ434" s="238">
        <f t="shared" si="289"/>
        <v>43687</v>
      </c>
      <c r="BK434" s="239">
        <f t="shared" si="290"/>
        <v>6.053363041050412</v>
      </c>
      <c r="BL434" s="27">
        <f t="shared" si="291"/>
        <v>41050</v>
      </c>
      <c r="BM434" s="239">
        <f t="shared" si="292"/>
        <v>5.6879747484404835</v>
      </c>
      <c r="BN434" s="240">
        <f t="shared" si="293"/>
        <v>0</v>
      </c>
      <c r="BO434" s="239">
        <f t="shared" si="294"/>
        <v>0</v>
      </c>
      <c r="BP434" s="27">
        <f t="shared" si="295"/>
        <v>35000</v>
      </c>
      <c r="BQ434" s="239">
        <f t="shared" si="296"/>
        <v>4.8496739633475503</v>
      </c>
      <c r="BR434" s="36">
        <f t="shared" si="297"/>
        <v>22559.579999999987</v>
      </c>
      <c r="BS434" s="239">
        <f t="shared" si="298"/>
        <v>3.1259030785730304</v>
      </c>
      <c r="BT434" s="248">
        <f t="shared" si="307"/>
        <v>0.32101971176225236</v>
      </c>
      <c r="BU434" s="36">
        <v>142296.57999999999</v>
      </c>
      <c r="BV434" s="47">
        <f t="shared" si="299"/>
        <v>19.716914831411476</v>
      </c>
      <c r="BW434" s="54">
        <f t="shared" si="300"/>
        <v>89382.703939394007</v>
      </c>
      <c r="BX434" s="237">
        <f t="shared" si="301"/>
        <v>12.38505634481376</v>
      </c>
      <c r="BY434" s="53">
        <v>11151</v>
      </c>
      <c r="BZ434" s="53">
        <v>12800</v>
      </c>
      <c r="CA434" s="53">
        <v>14710</v>
      </c>
      <c r="CB434" s="53">
        <v>5026</v>
      </c>
      <c r="CC434" s="54">
        <v>41050</v>
      </c>
      <c r="CD434" s="54"/>
      <c r="CE434" s="54">
        <v>35000</v>
      </c>
      <c r="CF434" s="42">
        <f t="shared" si="302"/>
        <v>1.6637423235994486E-2</v>
      </c>
      <c r="CG434" s="42">
        <f t="shared" si="303"/>
        <v>1.943941584555384E-2</v>
      </c>
      <c r="CH434" s="42">
        <f t="shared" si="304"/>
        <v>2.1947493121825746E-2</v>
      </c>
      <c r="CI434" s="42">
        <f t="shared" si="305"/>
        <v>7.4954961404011117E-3</v>
      </c>
      <c r="CJ434" s="42">
        <f t="shared" si="306"/>
        <v>5.6879747484404837E-2</v>
      </c>
      <c r="CK434" s="54">
        <f t="shared" si="309"/>
        <v>17876.540787878803</v>
      </c>
    </row>
    <row r="435" spans="1:89" ht="20" customHeight="1" x14ac:dyDescent="0.6">
      <c r="A435" s="47">
        <v>428</v>
      </c>
      <c r="B435" s="47">
        <v>5</v>
      </c>
      <c r="C435" s="48" t="s">
        <v>755</v>
      </c>
      <c r="D435" s="48" t="s">
        <v>222</v>
      </c>
      <c r="E435" s="48" t="s">
        <v>223</v>
      </c>
      <c r="F435" s="57"/>
      <c r="G435" s="19">
        <v>40</v>
      </c>
      <c r="H435" s="20">
        <f t="shared" si="265"/>
        <v>0</v>
      </c>
      <c r="I435" s="23">
        <v>12120</v>
      </c>
      <c r="J435" s="22">
        <v>50</v>
      </c>
      <c r="K435" s="20">
        <f t="shared" si="266"/>
        <v>606000</v>
      </c>
      <c r="L435" s="23"/>
      <c r="M435" s="24">
        <v>60</v>
      </c>
      <c r="N435" s="20">
        <f t="shared" si="267"/>
        <v>0</v>
      </c>
      <c r="O435" s="23">
        <v>4202</v>
      </c>
      <c r="P435" s="25">
        <v>12</v>
      </c>
      <c r="Q435" s="20">
        <f t="shared" si="268"/>
        <v>50424</v>
      </c>
      <c r="R435" s="23">
        <v>220</v>
      </c>
      <c r="S435" s="26">
        <v>12</v>
      </c>
      <c r="T435" s="20">
        <f t="shared" si="269"/>
        <v>2640</v>
      </c>
      <c r="U435" s="23">
        <v>852</v>
      </c>
      <c r="V435" s="25">
        <v>8</v>
      </c>
      <c r="W435" s="20">
        <f t="shared" si="270"/>
        <v>6816</v>
      </c>
      <c r="X435" s="23">
        <v>430</v>
      </c>
      <c r="Y435" s="25">
        <v>12</v>
      </c>
      <c r="Z435" s="20">
        <f t="shared" si="271"/>
        <v>5160</v>
      </c>
      <c r="AA435" s="23">
        <v>1380</v>
      </c>
      <c r="AB435" s="25">
        <v>10</v>
      </c>
      <c r="AC435" s="20">
        <f t="shared" si="272"/>
        <v>13800</v>
      </c>
      <c r="AD435" s="23"/>
      <c r="AE435" s="25">
        <v>25</v>
      </c>
      <c r="AF435" s="20">
        <f t="shared" si="273"/>
        <v>0</v>
      </c>
      <c r="AG435" s="23"/>
      <c r="AH435" s="25">
        <v>7.5</v>
      </c>
      <c r="AI435" s="20">
        <f t="shared" si="274"/>
        <v>0</v>
      </c>
      <c r="AJ435" s="23"/>
      <c r="AK435" s="22">
        <v>15</v>
      </c>
      <c r="AL435" s="20">
        <f t="shared" si="275"/>
        <v>0</v>
      </c>
      <c r="AM435" s="23"/>
      <c r="AN435" s="25">
        <v>12</v>
      </c>
      <c r="AO435" s="20">
        <f t="shared" si="276"/>
        <v>0</v>
      </c>
      <c r="AP435" s="23">
        <f t="shared" si="277"/>
        <v>2882</v>
      </c>
      <c r="AQ435" s="23">
        <v>108</v>
      </c>
      <c r="AR435" s="27">
        <v>4</v>
      </c>
      <c r="AS435" s="23">
        <f t="shared" si="278"/>
        <v>432</v>
      </c>
      <c r="AT435" s="23">
        <v>2</v>
      </c>
      <c r="AU435" s="28">
        <v>6</v>
      </c>
      <c r="AV435" s="23">
        <f t="shared" si="279"/>
        <v>12</v>
      </c>
      <c r="AW435" s="23">
        <v>1658</v>
      </c>
      <c r="AX435" s="29">
        <f t="shared" si="280"/>
        <v>2102</v>
      </c>
      <c r="AY435" s="23">
        <v>34920</v>
      </c>
      <c r="AZ435" s="30">
        <f t="shared" si="281"/>
        <v>0.34669966996699669</v>
      </c>
      <c r="BA435" s="30">
        <f t="shared" si="282"/>
        <v>0.2377887788778878</v>
      </c>
      <c r="BB435" s="30">
        <f t="shared" si="283"/>
        <v>0.50023798191337454</v>
      </c>
      <c r="BC435" s="20">
        <f t="shared" si="284"/>
        <v>634416</v>
      </c>
      <c r="BD435" s="20">
        <f t="shared" si="285"/>
        <v>608640</v>
      </c>
      <c r="BE435" s="20">
        <f t="shared" si="286"/>
        <v>634416</v>
      </c>
      <c r="BF435" s="20">
        <f t="shared" si="287"/>
        <v>634416</v>
      </c>
      <c r="BG435" s="36">
        <v>719760</v>
      </c>
      <c r="BH435" s="36">
        <v>482596.84045280202</v>
      </c>
      <c r="BI435" s="237">
        <f t="shared" si="288"/>
        <v>67.04968884806074</v>
      </c>
      <c r="BJ435" s="238">
        <f t="shared" si="289"/>
        <v>57711</v>
      </c>
      <c r="BK435" s="239">
        <f t="shared" si="290"/>
        <v>8.0180893631210406</v>
      </c>
      <c r="BL435" s="27">
        <f t="shared" si="291"/>
        <v>50733</v>
      </c>
      <c r="BM435" s="239">
        <f t="shared" si="292"/>
        <v>7.0485995331777254</v>
      </c>
      <c r="BN435" s="240">
        <f t="shared" si="293"/>
        <v>0</v>
      </c>
      <c r="BO435" s="239">
        <f t="shared" si="294"/>
        <v>0</v>
      </c>
      <c r="BP435" s="27">
        <f t="shared" si="295"/>
        <v>13000</v>
      </c>
      <c r="BQ435" s="239">
        <f t="shared" si="296"/>
        <v>1.806157608091586</v>
      </c>
      <c r="BR435" s="36">
        <f t="shared" si="297"/>
        <v>40683.75</v>
      </c>
      <c r="BS435" s="239">
        <f t="shared" si="298"/>
        <v>5.6524049683227737</v>
      </c>
      <c r="BT435" s="248">
        <f t="shared" si="307"/>
        <v>0.32950311151939254</v>
      </c>
      <c r="BU435" s="36">
        <v>162127.75</v>
      </c>
      <c r="BV435" s="47">
        <f t="shared" si="299"/>
        <v>22.525251472713126</v>
      </c>
      <c r="BW435" s="54">
        <f t="shared" si="300"/>
        <v>75035.409547197982</v>
      </c>
      <c r="BX435" s="237">
        <f t="shared" si="301"/>
        <v>10.425059679226129</v>
      </c>
      <c r="BY435" s="53">
        <v>16716</v>
      </c>
      <c r="BZ435" s="53">
        <v>18170</v>
      </c>
      <c r="CA435" s="53">
        <v>13945</v>
      </c>
      <c r="CB435" s="53">
        <v>8880</v>
      </c>
      <c r="CC435" s="54">
        <v>50733</v>
      </c>
      <c r="CD435" s="54"/>
      <c r="CE435" s="54">
        <v>13000</v>
      </c>
      <c r="CF435" s="42">
        <f t="shared" si="302"/>
        <v>2.6348641900582583E-2</v>
      </c>
      <c r="CG435" s="42">
        <f t="shared" si="303"/>
        <v>2.9853443743427969E-2</v>
      </c>
      <c r="CH435" s="42">
        <f t="shared" si="304"/>
        <v>2.1980845375904768E-2</v>
      </c>
      <c r="CI435" s="42">
        <f t="shared" si="305"/>
        <v>1.3997124914882348E-2</v>
      </c>
      <c r="CJ435" s="42">
        <f t="shared" si="306"/>
        <v>7.0485995331777254E-2</v>
      </c>
      <c r="CK435" s="54">
        <f t="shared" si="309"/>
        <v>15007.081909439597</v>
      </c>
    </row>
    <row r="436" spans="1:89" ht="20" customHeight="1" x14ac:dyDescent="0.6">
      <c r="A436" s="47">
        <v>429</v>
      </c>
      <c r="B436" s="47">
        <v>4</v>
      </c>
      <c r="C436" s="48" t="s">
        <v>756</v>
      </c>
      <c r="D436" s="48" t="s">
        <v>84</v>
      </c>
      <c r="E436" s="48" t="s">
        <v>233</v>
      </c>
      <c r="F436" s="49">
        <v>0</v>
      </c>
      <c r="G436" s="19">
        <v>40</v>
      </c>
      <c r="H436" s="20">
        <f t="shared" si="265"/>
        <v>0</v>
      </c>
      <c r="I436" s="23">
        <v>12557</v>
      </c>
      <c r="J436" s="22">
        <v>50</v>
      </c>
      <c r="K436" s="20">
        <f t="shared" si="266"/>
        <v>627850</v>
      </c>
      <c r="L436" s="23"/>
      <c r="M436" s="24">
        <v>60</v>
      </c>
      <c r="N436" s="20">
        <f t="shared" si="267"/>
        <v>0</v>
      </c>
      <c r="O436" s="23">
        <v>3465</v>
      </c>
      <c r="P436" s="25">
        <v>12</v>
      </c>
      <c r="Q436" s="20">
        <f t="shared" si="268"/>
        <v>41580</v>
      </c>
      <c r="R436" s="23">
        <v>560</v>
      </c>
      <c r="S436" s="26">
        <v>12</v>
      </c>
      <c r="T436" s="20">
        <f t="shared" si="269"/>
        <v>6720</v>
      </c>
      <c r="U436" s="23">
        <v>300</v>
      </c>
      <c r="V436" s="25">
        <v>8</v>
      </c>
      <c r="W436" s="20">
        <f t="shared" si="270"/>
        <v>2400</v>
      </c>
      <c r="X436" s="23">
        <v>195</v>
      </c>
      <c r="Y436" s="25">
        <v>12</v>
      </c>
      <c r="Z436" s="20">
        <f t="shared" si="271"/>
        <v>2340</v>
      </c>
      <c r="AA436" s="23">
        <v>913</v>
      </c>
      <c r="AB436" s="25">
        <v>10</v>
      </c>
      <c r="AC436" s="20">
        <f t="shared" si="272"/>
        <v>9130</v>
      </c>
      <c r="AD436" s="23">
        <v>90</v>
      </c>
      <c r="AE436" s="25">
        <v>25</v>
      </c>
      <c r="AF436" s="20">
        <f t="shared" si="273"/>
        <v>2250</v>
      </c>
      <c r="AG436" s="23">
        <v>188</v>
      </c>
      <c r="AH436" s="25">
        <v>7.5</v>
      </c>
      <c r="AI436" s="20">
        <f t="shared" si="274"/>
        <v>1410</v>
      </c>
      <c r="AJ436" s="23"/>
      <c r="AK436" s="22">
        <v>15</v>
      </c>
      <c r="AL436" s="20">
        <f t="shared" si="275"/>
        <v>0</v>
      </c>
      <c r="AM436" s="23">
        <v>0</v>
      </c>
      <c r="AN436" s="25">
        <v>12</v>
      </c>
      <c r="AO436" s="20">
        <f t="shared" si="276"/>
        <v>0</v>
      </c>
      <c r="AP436" s="23">
        <f t="shared" si="277"/>
        <v>2246</v>
      </c>
      <c r="AQ436" s="23">
        <v>138</v>
      </c>
      <c r="AR436" s="27">
        <v>4</v>
      </c>
      <c r="AS436" s="23">
        <f t="shared" si="278"/>
        <v>552</v>
      </c>
      <c r="AT436" s="23">
        <v>0</v>
      </c>
      <c r="AU436" s="28">
        <v>6</v>
      </c>
      <c r="AV436" s="23">
        <f t="shared" si="279"/>
        <v>0</v>
      </c>
      <c r="AW436" s="23">
        <v>981</v>
      </c>
      <c r="AX436" s="29">
        <f t="shared" si="280"/>
        <v>1533</v>
      </c>
      <c r="AY436" s="23">
        <v>26190</v>
      </c>
      <c r="AZ436" s="30">
        <f t="shared" si="281"/>
        <v>0.27594170582145416</v>
      </c>
      <c r="BA436" s="30">
        <f t="shared" si="282"/>
        <v>0.17886437843433942</v>
      </c>
      <c r="BB436" s="30">
        <f t="shared" si="283"/>
        <v>0.44242424242424244</v>
      </c>
      <c r="BC436" s="20">
        <f t="shared" si="284"/>
        <v>650690</v>
      </c>
      <c r="BD436" s="20">
        <f t="shared" si="285"/>
        <v>636820</v>
      </c>
      <c r="BE436" s="20">
        <f t="shared" si="286"/>
        <v>650690</v>
      </c>
      <c r="BF436" s="20">
        <f t="shared" si="287"/>
        <v>652100</v>
      </c>
      <c r="BG436" s="36">
        <v>717620</v>
      </c>
      <c r="BH436" s="36">
        <v>486198.84166666702</v>
      </c>
      <c r="BI436" s="237">
        <f t="shared" si="288"/>
        <v>67.751573488290049</v>
      </c>
      <c r="BJ436" s="238">
        <f t="shared" si="289"/>
        <v>61021.4</v>
      </c>
      <c r="BK436" s="239">
        <f t="shared" si="290"/>
        <v>8.5033025835400355</v>
      </c>
      <c r="BL436" s="27">
        <f t="shared" si="291"/>
        <v>45370</v>
      </c>
      <c r="BM436" s="239">
        <f t="shared" si="292"/>
        <v>6.3222875616621614</v>
      </c>
      <c r="BN436" s="240">
        <f t="shared" si="293"/>
        <v>2610.0100000000002</v>
      </c>
      <c r="BO436" s="239">
        <f t="shared" si="294"/>
        <v>0.3637036314483989</v>
      </c>
      <c r="BP436" s="27">
        <f t="shared" si="295"/>
        <v>8000</v>
      </c>
      <c r="BQ436" s="239">
        <f t="shared" si="296"/>
        <v>1.1147961316574231</v>
      </c>
      <c r="BR436" s="36">
        <f t="shared" si="297"/>
        <v>63990.988484847992</v>
      </c>
      <c r="BS436" s="239">
        <f t="shared" si="298"/>
        <v>8.9171133029804075</v>
      </c>
      <c r="BT436" s="248">
        <f t="shared" si="307"/>
        <v>0.32248426511709954</v>
      </c>
      <c r="BU436" s="36">
        <v>180992.398484848</v>
      </c>
      <c r="BV436" s="47">
        <f t="shared" si="299"/>
        <v>25.221203211288426</v>
      </c>
      <c r="BW436" s="54">
        <f t="shared" si="300"/>
        <v>50428.759848484973</v>
      </c>
      <c r="BX436" s="237">
        <f t="shared" si="301"/>
        <v>7.0272233004215288</v>
      </c>
      <c r="BY436" s="53">
        <v>16662</v>
      </c>
      <c r="BZ436" s="53">
        <v>16470</v>
      </c>
      <c r="CA436" s="53">
        <v>21156</v>
      </c>
      <c r="CB436" s="53">
        <v>6733.4</v>
      </c>
      <c r="CC436" s="54">
        <v>45370</v>
      </c>
      <c r="CD436" s="54">
        <v>2610.0100000000002</v>
      </c>
      <c r="CE436" s="54">
        <v>8000</v>
      </c>
      <c r="CF436" s="42">
        <f t="shared" si="302"/>
        <v>2.5606663695461742E-2</v>
      </c>
      <c r="CG436" s="42">
        <f t="shared" si="303"/>
        <v>2.5862881190917369E-2</v>
      </c>
      <c r="CH436" s="42">
        <f t="shared" si="304"/>
        <v>3.2513178318400469E-2</v>
      </c>
      <c r="CI436" s="42">
        <f t="shared" si="305"/>
        <v>1.0325716914583652E-2</v>
      </c>
      <c r="CJ436" s="42">
        <f t="shared" si="306"/>
        <v>6.3222875616621613E-2</v>
      </c>
      <c r="CK436" s="54">
        <f t="shared" si="309"/>
        <v>10085.751969696996</v>
      </c>
    </row>
    <row r="437" spans="1:89" ht="20" customHeight="1" x14ac:dyDescent="0.6">
      <c r="A437" s="47">
        <v>430</v>
      </c>
      <c r="B437" s="47">
        <v>4</v>
      </c>
      <c r="C437" s="48" t="s">
        <v>757</v>
      </c>
      <c r="D437" s="48" t="s">
        <v>758</v>
      </c>
      <c r="E437" s="48" t="s">
        <v>294</v>
      </c>
      <c r="F437" s="55"/>
      <c r="G437" s="19">
        <v>40</v>
      </c>
      <c r="H437" s="20">
        <f t="shared" si="265"/>
        <v>0</v>
      </c>
      <c r="I437" s="23">
        <v>12050</v>
      </c>
      <c r="J437" s="22">
        <v>50</v>
      </c>
      <c r="K437" s="20">
        <f t="shared" si="266"/>
        <v>602500</v>
      </c>
      <c r="L437" s="23"/>
      <c r="M437" s="24">
        <v>60</v>
      </c>
      <c r="N437" s="20">
        <f t="shared" si="267"/>
        <v>0</v>
      </c>
      <c r="O437" s="23">
        <v>4488</v>
      </c>
      <c r="P437" s="25">
        <v>12</v>
      </c>
      <c r="Q437" s="20">
        <f t="shared" si="268"/>
        <v>53856</v>
      </c>
      <c r="R437" s="23"/>
      <c r="S437" s="26">
        <v>12</v>
      </c>
      <c r="T437" s="20">
        <f t="shared" si="269"/>
        <v>0</v>
      </c>
      <c r="U437" s="23">
        <v>590</v>
      </c>
      <c r="V437" s="25">
        <v>8</v>
      </c>
      <c r="W437" s="20">
        <f t="shared" si="270"/>
        <v>4720</v>
      </c>
      <c r="X437" s="23">
        <v>134</v>
      </c>
      <c r="Y437" s="25">
        <v>12</v>
      </c>
      <c r="Z437" s="20">
        <f t="shared" si="271"/>
        <v>1608</v>
      </c>
      <c r="AA437" s="23">
        <v>850</v>
      </c>
      <c r="AB437" s="25">
        <v>10</v>
      </c>
      <c r="AC437" s="20">
        <f t="shared" si="272"/>
        <v>8500</v>
      </c>
      <c r="AD437" s="23">
        <v>290</v>
      </c>
      <c r="AE437" s="25">
        <v>25</v>
      </c>
      <c r="AF437" s="20">
        <f t="shared" si="273"/>
        <v>7250</v>
      </c>
      <c r="AG437" s="23">
        <v>904</v>
      </c>
      <c r="AH437" s="25">
        <v>7.5</v>
      </c>
      <c r="AI437" s="20">
        <f t="shared" si="274"/>
        <v>6780</v>
      </c>
      <c r="AJ437" s="23"/>
      <c r="AK437" s="22">
        <v>15</v>
      </c>
      <c r="AL437" s="20">
        <f t="shared" si="275"/>
        <v>0</v>
      </c>
      <c r="AM437" s="23"/>
      <c r="AN437" s="25">
        <v>12</v>
      </c>
      <c r="AO437" s="20">
        <f t="shared" si="276"/>
        <v>0</v>
      </c>
      <c r="AP437" s="23">
        <f t="shared" si="277"/>
        <v>2768</v>
      </c>
      <c r="AQ437" s="23"/>
      <c r="AR437" s="27">
        <v>4</v>
      </c>
      <c r="AS437" s="23">
        <f t="shared" si="278"/>
        <v>0</v>
      </c>
      <c r="AT437" s="23"/>
      <c r="AU437" s="28">
        <v>6</v>
      </c>
      <c r="AV437" s="23">
        <f t="shared" si="279"/>
        <v>0</v>
      </c>
      <c r="AW437" s="23">
        <v>1719</v>
      </c>
      <c r="AX437" s="29">
        <f t="shared" si="280"/>
        <v>1719</v>
      </c>
      <c r="AY437" s="23">
        <v>31190</v>
      </c>
      <c r="AZ437" s="30">
        <f t="shared" si="281"/>
        <v>0.37244813278008299</v>
      </c>
      <c r="BA437" s="30">
        <f t="shared" si="282"/>
        <v>0.22970954356846474</v>
      </c>
      <c r="BB437" s="30">
        <f t="shared" si="283"/>
        <v>0.38302139037433153</v>
      </c>
      <c r="BC437" s="20">
        <f t="shared" si="284"/>
        <v>624578</v>
      </c>
      <c r="BD437" s="20">
        <f t="shared" si="285"/>
        <v>609750</v>
      </c>
      <c r="BE437" s="20">
        <f t="shared" si="286"/>
        <v>624578</v>
      </c>
      <c r="BF437" s="20">
        <f t="shared" si="287"/>
        <v>631358</v>
      </c>
      <c r="BG437" s="36">
        <v>716404</v>
      </c>
      <c r="BH437" s="36">
        <v>478192.39518727298</v>
      </c>
      <c r="BI437" s="237">
        <f t="shared" si="288"/>
        <v>66.748984537673294</v>
      </c>
      <c r="BJ437" s="238">
        <f t="shared" si="289"/>
        <v>44452</v>
      </c>
      <c r="BK437" s="239">
        <f t="shared" si="290"/>
        <v>6.2048788113969211</v>
      </c>
      <c r="BL437" s="27">
        <f t="shared" si="291"/>
        <v>42420.67</v>
      </c>
      <c r="BM437" s="239">
        <f t="shared" si="292"/>
        <v>5.9213334933919963</v>
      </c>
      <c r="BN437" s="240">
        <f t="shared" si="293"/>
        <v>5625</v>
      </c>
      <c r="BO437" s="239">
        <f t="shared" si="294"/>
        <v>0.78517149541320264</v>
      </c>
      <c r="BP437" s="27">
        <f t="shared" si="295"/>
        <v>16000</v>
      </c>
      <c r="BQ437" s="239">
        <f t="shared" si="296"/>
        <v>2.2333766980642209</v>
      </c>
      <c r="BR437" s="36">
        <f t="shared" si="297"/>
        <v>67807.799999999988</v>
      </c>
      <c r="BS437" s="239">
        <f t="shared" si="298"/>
        <v>9.4650225291874399</v>
      </c>
      <c r="BT437" s="248">
        <f t="shared" si="307"/>
        <v>0.33251015462326705</v>
      </c>
      <c r="BU437" s="36">
        <v>176305.47</v>
      </c>
      <c r="BV437" s="47">
        <f t="shared" si="299"/>
        <v>24.609783027453783</v>
      </c>
      <c r="BW437" s="54">
        <f t="shared" si="300"/>
        <v>61906.134812727018</v>
      </c>
      <c r="BX437" s="237">
        <f t="shared" si="301"/>
        <v>8.6412324348729239</v>
      </c>
      <c r="BY437" s="53">
        <v>15372</v>
      </c>
      <c r="BZ437" s="53">
        <v>12615</v>
      </c>
      <c r="CA437" s="53">
        <v>12920</v>
      </c>
      <c r="CB437" s="53">
        <v>3545</v>
      </c>
      <c r="CC437" s="54">
        <v>42420.67</v>
      </c>
      <c r="CD437" s="54">
        <v>5625</v>
      </c>
      <c r="CE437" s="54">
        <v>16000</v>
      </c>
      <c r="CF437" s="42">
        <f t="shared" si="302"/>
        <v>2.4611817899445707E-2</v>
      </c>
      <c r="CG437" s="42">
        <f t="shared" si="303"/>
        <v>2.0688806888068879E-2</v>
      </c>
      <c r="CH437" s="42">
        <f t="shared" si="304"/>
        <v>2.068596716502983E-2</v>
      </c>
      <c r="CI437" s="42">
        <f t="shared" si="305"/>
        <v>5.6148809391818903E-3</v>
      </c>
      <c r="CJ437" s="42">
        <f t="shared" si="306"/>
        <v>5.9213334933919962E-2</v>
      </c>
      <c r="CK437" s="54">
        <f t="shared" si="309"/>
        <v>12381.226962545405</v>
      </c>
    </row>
    <row r="438" spans="1:89" ht="20" customHeight="1" x14ac:dyDescent="0.6">
      <c r="A438" s="47">
        <v>431</v>
      </c>
      <c r="B438" s="47">
        <v>3</v>
      </c>
      <c r="C438" s="48" t="s">
        <v>759</v>
      </c>
      <c r="D438" s="48" t="s">
        <v>122</v>
      </c>
      <c r="E438" s="48" t="s">
        <v>67</v>
      </c>
      <c r="F438" s="55"/>
      <c r="G438" s="19">
        <v>40</v>
      </c>
      <c r="H438" s="20">
        <f t="shared" si="265"/>
        <v>0</v>
      </c>
      <c r="I438" s="23">
        <v>10808</v>
      </c>
      <c r="J438" s="22">
        <v>50</v>
      </c>
      <c r="K438" s="20">
        <f t="shared" si="266"/>
        <v>540400</v>
      </c>
      <c r="L438" s="23"/>
      <c r="M438" s="24">
        <v>60</v>
      </c>
      <c r="N438" s="20">
        <f t="shared" si="267"/>
        <v>0</v>
      </c>
      <c r="O438" s="23">
        <v>7481</v>
      </c>
      <c r="P438" s="25">
        <v>12</v>
      </c>
      <c r="Q438" s="20">
        <f t="shared" si="268"/>
        <v>89772</v>
      </c>
      <c r="R438" s="23"/>
      <c r="S438" s="26">
        <v>12</v>
      </c>
      <c r="T438" s="20">
        <f t="shared" si="269"/>
        <v>0</v>
      </c>
      <c r="U438" s="23">
        <v>884</v>
      </c>
      <c r="V438" s="25">
        <v>8</v>
      </c>
      <c r="W438" s="20">
        <f t="shared" si="270"/>
        <v>7072</v>
      </c>
      <c r="X438" s="23">
        <v>256</v>
      </c>
      <c r="Y438" s="25">
        <v>12</v>
      </c>
      <c r="Z438" s="20">
        <f t="shared" si="271"/>
        <v>3072</v>
      </c>
      <c r="AA438" s="23">
        <v>1063</v>
      </c>
      <c r="AB438" s="25">
        <v>10</v>
      </c>
      <c r="AC438" s="20">
        <f t="shared" si="272"/>
        <v>10630</v>
      </c>
      <c r="AD438" s="23">
        <v>145</v>
      </c>
      <c r="AE438" s="25">
        <v>25</v>
      </c>
      <c r="AF438" s="20">
        <f t="shared" si="273"/>
        <v>3625</v>
      </c>
      <c r="AG438" s="23">
        <v>0</v>
      </c>
      <c r="AH438" s="25">
        <v>7.5</v>
      </c>
      <c r="AI438" s="20">
        <f t="shared" si="274"/>
        <v>0</v>
      </c>
      <c r="AJ438" s="23"/>
      <c r="AK438" s="22">
        <v>15</v>
      </c>
      <c r="AL438" s="20">
        <f t="shared" si="275"/>
        <v>0</v>
      </c>
      <c r="AM438" s="23">
        <v>156</v>
      </c>
      <c r="AN438" s="25">
        <v>12</v>
      </c>
      <c r="AO438" s="20">
        <f t="shared" si="276"/>
        <v>1872</v>
      </c>
      <c r="AP438" s="23">
        <f t="shared" si="277"/>
        <v>2504</v>
      </c>
      <c r="AQ438" s="23"/>
      <c r="AR438" s="27">
        <v>4</v>
      </c>
      <c r="AS438" s="23">
        <f t="shared" si="278"/>
        <v>0</v>
      </c>
      <c r="AT438" s="23"/>
      <c r="AU438" s="28">
        <v>6</v>
      </c>
      <c r="AV438" s="23">
        <f t="shared" si="279"/>
        <v>0</v>
      </c>
      <c r="AW438" s="23">
        <v>3139</v>
      </c>
      <c r="AX438" s="29">
        <f t="shared" si="280"/>
        <v>3139</v>
      </c>
      <c r="AY438" s="23">
        <v>59705</v>
      </c>
      <c r="AZ438" s="30">
        <f t="shared" si="281"/>
        <v>0.69217246484085859</v>
      </c>
      <c r="BA438" s="30">
        <f t="shared" si="282"/>
        <v>0.23168023686158401</v>
      </c>
      <c r="BB438" s="30">
        <f t="shared" si="283"/>
        <v>0.41959631065365594</v>
      </c>
      <c r="BC438" s="20">
        <f t="shared" si="284"/>
        <v>564799</v>
      </c>
      <c r="BD438" s="20">
        <f t="shared" si="285"/>
        <v>544025</v>
      </c>
      <c r="BE438" s="20">
        <f t="shared" si="286"/>
        <v>564799</v>
      </c>
      <c r="BF438" s="20">
        <f t="shared" si="287"/>
        <v>564799</v>
      </c>
      <c r="BG438" s="36">
        <v>715836</v>
      </c>
      <c r="BH438" s="36">
        <v>481904.45833333302</v>
      </c>
      <c r="BI438" s="237">
        <f t="shared" si="288"/>
        <v>67.32051172801215</v>
      </c>
      <c r="BJ438" s="238">
        <f t="shared" si="289"/>
        <v>38048.5</v>
      </c>
      <c r="BK438" s="239">
        <f t="shared" si="290"/>
        <v>5.3152537732106238</v>
      </c>
      <c r="BL438" s="27">
        <f t="shared" si="291"/>
        <v>33550</v>
      </c>
      <c r="BM438" s="239">
        <f t="shared" si="292"/>
        <v>4.6868277091400827</v>
      </c>
      <c r="BN438" s="240">
        <f t="shared" si="293"/>
        <v>9342.25</v>
      </c>
      <c r="BO438" s="239">
        <f t="shared" si="294"/>
        <v>1.3050824490525763</v>
      </c>
      <c r="BP438" s="27">
        <f t="shared" si="295"/>
        <v>35000</v>
      </c>
      <c r="BQ438" s="239">
        <f t="shared" si="296"/>
        <v>4.889388072128253</v>
      </c>
      <c r="BR438" s="36">
        <f t="shared" si="297"/>
        <v>58024.600000000006</v>
      </c>
      <c r="BS438" s="239">
        <f t="shared" si="298"/>
        <v>8.1058510608575158</v>
      </c>
      <c r="BT438" s="248">
        <f t="shared" si="307"/>
        <v>0.32679488271987855</v>
      </c>
      <c r="BU438" s="36">
        <v>173965.35</v>
      </c>
      <c r="BV438" s="47">
        <f t="shared" si="299"/>
        <v>24.302403064389051</v>
      </c>
      <c r="BW438" s="54">
        <f t="shared" si="300"/>
        <v>59966.191666666971</v>
      </c>
      <c r="BX438" s="237">
        <f t="shared" si="301"/>
        <v>8.3770852075988032</v>
      </c>
      <c r="BY438" s="53">
        <v>10792.5</v>
      </c>
      <c r="BZ438" s="53">
        <v>9546</v>
      </c>
      <c r="CA438" s="53">
        <v>13120</v>
      </c>
      <c r="CB438" s="53">
        <v>4590</v>
      </c>
      <c r="CC438" s="54">
        <v>33550</v>
      </c>
      <c r="CD438" s="54">
        <v>9342.25</v>
      </c>
      <c r="CE438" s="54">
        <v>35000</v>
      </c>
      <c r="CF438" s="42">
        <f t="shared" si="302"/>
        <v>1.9108567826784394E-2</v>
      </c>
      <c r="CG438" s="42">
        <f t="shared" si="303"/>
        <v>1.7546987730343275E-2</v>
      </c>
      <c r="CH438" s="42">
        <f t="shared" si="304"/>
        <v>2.3229502885097175E-2</v>
      </c>
      <c r="CI438" s="42">
        <f t="shared" si="305"/>
        <v>8.1267849270271371E-3</v>
      </c>
      <c r="CJ438" s="42">
        <f t="shared" si="306"/>
        <v>4.6868277091400824E-2</v>
      </c>
      <c r="CK438" s="54">
        <f t="shared" si="309"/>
        <v>11993.238333333395</v>
      </c>
    </row>
    <row r="439" spans="1:89" ht="20" customHeight="1" x14ac:dyDescent="0.6">
      <c r="A439" s="47">
        <v>432</v>
      </c>
      <c r="B439" s="47">
        <v>5</v>
      </c>
      <c r="C439" s="70" t="s">
        <v>760</v>
      </c>
      <c r="D439" s="48" t="s">
        <v>222</v>
      </c>
      <c r="E439" s="48" t="s">
        <v>223</v>
      </c>
      <c r="F439" s="57"/>
      <c r="G439" s="19">
        <v>40</v>
      </c>
      <c r="H439" s="20">
        <f t="shared" si="265"/>
        <v>0</v>
      </c>
      <c r="I439" s="23">
        <v>11130</v>
      </c>
      <c r="J439" s="22">
        <v>50</v>
      </c>
      <c r="K439" s="20">
        <f t="shared" si="266"/>
        <v>556500</v>
      </c>
      <c r="L439" s="23"/>
      <c r="M439" s="24">
        <v>60</v>
      </c>
      <c r="N439" s="20">
        <f t="shared" si="267"/>
        <v>0</v>
      </c>
      <c r="O439" s="23">
        <v>6160</v>
      </c>
      <c r="P439" s="25">
        <v>12</v>
      </c>
      <c r="Q439" s="20">
        <f t="shared" si="268"/>
        <v>73920</v>
      </c>
      <c r="R439" s="23">
        <v>280</v>
      </c>
      <c r="S439" s="26">
        <v>12</v>
      </c>
      <c r="T439" s="20">
        <f t="shared" si="269"/>
        <v>3360</v>
      </c>
      <c r="U439" s="23">
        <v>948</v>
      </c>
      <c r="V439" s="25">
        <v>8</v>
      </c>
      <c r="W439" s="20">
        <f t="shared" si="270"/>
        <v>7584</v>
      </c>
      <c r="X439" s="23">
        <v>560</v>
      </c>
      <c r="Y439" s="25">
        <v>12</v>
      </c>
      <c r="Z439" s="20">
        <f t="shared" si="271"/>
        <v>6720</v>
      </c>
      <c r="AA439" s="23">
        <v>1360</v>
      </c>
      <c r="AB439" s="25">
        <v>10</v>
      </c>
      <c r="AC439" s="20">
        <f t="shared" si="272"/>
        <v>13600</v>
      </c>
      <c r="AD439" s="23"/>
      <c r="AE439" s="25">
        <v>25</v>
      </c>
      <c r="AF439" s="20">
        <f t="shared" si="273"/>
        <v>0</v>
      </c>
      <c r="AG439" s="23"/>
      <c r="AH439" s="25">
        <v>7.5</v>
      </c>
      <c r="AI439" s="20">
        <f t="shared" si="274"/>
        <v>0</v>
      </c>
      <c r="AJ439" s="23">
        <v>189</v>
      </c>
      <c r="AK439" s="22">
        <v>15</v>
      </c>
      <c r="AL439" s="20">
        <f t="shared" si="275"/>
        <v>2835</v>
      </c>
      <c r="AM439" s="23"/>
      <c r="AN439" s="25">
        <v>12</v>
      </c>
      <c r="AO439" s="20">
        <f t="shared" si="276"/>
        <v>0</v>
      </c>
      <c r="AP439" s="23">
        <f t="shared" si="277"/>
        <v>3337</v>
      </c>
      <c r="AQ439" s="23">
        <v>179</v>
      </c>
      <c r="AR439" s="27">
        <v>4</v>
      </c>
      <c r="AS439" s="23">
        <f t="shared" si="278"/>
        <v>716</v>
      </c>
      <c r="AT439" s="23"/>
      <c r="AU439" s="28">
        <v>6</v>
      </c>
      <c r="AV439" s="23">
        <f t="shared" si="279"/>
        <v>0</v>
      </c>
      <c r="AW439" s="23">
        <v>2661</v>
      </c>
      <c r="AX439" s="29">
        <f t="shared" si="280"/>
        <v>3377</v>
      </c>
      <c r="AY439" s="23">
        <v>50470</v>
      </c>
      <c r="AZ439" s="30">
        <f t="shared" si="281"/>
        <v>0.55345911949685533</v>
      </c>
      <c r="BA439" s="30">
        <f t="shared" si="282"/>
        <v>0.29982030548068284</v>
      </c>
      <c r="BB439" s="30">
        <f t="shared" si="283"/>
        <v>0.54821428571428577</v>
      </c>
      <c r="BC439" s="20">
        <f t="shared" si="284"/>
        <v>587764</v>
      </c>
      <c r="BD439" s="20">
        <f t="shared" si="285"/>
        <v>559860</v>
      </c>
      <c r="BE439" s="20">
        <f t="shared" si="286"/>
        <v>587764</v>
      </c>
      <c r="BF439" s="20">
        <f t="shared" si="287"/>
        <v>587764</v>
      </c>
      <c r="BG439" s="36">
        <v>714989</v>
      </c>
      <c r="BH439" s="36">
        <v>468967.500777988</v>
      </c>
      <c r="BI439" s="237">
        <f t="shared" si="288"/>
        <v>65.590869338967167</v>
      </c>
      <c r="BJ439" s="238">
        <f t="shared" si="289"/>
        <v>69534</v>
      </c>
      <c r="BK439" s="239">
        <f t="shared" si="290"/>
        <v>9.7251845832593222</v>
      </c>
      <c r="BL439" s="27">
        <f t="shared" si="291"/>
        <v>49845</v>
      </c>
      <c r="BM439" s="239">
        <f t="shared" si="292"/>
        <v>6.9714359241890431</v>
      </c>
      <c r="BN439" s="240">
        <f t="shared" si="293"/>
        <v>0</v>
      </c>
      <c r="BO439" s="239">
        <f t="shared" si="294"/>
        <v>0</v>
      </c>
      <c r="BP439" s="27">
        <f t="shared" si="295"/>
        <v>30000</v>
      </c>
      <c r="BQ439" s="239">
        <f t="shared" si="296"/>
        <v>4.1958687476310823</v>
      </c>
      <c r="BR439" s="36">
        <f t="shared" si="297"/>
        <v>55918</v>
      </c>
      <c r="BS439" s="239">
        <f t="shared" si="298"/>
        <v>7.8208196210011618</v>
      </c>
      <c r="BT439" s="248">
        <f t="shared" si="307"/>
        <v>0.34409130661032827</v>
      </c>
      <c r="BU439" s="36">
        <v>205297</v>
      </c>
      <c r="BV439" s="47">
        <f t="shared" si="299"/>
        <v>28.71330887608061</v>
      </c>
      <c r="BW439" s="54">
        <f t="shared" si="300"/>
        <v>40724.499222012004</v>
      </c>
      <c r="BX439" s="237">
        <f t="shared" si="301"/>
        <v>5.6958217849522166</v>
      </c>
      <c r="BY439" s="53">
        <v>20500</v>
      </c>
      <c r="BZ439" s="53">
        <v>21560</v>
      </c>
      <c r="CA439" s="53">
        <v>15730</v>
      </c>
      <c r="CB439" s="53">
        <v>11744</v>
      </c>
      <c r="CC439" s="54">
        <v>49845</v>
      </c>
      <c r="CD439" s="54"/>
      <c r="CE439" s="54">
        <v>30000</v>
      </c>
      <c r="CF439" s="42">
        <f t="shared" si="302"/>
        <v>3.4877944208900169E-2</v>
      </c>
      <c r="CG439" s="42">
        <f t="shared" si="303"/>
        <v>3.850962740685171E-2</v>
      </c>
      <c r="CH439" s="42">
        <f t="shared" si="304"/>
        <v>2.676244206858535E-2</v>
      </c>
      <c r="CI439" s="42">
        <f t="shared" si="305"/>
        <v>1.9980808623869445E-2</v>
      </c>
      <c r="CJ439" s="42">
        <f t="shared" si="306"/>
        <v>6.9714359241890428E-2</v>
      </c>
      <c r="CK439" s="54">
        <f t="shared" si="309"/>
        <v>8144.899844402401</v>
      </c>
    </row>
    <row r="440" spans="1:89" ht="20" customHeight="1" x14ac:dyDescent="0.6">
      <c r="A440" s="47">
        <v>433</v>
      </c>
      <c r="B440" s="47">
        <v>4</v>
      </c>
      <c r="C440" s="48" t="s">
        <v>761</v>
      </c>
      <c r="D440" s="48" t="s">
        <v>419</v>
      </c>
      <c r="E440" s="48" t="s">
        <v>420</v>
      </c>
      <c r="F440" s="57"/>
      <c r="G440" s="19">
        <v>40</v>
      </c>
      <c r="H440" s="20">
        <f t="shared" si="265"/>
        <v>0</v>
      </c>
      <c r="I440" s="57">
        <v>12767</v>
      </c>
      <c r="J440" s="22">
        <v>50</v>
      </c>
      <c r="K440" s="20">
        <f t="shared" si="266"/>
        <v>638350</v>
      </c>
      <c r="L440" s="23"/>
      <c r="M440" s="24">
        <v>60</v>
      </c>
      <c r="N440" s="20">
        <f t="shared" si="267"/>
        <v>0</v>
      </c>
      <c r="O440" s="57">
        <v>3520</v>
      </c>
      <c r="P440" s="25">
        <v>12</v>
      </c>
      <c r="Q440" s="20">
        <f t="shared" si="268"/>
        <v>42240</v>
      </c>
      <c r="R440" s="57">
        <v>520</v>
      </c>
      <c r="S440" s="26">
        <v>12</v>
      </c>
      <c r="T440" s="20">
        <f t="shared" si="269"/>
        <v>6240</v>
      </c>
      <c r="U440" s="23"/>
      <c r="V440" s="25">
        <v>8</v>
      </c>
      <c r="W440" s="20">
        <f t="shared" si="270"/>
        <v>0</v>
      </c>
      <c r="X440" s="57"/>
      <c r="Y440" s="25">
        <v>12</v>
      </c>
      <c r="Z440" s="20">
        <f t="shared" si="271"/>
        <v>0</v>
      </c>
      <c r="AA440" s="57">
        <v>680</v>
      </c>
      <c r="AB440" s="25">
        <v>10</v>
      </c>
      <c r="AC440" s="20">
        <f t="shared" si="272"/>
        <v>6800</v>
      </c>
      <c r="AD440" s="57"/>
      <c r="AE440" s="25">
        <v>25</v>
      </c>
      <c r="AF440" s="20">
        <f t="shared" si="273"/>
        <v>0</v>
      </c>
      <c r="AG440" s="57"/>
      <c r="AH440" s="25">
        <v>7.5</v>
      </c>
      <c r="AI440" s="20">
        <f t="shared" si="274"/>
        <v>0</v>
      </c>
      <c r="AJ440" s="57">
        <v>301</v>
      </c>
      <c r="AK440" s="22">
        <v>15</v>
      </c>
      <c r="AL440" s="20">
        <f t="shared" si="275"/>
        <v>4515</v>
      </c>
      <c r="AM440" s="57"/>
      <c r="AN440" s="25">
        <v>12</v>
      </c>
      <c r="AO440" s="20">
        <f t="shared" si="276"/>
        <v>0</v>
      </c>
      <c r="AP440" s="23">
        <f t="shared" si="277"/>
        <v>1501</v>
      </c>
      <c r="AQ440" s="57">
        <v>59</v>
      </c>
      <c r="AR440" s="27">
        <v>4</v>
      </c>
      <c r="AS440" s="23">
        <f t="shared" si="278"/>
        <v>236</v>
      </c>
      <c r="AT440" s="57">
        <v>18</v>
      </c>
      <c r="AU440" s="28">
        <v>6</v>
      </c>
      <c r="AV440" s="23">
        <f t="shared" si="279"/>
        <v>108</v>
      </c>
      <c r="AW440" s="57">
        <v>576</v>
      </c>
      <c r="AX440" s="29">
        <f t="shared" si="280"/>
        <v>920</v>
      </c>
      <c r="AY440" s="57">
        <v>16545</v>
      </c>
      <c r="AZ440" s="30">
        <f t="shared" si="281"/>
        <v>0.27571081694994909</v>
      </c>
      <c r="BA440" s="30">
        <f t="shared" si="282"/>
        <v>0.1175687318868959</v>
      </c>
      <c r="BB440" s="30">
        <f t="shared" si="283"/>
        <v>0.26136363636363635</v>
      </c>
      <c r="BC440" s="20">
        <f t="shared" si="284"/>
        <v>651390</v>
      </c>
      <c r="BD440" s="20">
        <f t="shared" si="285"/>
        <v>644590</v>
      </c>
      <c r="BE440" s="20">
        <f t="shared" si="286"/>
        <v>651390</v>
      </c>
      <c r="BF440" s="20">
        <f t="shared" si="287"/>
        <v>651390</v>
      </c>
      <c r="BG440" s="241">
        <v>714690</v>
      </c>
      <c r="BH440" s="241">
        <v>484739.62</v>
      </c>
      <c r="BI440" s="237">
        <f t="shared" si="288"/>
        <v>67.825157760707441</v>
      </c>
      <c r="BJ440" s="238">
        <f t="shared" si="289"/>
        <v>44863</v>
      </c>
      <c r="BK440" s="239">
        <f t="shared" si="290"/>
        <v>6.2772670668401691</v>
      </c>
      <c r="BL440" s="27">
        <f t="shared" si="291"/>
        <v>42404</v>
      </c>
      <c r="BM440" s="239">
        <f t="shared" si="292"/>
        <v>5.9332018077767987</v>
      </c>
      <c r="BN440" s="240">
        <f t="shared" si="293"/>
        <v>7355</v>
      </c>
      <c r="BO440" s="239">
        <f t="shared" si="294"/>
        <v>1.0291175194839721</v>
      </c>
      <c r="BP440" s="27">
        <f t="shared" si="295"/>
        <v>8000</v>
      </c>
      <c r="BQ440" s="239">
        <f t="shared" si="296"/>
        <v>1.1193664385957549</v>
      </c>
      <c r="BR440" s="36">
        <f t="shared" si="297"/>
        <v>47973.56</v>
      </c>
      <c r="BS440" s="239">
        <f t="shared" si="298"/>
        <v>6.7124991254949702</v>
      </c>
      <c r="BT440" s="248">
        <f t="shared" si="307"/>
        <v>0.32174842239292561</v>
      </c>
      <c r="BU440" s="241">
        <v>150595.56</v>
      </c>
      <c r="BV440" s="47">
        <f t="shared" si="299"/>
        <v>21.071451958191663</v>
      </c>
      <c r="BW440" s="54">
        <f t="shared" si="300"/>
        <v>79354.820000000007</v>
      </c>
      <c r="BX440" s="237">
        <f t="shared" si="301"/>
        <v>11.103390281100898</v>
      </c>
      <c r="BY440" s="58">
        <v>14657</v>
      </c>
      <c r="BZ440" s="58">
        <v>15000</v>
      </c>
      <c r="CA440" s="58">
        <v>11550</v>
      </c>
      <c r="CB440" s="58">
        <v>3656</v>
      </c>
      <c r="CC440" s="59">
        <v>42404</v>
      </c>
      <c r="CD440" s="59">
        <v>7355</v>
      </c>
      <c r="CE440" s="59">
        <v>8000</v>
      </c>
      <c r="CF440" s="42">
        <f t="shared" si="302"/>
        <v>2.2501113004498072E-2</v>
      </c>
      <c r="CG440" s="42">
        <f t="shared" si="303"/>
        <v>2.3270606121720785E-2</v>
      </c>
      <c r="CH440" s="42">
        <f t="shared" si="304"/>
        <v>1.7731313038272002E-2</v>
      </c>
      <c r="CI440" s="42">
        <f t="shared" si="305"/>
        <v>5.6126130275257523E-3</v>
      </c>
      <c r="CJ440" s="42">
        <f t="shared" si="306"/>
        <v>5.9332018077767987E-2</v>
      </c>
      <c r="CK440" s="54">
        <f t="shared" si="309"/>
        <v>15870.964000000002</v>
      </c>
    </row>
    <row r="441" spans="1:89" ht="20" customHeight="1" x14ac:dyDescent="0.6">
      <c r="A441" s="47">
        <v>434</v>
      </c>
      <c r="B441" s="47">
        <v>4</v>
      </c>
      <c r="C441" s="48" t="s">
        <v>762</v>
      </c>
      <c r="D441" s="48" t="s">
        <v>196</v>
      </c>
      <c r="E441" s="48" t="s">
        <v>110</v>
      </c>
      <c r="F441" s="55"/>
      <c r="G441" s="19">
        <v>40</v>
      </c>
      <c r="H441" s="20">
        <f t="shared" si="265"/>
        <v>0</v>
      </c>
      <c r="I441" s="23">
        <v>11381</v>
      </c>
      <c r="J441" s="22">
        <v>50</v>
      </c>
      <c r="K441" s="20">
        <f t="shared" si="266"/>
        <v>569050</v>
      </c>
      <c r="L441" s="23"/>
      <c r="M441" s="24">
        <v>60</v>
      </c>
      <c r="N441" s="20">
        <f t="shared" si="267"/>
        <v>0</v>
      </c>
      <c r="O441" s="23">
        <v>4316</v>
      </c>
      <c r="P441" s="25">
        <v>12</v>
      </c>
      <c r="Q441" s="20">
        <f t="shared" si="268"/>
        <v>51792</v>
      </c>
      <c r="R441" s="23">
        <v>2020</v>
      </c>
      <c r="S441" s="26">
        <v>12</v>
      </c>
      <c r="T441" s="20">
        <f t="shared" si="269"/>
        <v>24240</v>
      </c>
      <c r="U441" s="23">
        <v>560</v>
      </c>
      <c r="V441" s="25">
        <v>8</v>
      </c>
      <c r="W441" s="20">
        <f t="shared" si="270"/>
        <v>4480</v>
      </c>
      <c r="X441" s="23">
        <v>425</v>
      </c>
      <c r="Y441" s="25">
        <v>12</v>
      </c>
      <c r="Z441" s="20">
        <f t="shared" si="271"/>
        <v>5100</v>
      </c>
      <c r="AA441" s="23">
        <v>688</v>
      </c>
      <c r="AB441" s="25">
        <v>10</v>
      </c>
      <c r="AC441" s="20">
        <f t="shared" si="272"/>
        <v>6880</v>
      </c>
      <c r="AD441" s="23">
        <v>277</v>
      </c>
      <c r="AE441" s="25">
        <v>25</v>
      </c>
      <c r="AF441" s="20">
        <f t="shared" si="273"/>
        <v>6925</v>
      </c>
      <c r="AG441" s="23">
        <v>270</v>
      </c>
      <c r="AH441" s="25">
        <v>7.5</v>
      </c>
      <c r="AI441" s="20">
        <f t="shared" si="274"/>
        <v>2025</v>
      </c>
      <c r="AJ441" s="23"/>
      <c r="AK441" s="22">
        <v>15</v>
      </c>
      <c r="AL441" s="20">
        <f t="shared" si="275"/>
        <v>0</v>
      </c>
      <c r="AM441" s="23">
        <v>292</v>
      </c>
      <c r="AN441" s="25">
        <v>12</v>
      </c>
      <c r="AO441" s="20">
        <f t="shared" si="276"/>
        <v>3504</v>
      </c>
      <c r="AP441" s="23">
        <f t="shared" si="277"/>
        <v>4532</v>
      </c>
      <c r="AQ441" s="23"/>
      <c r="AR441" s="27">
        <v>4</v>
      </c>
      <c r="AS441" s="23">
        <f t="shared" si="278"/>
        <v>0</v>
      </c>
      <c r="AT441" s="23"/>
      <c r="AU441" s="28">
        <v>6</v>
      </c>
      <c r="AV441" s="23">
        <f t="shared" si="279"/>
        <v>0</v>
      </c>
      <c r="AW441" s="23">
        <v>2050</v>
      </c>
      <c r="AX441" s="29">
        <f t="shared" si="280"/>
        <v>2050</v>
      </c>
      <c r="AY441" s="23">
        <v>39128</v>
      </c>
      <c r="AZ441" s="30">
        <f t="shared" si="281"/>
        <v>0.37922853879272472</v>
      </c>
      <c r="BA441" s="30">
        <f t="shared" si="282"/>
        <v>0.39820753888059046</v>
      </c>
      <c r="BB441" s="30">
        <f t="shared" si="283"/>
        <v>0.47497683039851712</v>
      </c>
      <c r="BC441" s="20">
        <f t="shared" si="284"/>
        <v>616675</v>
      </c>
      <c r="BD441" s="20">
        <f t="shared" si="285"/>
        <v>600215</v>
      </c>
      <c r="BE441" s="20">
        <f t="shared" si="286"/>
        <v>616675</v>
      </c>
      <c r="BF441" s="20">
        <f t="shared" si="287"/>
        <v>618700</v>
      </c>
      <c r="BG441" s="36">
        <v>712540</v>
      </c>
      <c r="BH441" s="36">
        <v>476739.284090909</v>
      </c>
      <c r="BI441" s="237">
        <f t="shared" si="288"/>
        <v>66.907020530904788</v>
      </c>
      <c r="BJ441" s="238">
        <f t="shared" si="289"/>
        <v>44435.25</v>
      </c>
      <c r="BK441" s="239">
        <f t="shared" si="290"/>
        <v>6.2361762146686504</v>
      </c>
      <c r="BL441" s="27">
        <f t="shared" si="291"/>
        <v>48750</v>
      </c>
      <c r="BM441" s="239">
        <f t="shared" si="292"/>
        <v>6.841721166531002</v>
      </c>
      <c r="BN441" s="240">
        <f t="shared" si="293"/>
        <v>2312.5</v>
      </c>
      <c r="BO441" s="239">
        <f t="shared" si="294"/>
        <v>0.32454318354057315</v>
      </c>
      <c r="BP441" s="27">
        <f t="shared" si="295"/>
        <v>15000</v>
      </c>
      <c r="BQ441" s="239">
        <f t="shared" si="296"/>
        <v>2.1051449743172315</v>
      </c>
      <c r="BR441" s="36">
        <f t="shared" si="297"/>
        <v>37143.239999999991</v>
      </c>
      <c r="BS441" s="239">
        <f t="shared" si="298"/>
        <v>5.2127936677239166</v>
      </c>
      <c r="BT441" s="248">
        <f t="shared" si="307"/>
        <v>0.33092979469095207</v>
      </c>
      <c r="BU441" s="36">
        <v>147640.99</v>
      </c>
      <c r="BV441" s="47">
        <f t="shared" si="299"/>
        <v>20.720379206781374</v>
      </c>
      <c r="BW441" s="54">
        <f t="shared" si="300"/>
        <v>88159.725909091008</v>
      </c>
      <c r="BX441" s="237">
        <f t="shared" si="301"/>
        <v>12.372600262313837</v>
      </c>
      <c r="BY441" s="53">
        <v>10794</v>
      </c>
      <c r="BZ441" s="53">
        <v>11137</v>
      </c>
      <c r="CA441" s="53">
        <v>16894</v>
      </c>
      <c r="CB441" s="53">
        <v>5610.25</v>
      </c>
      <c r="CC441" s="54">
        <v>48750</v>
      </c>
      <c r="CD441" s="54">
        <v>2312.5</v>
      </c>
      <c r="CE441" s="54">
        <v>15000</v>
      </c>
      <c r="CF441" s="42">
        <f t="shared" si="302"/>
        <v>1.7503547249361495E-2</v>
      </c>
      <c r="CG441" s="42">
        <f t="shared" si="303"/>
        <v>1.8555017785293604E-2</v>
      </c>
      <c r="CH441" s="42">
        <f t="shared" si="304"/>
        <v>2.7395305468845017E-2</v>
      </c>
      <c r="CI441" s="42">
        <f t="shared" si="305"/>
        <v>9.0678034588653634E-3</v>
      </c>
      <c r="CJ441" s="42">
        <f t="shared" si="306"/>
        <v>6.8417211665310021E-2</v>
      </c>
      <c r="CK441" s="54">
        <f t="shared" si="309"/>
        <v>17631.945181818202</v>
      </c>
    </row>
    <row r="442" spans="1:89" ht="20" customHeight="1" x14ac:dyDescent="0.6">
      <c r="A442" s="47">
        <v>435</v>
      </c>
      <c r="B442" s="47">
        <v>4</v>
      </c>
      <c r="C442" s="48" t="s">
        <v>763</v>
      </c>
      <c r="D442" s="48" t="s">
        <v>700</v>
      </c>
      <c r="E442" s="48" t="s">
        <v>764</v>
      </c>
      <c r="F442" s="23"/>
      <c r="G442" s="19">
        <v>40</v>
      </c>
      <c r="H442" s="20">
        <f t="shared" si="265"/>
        <v>0</v>
      </c>
      <c r="I442" s="23">
        <v>11793</v>
      </c>
      <c r="J442" s="22">
        <v>50</v>
      </c>
      <c r="K442" s="20">
        <f t="shared" si="266"/>
        <v>589650</v>
      </c>
      <c r="L442" s="23"/>
      <c r="M442" s="24">
        <v>60</v>
      </c>
      <c r="N442" s="20">
        <f t="shared" si="267"/>
        <v>0</v>
      </c>
      <c r="O442" s="23">
        <v>4972</v>
      </c>
      <c r="P442" s="25">
        <v>12</v>
      </c>
      <c r="Q442" s="20">
        <f t="shared" si="268"/>
        <v>59664</v>
      </c>
      <c r="R442" s="23">
        <v>350</v>
      </c>
      <c r="S442" s="26">
        <v>12</v>
      </c>
      <c r="T442" s="20">
        <f t="shared" si="269"/>
        <v>4200</v>
      </c>
      <c r="U442" s="23">
        <v>953</v>
      </c>
      <c r="V442" s="25">
        <v>8</v>
      </c>
      <c r="W442" s="20">
        <f t="shared" si="270"/>
        <v>7624</v>
      </c>
      <c r="X442" s="23">
        <v>354</v>
      </c>
      <c r="Y442" s="25">
        <v>12</v>
      </c>
      <c r="Z442" s="20">
        <f t="shared" si="271"/>
        <v>4248</v>
      </c>
      <c r="AA442" s="23">
        <v>1064</v>
      </c>
      <c r="AB442" s="25">
        <v>10</v>
      </c>
      <c r="AC442" s="20">
        <f t="shared" si="272"/>
        <v>10640</v>
      </c>
      <c r="AD442" s="23">
        <v>212</v>
      </c>
      <c r="AE442" s="25">
        <v>25</v>
      </c>
      <c r="AF442" s="20">
        <f t="shared" si="273"/>
        <v>5300</v>
      </c>
      <c r="AG442" s="23"/>
      <c r="AH442" s="25">
        <v>7.5</v>
      </c>
      <c r="AI442" s="20">
        <f t="shared" si="274"/>
        <v>0</v>
      </c>
      <c r="AJ442" s="23"/>
      <c r="AK442" s="22">
        <v>15</v>
      </c>
      <c r="AL442" s="20">
        <f t="shared" si="275"/>
        <v>0</v>
      </c>
      <c r="AM442" s="23"/>
      <c r="AN442" s="25">
        <v>12</v>
      </c>
      <c r="AO442" s="20">
        <f t="shared" si="276"/>
        <v>0</v>
      </c>
      <c r="AP442" s="23">
        <f t="shared" si="277"/>
        <v>2933</v>
      </c>
      <c r="AQ442" s="23"/>
      <c r="AR442" s="27">
        <v>4</v>
      </c>
      <c r="AS442" s="23">
        <f t="shared" si="278"/>
        <v>0</v>
      </c>
      <c r="AT442" s="23"/>
      <c r="AU442" s="28">
        <v>6</v>
      </c>
      <c r="AV442" s="23">
        <f t="shared" si="279"/>
        <v>0</v>
      </c>
      <c r="AW442" s="23">
        <v>1911</v>
      </c>
      <c r="AX442" s="29">
        <f t="shared" si="280"/>
        <v>1911</v>
      </c>
      <c r="AY442" s="23">
        <v>30245</v>
      </c>
      <c r="AZ442" s="30">
        <f t="shared" si="281"/>
        <v>0.42160603747986092</v>
      </c>
      <c r="BA442" s="30">
        <f t="shared" si="282"/>
        <v>0.24870686000169592</v>
      </c>
      <c r="BB442" s="30">
        <f t="shared" si="283"/>
        <v>0.38435237329042637</v>
      </c>
      <c r="BC442" s="20">
        <f t="shared" si="284"/>
        <v>621662</v>
      </c>
      <c r="BD442" s="20">
        <f t="shared" si="285"/>
        <v>599150</v>
      </c>
      <c r="BE442" s="20">
        <f t="shared" si="286"/>
        <v>621662</v>
      </c>
      <c r="BF442" s="20">
        <f t="shared" si="287"/>
        <v>621662</v>
      </c>
      <c r="BG442" s="36">
        <v>711571</v>
      </c>
      <c r="BH442" s="36">
        <v>473726.31977399997</v>
      </c>
      <c r="BI442" s="237">
        <f t="shared" si="288"/>
        <v>66.574708605887537</v>
      </c>
      <c r="BJ442" s="238">
        <f t="shared" si="289"/>
        <v>52225</v>
      </c>
      <c r="BK442" s="239">
        <f t="shared" si="290"/>
        <v>7.3393941012211013</v>
      </c>
      <c r="BL442" s="27">
        <f t="shared" si="291"/>
        <v>51890.51</v>
      </c>
      <c r="BM442" s="239">
        <f t="shared" si="292"/>
        <v>7.2923868454447973</v>
      </c>
      <c r="BN442" s="240">
        <f t="shared" si="293"/>
        <v>0</v>
      </c>
      <c r="BO442" s="239">
        <f t="shared" si="294"/>
        <v>0</v>
      </c>
      <c r="BP442" s="27">
        <f t="shared" si="295"/>
        <v>15000</v>
      </c>
      <c r="BQ442" s="239">
        <f t="shared" si="296"/>
        <v>2.1080117093023745</v>
      </c>
      <c r="BR442" s="36">
        <f t="shared" si="297"/>
        <v>48516.709999999992</v>
      </c>
      <c r="BS442" s="239">
        <f t="shared" si="298"/>
        <v>6.8182528517885066</v>
      </c>
      <c r="BT442" s="248">
        <f t="shared" si="307"/>
        <v>0.33425291394112466</v>
      </c>
      <c r="BU442" s="36">
        <v>167632.22</v>
      </c>
      <c r="BV442" s="47">
        <f t="shared" si="299"/>
        <v>23.558045507756781</v>
      </c>
      <c r="BW442" s="54">
        <f t="shared" si="300"/>
        <v>70212.460226000025</v>
      </c>
      <c r="BX442" s="237">
        <f t="shared" si="301"/>
        <v>9.8672458863556862</v>
      </c>
      <c r="BY442" s="53">
        <v>17065</v>
      </c>
      <c r="BZ442" s="53">
        <v>16200</v>
      </c>
      <c r="CA442" s="53">
        <v>15000</v>
      </c>
      <c r="CB442" s="53">
        <v>3960</v>
      </c>
      <c r="CC442" s="54">
        <v>51890.51</v>
      </c>
      <c r="CD442" s="54"/>
      <c r="CE442" s="54">
        <v>15000</v>
      </c>
      <c r="CF442" s="42">
        <f t="shared" si="302"/>
        <v>2.7450608208318988E-2</v>
      </c>
      <c r="CG442" s="42">
        <f t="shared" si="303"/>
        <v>2.7038304264374532E-2</v>
      </c>
      <c r="CH442" s="42">
        <f t="shared" si="304"/>
        <v>2.4128867455305295E-2</v>
      </c>
      <c r="CI442" s="42">
        <f t="shared" si="305"/>
        <v>6.3700210082005973E-3</v>
      </c>
      <c r="CJ442" s="42">
        <f t="shared" si="306"/>
        <v>7.2923868454447982E-2</v>
      </c>
      <c r="CK442" s="54">
        <f t="shared" si="309"/>
        <v>14042.492045200006</v>
      </c>
    </row>
    <row r="443" spans="1:89" ht="20" customHeight="1" x14ac:dyDescent="0.6">
      <c r="A443" s="47">
        <v>436</v>
      </c>
      <c r="B443" s="47">
        <v>4</v>
      </c>
      <c r="C443" s="68" t="s">
        <v>765</v>
      </c>
      <c r="D443" s="68" t="s">
        <v>84</v>
      </c>
      <c r="E443" s="68" t="s">
        <v>230</v>
      </c>
      <c r="F443" s="49">
        <v>0</v>
      </c>
      <c r="G443" s="19">
        <v>40</v>
      </c>
      <c r="H443" s="20">
        <f t="shared" si="265"/>
        <v>0</v>
      </c>
      <c r="I443" s="23">
        <v>9749</v>
      </c>
      <c r="J443" s="22">
        <v>50</v>
      </c>
      <c r="K443" s="20">
        <f t="shared" si="266"/>
        <v>487450</v>
      </c>
      <c r="L443" s="23"/>
      <c r="M443" s="24">
        <v>60</v>
      </c>
      <c r="N443" s="20">
        <f t="shared" si="267"/>
        <v>0</v>
      </c>
      <c r="O443" s="23">
        <v>11028</v>
      </c>
      <c r="P443" s="25">
        <v>12</v>
      </c>
      <c r="Q443" s="20">
        <f t="shared" si="268"/>
        <v>132336</v>
      </c>
      <c r="R443" s="23">
        <v>1060</v>
      </c>
      <c r="S443" s="26">
        <v>12</v>
      </c>
      <c r="T443" s="20">
        <f t="shared" si="269"/>
        <v>12720</v>
      </c>
      <c r="U443" s="23">
        <v>429</v>
      </c>
      <c r="V443" s="25">
        <v>8</v>
      </c>
      <c r="W443" s="20">
        <f t="shared" si="270"/>
        <v>3432</v>
      </c>
      <c r="X443" s="23">
        <v>270</v>
      </c>
      <c r="Y443" s="25">
        <v>12</v>
      </c>
      <c r="Z443" s="20">
        <f t="shared" si="271"/>
        <v>3240</v>
      </c>
      <c r="AA443" s="23">
        <v>909</v>
      </c>
      <c r="AB443" s="25">
        <v>10</v>
      </c>
      <c r="AC443" s="20">
        <f t="shared" si="272"/>
        <v>9090</v>
      </c>
      <c r="AD443" s="23">
        <v>0</v>
      </c>
      <c r="AE443" s="25">
        <v>25</v>
      </c>
      <c r="AF443" s="20">
        <f t="shared" si="273"/>
        <v>0</v>
      </c>
      <c r="AG443" s="23">
        <v>786</v>
      </c>
      <c r="AH443" s="25">
        <v>7.5</v>
      </c>
      <c r="AI443" s="20">
        <f t="shared" si="274"/>
        <v>5895</v>
      </c>
      <c r="AJ443" s="23"/>
      <c r="AK443" s="22">
        <v>15</v>
      </c>
      <c r="AL443" s="20">
        <f t="shared" si="275"/>
        <v>0</v>
      </c>
      <c r="AM443" s="23">
        <v>0</v>
      </c>
      <c r="AN443" s="25">
        <v>12</v>
      </c>
      <c r="AO443" s="20">
        <f t="shared" si="276"/>
        <v>0</v>
      </c>
      <c r="AP443" s="23">
        <f t="shared" si="277"/>
        <v>3454</v>
      </c>
      <c r="AQ443" s="23">
        <v>0</v>
      </c>
      <c r="AR443" s="27">
        <v>4</v>
      </c>
      <c r="AS443" s="23">
        <f t="shared" si="278"/>
        <v>0</v>
      </c>
      <c r="AT443" s="23">
        <v>0</v>
      </c>
      <c r="AU443" s="28">
        <v>6</v>
      </c>
      <c r="AV443" s="23">
        <f t="shared" si="279"/>
        <v>0</v>
      </c>
      <c r="AW443" s="23">
        <v>3471</v>
      </c>
      <c r="AX443" s="29">
        <f t="shared" si="280"/>
        <v>3471</v>
      </c>
      <c r="AY443" s="23">
        <v>56500</v>
      </c>
      <c r="AZ443" s="30">
        <f t="shared" si="281"/>
        <v>1.1311929428659349</v>
      </c>
      <c r="BA443" s="30">
        <f t="shared" si="282"/>
        <v>0.35429274797415117</v>
      </c>
      <c r="BB443" s="30">
        <f t="shared" si="283"/>
        <v>0.31474428726877041</v>
      </c>
      <c r="BC443" s="20">
        <f t="shared" si="284"/>
        <v>515932</v>
      </c>
      <c r="BD443" s="20">
        <f t="shared" si="285"/>
        <v>500170</v>
      </c>
      <c r="BE443" s="20">
        <f t="shared" si="286"/>
        <v>515932</v>
      </c>
      <c r="BF443" s="20">
        <f t="shared" si="287"/>
        <v>521827</v>
      </c>
      <c r="BG443" s="36">
        <v>710663</v>
      </c>
      <c r="BH443" s="36">
        <v>470631.26803030301</v>
      </c>
      <c r="BI443" s="237">
        <f t="shared" si="288"/>
        <v>66.224253694128294</v>
      </c>
      <c r="BJ443" s="238">
        <f t="shared" si="289"/>
        <v>40573</v>
      </c>
      <c r="BK443" s="239">
        <f t="shared" si="290"/>
        <v>5.7091757978113398</v>
      </c>
      <c r="BL443" s="27">
        <f t="shared" si="291"/>
        <v>41220</v>
      </c>
      <c r="BM443" s="239">
        <f t="shared" si="292"/>
        <v>5.8002175433362932</v>
      </c>
      <c r="BN443" s="240">
        <f t="shared" si="293"/>
        <v>6579.4</v>
      </c>
      <c r="BO443" s="239">
        <f t="shared" si="294"/>
        <v>0.92581153092253288</v>
      </c>
      <c r="BP443" s="27">
        <f t="shared" si="295"/>
        <v>20000</v>
      </c>
      <c r="BQ443" s="239">
        <f t="shared" si="296"/>
        <v>2.8142734319923788</v>
      </c>
      <c r="BR443" s="36">
        <f t="shared" si="297"/>
        <v>40855.75</v>
      </c>
      <c r="BS443" s="239">
        <f t="shared" si="298"/>
        <v>5.7489625884561315</v>
      </c>
      <c r="BT443" s="248">
        <f t="shared" si="307"/>
        <v>0.33775746305871701</v>
      </c>
      <c r="BU443" s="36">
        <v>149228.15</v>
      </c>
      <c r="BV443" s="47">
        <f t="shared" si="299"/>
        <v>20.998440892518676</v>
      </c>
      <c r="BW443" s="54">
        <f t="shared" si="300"/>
        <v>90803.581969696999</v>
      </c>
      <c r="BX443" s="237">
        <f t="shared" si="301"/>
        <v>12.777305413353023</v>
      </c>
      <c r="BY443" s="53">
        <v>14860</v>
      </c>
      <c r="BZ443" s="53">
        <v>11323</v>
      </c>
      <c r="CA443" s="53">
        <v>9815</v>
      </c>
      <c r="CB443" s="53">
        <v>4575</v>
      </c>
      <c r="CC443" s="54">
        <v>41220</v>
      </c>
      <c r="CD443" s="54">
        <v>6579.4</v>
      </c>
      <c r="CE443" s="54">
        <v>20000</v>
      </c>
      <c r="CF443" s="42">
        <f t="shared" si="302"/>
        <v>2.8802245257126907E-2</v>
      </c>
      <c r="CG443" s="42">
        <f t="shared" si="303"/>
        <v>2.2638302976987823E-2</v>
      </c>
      <c r="CH443" s="42">
        <f t="shared" si="304"/>
        <v>1.9023824845134631E-2</v>
      </c>
      <c r="CI443" s="42">
        <f t="shared" si="305"/>
        <v>8.7672734450306329E-3</v>
      </c>
      <c r="CJ443" s="42">
        <f t="shared" si="306"/>
        <v>5.8002175433362932E-2</v>
      </c>
      <c r="CK443" s="54">
        <f t="shared" si="309"/>
        <v>18160.716393939401</v>
      </c>
    </row>
    <row r="444" spans="1:89" ht="20" customHeight="1" x14ac:dyDescent="0.6">
      <c r="A444" s="47">
        <v>437</v>
      </c>
      <c r="B444" s="47">
        <v>4</v>
      </c>
      <c r="C444" s="72" t="s">
        <v>766</v>
      </c>
      <c r="D444" s="47" t="s">
        <v>407</v>
      </c>
      <c r="E444" s="47" t="s">
        <v>241</v>
      </c>
      <c r="F444" s="57"/>
      <c r="G444" s="19">
        <v>40</v>
      </c>
      <c r="H444" s="20">
        <f t="shared" si="265"/>
        <v>0</v>
      </c>
      <c r="I444" s="57">
        <v>11922</v>
      </c>
      <c r="J444" s="22">
        <v>50</v>
      </c>
      <c r="K444" s="20">
        <f t="shared" si="266"/>
        <v>596100</v>
      </c>
      <c r="L444" s="23"/>
      <c r="M444" s="24">
        <v>60</v>
      </c>
      <c r="N444" s="20">
        <f t="shared" si="267"/>
        <v>0</v>
      </c>
      <c r="O444" s="23">
        <v>3902</v>
      </c>
      <c r="P444" s="25">
        <v>12</v>
      </c>
      <c r="Q444" s="20">
        <f t="shared" si="268"/>
        <v>46824</v>
      </c>
      <c r="R444" s="23">
        <v>950</v>
      </c>
      <c r="S444" s="26">
        <v>12</v>
      </c>
      <c r="T444" s="20">
        <f t="shared" si="269"/>
        <v>11400</v>
      </c>
      <c r="U444" s="23">
        <v>500</v>
      </c>
      <c r="V444" s="25">
        <v>8</v>
      </c>
      <c r="W444" s="20">
        <f t="shared" si="270"/>
        <v>4000</v>
      </c>
      <c r="X444" s="23">
        <v>160</v>
      </c>
      <c r="Y444" s="25">
        <v>12</v>
      </c>
      <c r="Z444" s="20">
        <f t="shared" si="271"/>
        <v>1920</v>
      </c>
      <c r="AA444" s="23">
        <v>532</v>
      </c>
      <c r="AB444" s="25">
        <v>10</v>
      </c>
      <c r="AC444" s="20">
        <f t="shared" si="272"/>
        <v>5320</v>
      </c>
      <c r="AD444" s="23">
        <v>350</v>
      </c>
      <c r="AE444" s="25">
        <v>25</v>
      </c>
      <c r="AF444" s="20">
        <f t="shared" si="273"/>
        <v>8750</v>
      </c>
      <c r="AG444" s="23"/>
      <c r="AH444" s="25">
        <v>7.5</v>
      </c>
      <c r="AI444" s="20">
        <f t="shared" si="274"/>
        <v>0</v>
      </c>
      <c r="AJ444" s="23"/>
      <c r="AK444" s="22">
        <v>15</v>
      </c>
      <c r="AL444" s="20">
        <f t="shared" si="275"/>
        <v>0</v>
      </c>
      <c r="AM444" s="23"/>
      <c r="AN444" s="25">
        <v>12</v>
      </c>
      <c r="AO444" s="20">
        <f t="shared" si="276"/>
        <v>0</v>
      </c>
      <c r="AP444" s="23">
        <f t="shared" si="277"/>
        <v>2492</v>
      </c>
      <c r="AQ444" s="23"/>
      <c r="AR444" s="27">
        <v>4</v>
      </c>
      <c r="AS444" s="23">
        <f t="shared" si="278"/>
        <v>0</v>
      </c>
      <c r="AT444" s="23"/>
      <c r="AU444" s="28">
        <v>6</v>
      </c>
      <c r="AV444" s="23">
        <f t="shared" si="279"/>
        <v>0</v>
      </c>
      <c r="AW444" s="23">
        <v>1574</v>
      </c>
      <c r="AX444" s="29">
        <f t="shared" si="280"/>
        <v>1574</v>
      </c>
      <c r="AY444" s="23">
        <v>34370</v>
      </c>
      <c r="AZ444" s="30">
        <f t="shared" si="281"/>
        <v>0.32729407817480288</v>
      </c>
      <c r="BA444" s="30">
        <f t="shared" si="282"/>
        <v>0.20902533132024828</v>
      </c>
      <c r="BB444" s="30">
        <f t="shared" si="283"/>
        <v>0.40338288057406457</v>
      </c>
      <c r="BC444" s="20">
        <f t="shared" si="284"/>
        <v>627490</v>
      </c>
      <c r="BD444" s="20">
        <f t="shared" si="285"/>
        <v>616250</v>
      </c>
      <c r="BE444" s="20">
        <f t="shared" si="286"/>
        <v>627490</v>
      </c>
      <c r="BF444" s="20">
        <f t="shared" si="287"/>
        <v>627490</v>
      </c>
      <c r="BG444" s="36">
        <v>708684</v>
      </c>
      <c r="BH444" s="36">
        <v>470752.227272727</v>
      </c>
      <c r="BI444" s="237">
        <f t="shared" si="288"/>
        <v>66.426253065220465</v>
      </c>
      <c r="BJ444" s="238">
        <f t="shared" si="289"/>
        <v>50288</v>
      </c>
      <c r="BK444" s="239">
        <f t="shared" si="290"/>
        <v>7.0959694306630317</v>
      </c>
      <c r="BL444" s="27">
        <f t="shared" si="291"/>
        <v>61840</v>
      </c>
      <c r="BM444" s="239">
        <f t="shared" si="292"/>
        <v>8.7260330415248539</v>
      </c>
      <c r="BN444" s="240">
        <f t="shared" si="293"/>
        <v>9840.1299999999992</v>
      </c>
      <c r="BO444" s="239">
        <f t="shared" si="294"/>
        <v>1.3885074306743201</v>
      </c>
      <c r="BP444" s="27">
        <f t="shared" si="295"/>
        <v>20000</v>
      </c>
      <c r="BQ444" s="239">
        <f t="shared" si="296"/>
        <v>2.8221322902732386</v>
      </c>
      <c r="BR444" s="36">
        <f t="shared" si="297"/>
        <v>44814.703000000009</v>
      </c>
      <c r="BS444" s="239">
        <f t="shared" si="298"/>
        <v>6.3236510207652508</v>
      </c>
      <c r="BT444" s="248">
        <f t="shared" si="307"/>
        <v>0.33573746934779536</v>
      </c>
      <c r="BU444" s="36">
        <v>186782.83300000001</v>
      </c>
      <c r="BV444" s="47">
        <f t="shared" si="299"/>
        <v>26.356293213900695</v>
      </c>
      <c r="BW444" s="54">
        <f t="shared" si="300"/>
        <v>51148.939727272984</v>
      </c>
      <c r="BX444" s="237">
        <f t="shared" si="301"/>
        <v>7.2174537208788374</v>
      </c>
      <c r="BY444" s="53">
        <v>17988</v>
      </c>
      <c r="BZ444" s="53">
        <v>13120</v>
      </c>
      <c r="CA444" s="53">
        <v>11800</v>
      </c>
      <c r="CB444" s="53">
        <v>7380</v>
      </c>
      <c r="CC444" s="54">
        <v>61840</v>
      </c>
      <c r="CD444" s="54">
        <v>9840.1299999999992</v>
      </c>
      <c r="CE444" s="54">
        <v>20000</v>
      </c>
      <c r="CF444" s="42">
        <f t="shared" si="302"/>
        <v>2.8666592296291576E-2</v>
      </c>
      <c r="CG444" s="42">
        <f t="shared" si="303"/>
        <v>2.1290060851926976E-2</v>
      </c>
      <c r="CH444" s="42">
        <f t="shared" si="304"/>
        <v>1.8805080559052733E-2</v>
      </c>
      <c r="CI444" s="42">
        <f t="shared" si="305"/>
        <v>1.1761143603882133E-2</v>
      </c>
      <c r="CJ444" s="42">
        <f t="shared" si="306"/>
        <v>8.7260330415248541E-2</v>
      </c>
      <c r="CK444" s="54">
        <f t="shared" si="309"/>
        <v>10229.787945454598</v>
      </c>
    </row>
    <row r="445" spans="1:89" ht="20" customHeight="1" x14ac:dyDescent="0.6">
      <c r="A445" s="47">
        <v>438</v>
      </c>
      <c r="B445" s="47">
        <v>4</v>
      </c>
      <c r="C445" s="48" t="s">
        <v>767</v>
      </c>
      <c r="D445" s="48" t="s">
        <v>219</v>
      </c>
      <c r="E445" s="48" t="s">
        <v>210</v>
      </c>
      <c r="F445" s="57"/>
      <c r="G445" s="19">
        <v>40</v>
      </c>
      <c r="H445" s="20">
        <f t="shared" si="265"/>
        <v>0</v>
      </c>
      <c r="I445" s="57">
        <v>11630</v>
      </c>
      <c r="J445" s="22">
        <v>50</v>
      </c>
      <c r="K445" s="20">
        <f t="shared" si="266"/>
        <v>581500</v>
      </c>
      <c r="L445" s="23"/>
      <c r="M445" s="24">
        <v>60</v>
      </c>
      <c r="N445" s="20">
        <f t="shared" si="267"/>
        <v>0</v>
      </c>
      <c r="O445" s="57">
        <v>5621</v>
      </c>
      <c r="P445" s="25">
        <v>12</v>
      </c>
      <c r="Q445" s="20">
        <f t="shared" si="268"/>
        <v>67452</v>
      </c>
      <c r="R445" s="57">
        <v>360</v>
      </c>
      <c r="S445" s="26">
        <v>12</v>
      </c>
      <c r="T445" s="20">
        <f t="shared" si="269"/>
        <v>4320</v>
      </c>
      <c r="U445" s="23">
        <v>730</v>
      </c>
      <c r="V445" s="25">
        <v>8</v>
      </c>
      <c r="W445" s="20">
        <f t="shared" si="270"/>
        <v>5840</v>
      </c>
      <c r="X445" s="57">
        <v>344</v>
      </c>
      <c r="Y445" s="25">
        <v>12</v>
      </c>
      <c r="Z445" s="20">
        <f t="shared" si="271"/>
        <v>4128</v>
      </c>
      <c r="AA445" s="57">
        <v>655</v>
      </c>
      <c r="AB445" s="25">
        <v>10</v>
      </c>
      <c r="AC445" s="20">
        <f t="shared" si="272"/>
        <v>6550</v>
      </c>
      <c r="AD445" s="57"/>
      <c r="AE445" s="25">
        <v>25</v>
      </c>
      <c r="AF445" s="20">
        <f t="shared" si="273"/>
        <v>0</v>
      </c>
      <c r="AG445" s="57">
        <v>416</v>
      </c>
      <c r="AH445" s="25">
        <v>7.5</v>
      </c>
      <c r="AI445" s="20">
        <f t="shared" si="274"/>
        <v>3120</v>
      </c>
      <c r="AJ445" s="57"/>
      <c r="AK445" s="22">
        <v>15</v>
      </c>
      <c r="AL445" s="20">
        <f t="shared" si="275"/>
        <v>0</v>
      </c>
      <c r="AM445" s="57"/>
      <c r="AN445" s="25">
        <v>12</v>
      </c>
      <c r="AO445" s="20">
        <f t="shared" si="276"/>
        <v>0</v>
      </c>
      <c r="AP445" s="23">
        <f t="shared" si="277"/>
        <v>2505</v>
      </c>
      <c r="AQ445" s="57">
        <v>53</v>
      </c>
      <c r="AR445" s="27">
        <v>4</v>
      </c>
      <c r="AS445" s="23">
        <f t="shared" si="278"/>
        <v>212</v>
      </c>
      <c r="AT445" s="57"/>
      <c r="AU445" s="28">
        <v>6</v>
      </c>
      <c r="AV445" s="23">
        <f t="shared" si="279"/>
        <v>0</v>
      </c>
      <c r="AW445" s="57">
        <v>1526</v>
      </c>
      <c r="AX445" s="29">
        <f t="shared" si="280"/>
        <v>1738</v>
      </c>
      <c r="AY445" s="57">
        <v>35770</v>
      </c>
      <c r="AZ445" s="30">
        <f t="shared" si="281"/>
        <v>0.48331900257953569</v>
      </c>
      <c r="BA445" s="30">
        <f t="shared" si="282"/>
        <v>0.21539122957867585</v>
      </c>
      <c r="BB445" s="30">
        <f t="shared" si="283"/>
        <v>0.30919765166340507</v>
      </c>
      <c r="BC445" s="20">
        <f t="shared" si="284"/>
        <v>602338</v>
      </c>
      <c r="BD445" s="20">
        <f t="shared" si="285"/>
        <v>585820</v>
      </c>
      <c r="BE445" s="20">
        <f t="shared" si="286"/>
        <v>602338</v>
      </c>
      <c r="BF445" s="20">
        <f t="shared" si="287"/>
        <v>605458</v>
      </c>
      <c r="BG445" s="241">
        <v>708680</v>
      </c>
      <c r="BH445" s="241">
        <v>468553.28</v>
      </c>
      <c r="BI445" s="237">
        <f t="shared" si="288"/>
        <v>66.116340238189309</v>
      </c>
      <c r="BJ445" s="238">
        <f t="shared" si="289"/>
        <v>51199</v>
      </c>
      <c r="BK445" s="239">
        <f t="shared" si="290"/>
        <v>7.2245583338036914</v>
      </c>
      <c r="BL445" s="27">
        <f t="shared" si="291"/>
        <v>35355</v>
      </c>
      <c r="BM445" s="239">
        <f t="shared" si="292"/>
        <v>4.988852514534063</v>
      </c>
      <c r="BN445" s="240">
        <f t="shared" si="293"/>
        <v>7501.88</v>
      </c>
      <c r="BO445" s="239">
        <f t="shared" si="294"/>
        <v>1.0585708641417848</v>
      </c>
      <c r="BP445" s="27">
        <f t="shared" si="295"/>
        <v>15000</v>
      </c>
      <c r="BQ445" s="239">
        <f t="shared" si="296"/>
        <v>2.1166111644183552</v>
      </c>
      <c r="BR445" s="36">
        <f t="shared" si="297"/>
        <v>50390.100000000006</v>
      </c>
      <c r="BS445" s="239">
        <f t="shared" si="298"/>
        <v>7.1104165490771578</v>
      </c>
      <c r="BT445" s="248">
        <f t="shared" si="307"/>
        <v>0.33883659761810686</v>
      </c>
      <c r="BU445" s="241">
        <v>159445.98000000001</v>
      </c>
      <c r="BV445" s="47">
        <f t="shared" si="299"/>
        <v>22.499009425975053</v>
      </c>
      <c r="BW445" s="54">
        <f t="shared" si="300"/>
        <v>80680.739999999962</v>
      </c>
      <c r="BX445" s="237">
        <f t="shared" si="301"/>
        <v>11.384650335835632</v>
      </c>
      <c r="BY445" s="58">
        <v>15269</v>
      </c>
      <c r="BZ445" s="58">
        <v>13370</v>
      </c>
      <c r="CA445" s="58">
        <v>17760</v>
      </c>
      <c r="CB445" s="58">
        <v>4800</v>
      </c>
      <c r="CC445" s="59">
        <v>35355</v>
      </c>
      <c r="CD445" s="59">
        <v>7501.88</v>
      </c>
      <c r="CE445" s="59">
        <v>15000</v>
      </c>
      <c r="CF445" s="42">
        <f t="shared" si="302"/>
        <v>2.5349554569029348E-2</v>
      </c>
      <c r="CG445" s="42">
        <f t="shared" si="303"/>
        <v>2.2822710047454849E-2</v>
      </c>
      <c r="CH445" s="42">
        <f t="shared" si="304"/>
        <v>2.9485106368849382E-2</v>
      </c>
      <c r="CI445" s="42">
        <f t="shared" si="305"/>
        <v>7.9278826937624076E-3</v>
      </c>
      <c r="CJ445" s="42">
        <f t="shared" si="306"/>
        <v>4.9888525145340631E-2</v>
      </c>
      <c r="CK445" s="54">
        <f t="shared" si="309"/>
        <v>16136.147999999994</v>
      </c>
    </row>
    <row r="446" spans="1:89" ht="20" customHeight="1" x14ac:dyDescent="0.6">
      <c r="A446" s="47">
        <v>439</v>
      </c>
      <c r="B446" s="47">
        <v>4</v>
      </c>
      <c r="C446" s="65" t="s">
        <v>768</v>
      </c>
      <c r="D446" s="69" t="s">
        <v>734</v>
      </c>
      <c r="E446" s="47" t="s">
        <v>635</v>
      </c>
      <c r="F446" s="57"/>
      <c r="G446" s="19">
        <v>40</v>
      </c>
      <c r="H446" s="20">
        <f t="shared" si="265"/>
        <v>0</v>
      </c>
      <c r="I446" s="57">
        <v>12723</v>
      </c>
      <c r="J446" s="22">
        <v>50</v>
      </c>
      <c r="K446" s="20">
        <f t="shared" si="266"/>
        <v>636150</v>
      </c>
      <c r="L446" s="23"/>
      <c r="M446" s="24">
        <v>60</v>
      </c>
      <c r="N446" s="20">
        <f t="shared" si="267"/>
        <v>0</v>
      </c>
      <c r="O446" s="23">
        <v>1919</v>
      </c>
      <c r="P446" s="25">
        <v>12</v>
      </c>
      <c r="Q446" s="20">
        <f t="shared" si="268"/>
        <v>23028</v>
      </c>
      <c r="R446" s="23"/>
      <c r="S446" s="26">
        <v>12</v>
      </c>
      <c r="T446" s="20">
        <f t="shared" si="269"/>
        <v>0</v>
      </c>
      <c r="U446" s="23"/>
      <c r="V446" s="25">
        <v>8</v>
      </c>
      <c r="W446" s="20">
        <f t="shared" si="270"/>
        <v>0</v>
      </c>
      <c r="X446" s="23"/>
      <c r="Y446" s="25">
        <v>12</v>
      </c>
      <c r="Z446" s="20">
        <f t="shared" si="271"/>
        <v>0</v>
      </c>
      <c r="AA446" s="23">
        <v>1980</v>
      </c>
      <c r="AB446" s="25">
        <v>10</v>
      </c>
      <c r="AC446" s="20">
        <f t="shared" si="272"/>
        <v>19800</v>
      </c>
      <c r="AD446" s="23">
        <v>180</v>
      </c>
      <c r="AE446" s="25">
        <v>25</v>
      </c>
      <c r="AF446" s="20">
        <f t="shared" si="273"/>
        <v>4500</v>
      </c>
      <c r="AG446" s="23"/>
      <c r="AH446" s="25">
        <v>7.5</v>
      </c>
      <c r="AI446" s="20">
        <f t="shared" si="274"/>
        <v>0</v>
      </c>
      <c r="AJ446" s="23"/>
      <c r="AK446" s="22">
        <v>15</v>
      </c>
      <c r="AL446" s="20">
        <f t="shared" si="275"/>
        <v>0</v>
      </c>
      <c r="AM446" s="23"/>
      <c r="AN446" s="25">
        <v>12</v>
      </c>
      <c r="AO446" s="20">
        <f t="shared" si="276"/>
        <v>0</v>
      </c>
      <c r="AP446" s="23">
        <f t="shared" si="277"/>
        <v>2160</v>
      </c>
      <c r="AQ446" s="23"/>
      <c r="AR446" s="27">
        <v>4</v>
      </c>
      <c r="AS446" s="23">
        <f t="shared" si="278"/>
        <v>0</v>
      </c>
      <c r="AT446" s="23"/>
      <c r="AU446" s="28">
        <v>6</v>
      </c>
      <c r="AV446" s="23">
        <f t="shared" si="279"/>
        <v>0</v>
      </c>
      <c r="AW446" s="23">
        <v>1292</v>
      </c>
      <c r="AX446" s="29">
        <f t="shared" si="280"/>
        <v>1292</v>
      </c>
      <c r="AY446" s="23">
        <v>24600</v>
      </c>
      <c r="AZ446" s="30">
        <f t="shared" si="281"/>
        <v>0.15082920694804686</v>
      </c>
      <c r="BA446" s="30">
        <f t="shared" si="282"/>
        <v>0.16977128035840602</v>
      </c>
      <c r="BB446" s="30">
        <f t="shared" si="283"/>
        <v>0.67326732673267331</v>
      </c>
      <c r="BC446" s="20">
        <f t="shared" si="284"/>
        <v>660450</v>
      </c>
      <c r="BD446" s="20">
        <f t="shared" si="285"/>
        <v>640650</v>
      </c>
      <c r="BE446" s="20">
        <f t="shared" si="286"/>
        <v>660450</v>
      </c>
      <c r="BF446" s="20">
        <f t="shared" si="287"/>
        <v>660450</v>
      </c>
      <c r="BG446" s="36">
        <v>708078</v>
      </c>
      <c r="BH446" s="36">
        <v>482708.99383839697</v>
      </c>
      <c r="BI446" s="237">
        <f t="shared" si="288"/>
        <v>68.171725973465769</v>
      </c>
      <c r="BJ446" s="238">
        <f t="shared" si="289"/>
        <v>46388</v>
      </c>
      <c r="BK446" s="239">
        <f t="shared" si="290"/>
        <v>6.5512556526258408</v>
      </c>
      <c r="BL446" s="27">
        <f t="shared" si="291"/>
        <v>38706</v>
      </c>
      <c r="BM446" s="239">
        <f t="shared" si="292"/>
        <v>5.466346927880827</v>
      </c>
      <c r="BN446" s="240">
        <f t="shared" si="293"/>
        <v>8652.5</v>
      </c>
      <c r="BO446" s="239">
        <f t="shared" si="294"/>
        <v>1.2219698959719127</v>
      </c>
      <c r="BP446" s="27">
        <f t="shared" si="295"/>
        <v>20000</v>
      </c>
      <c r="BQ446" s="239">
        <f t="shared" si="296"/>
        <v>2.8245475780916793</v>
      </c>
      <c r="BR446" s="36">
        <f t="shared" si="297"/>
        <v>41992.679999999993</v>
      </c>
      <c r="BS446" s="239">
        <f t="shared" si="298"/>
        <v>5.9305161295789439</v>
      </c>
      <c r="BT446" s="248">
        <f t="shared" si="307"/>
        <v>0.31828274026534226</v>
      </c>
      <c r="BU446" s="36">
        <v>155739.18</v>
      </c>
      <c r="BV446" s="47">
        <f t="shared" si="299"/>
        <v>21.994636184149204</v>
      </c>
      <c r="BW446" s="54">
        <f t="shared" si="300"/>
        <v>69629.826161603036</v>
      </c>
      <c r="BX446" s="237">
        <f t="shared" si="301"/>
        <v>9.8336378423850253</v>
      </c>
      <c r="BY446" s="53">
        <v>14868</v>
      </c>
      <c r="BZ446" s="53">
        <v>11200</v>
      </c>
      <c r="CA446" s="53">
        <v>13200</v>
      </c>
      <c r="CB446" s="53">
        <v>7120</v>
      </c>
      <c r="CC446" s="54">
        <v>38706</v>
      </c>
      <c r="CD446" s="54">
        <v>8652.5</v>
      </c>
      <c r="CE446" s="54">
        <v>20000</v>
      </c>
      <c r="CF446" s="42">
        <f t="shared" si="302"/>
        <v>2.2511923688394275E-2</v>
      </c>
      <c r="CG446" s="42">
        <f t="shared" si="303"/>
        <v>1.7482244595332864E-2</v>
      </c>
      <c r="CH446" s="42">
        <f t="shared" si="304"/>
        <v>1.9986372927549397E-2</v>
      </c>
      <c r="CI446" s="42">
        <f t="shared" si="305"/>
        <v>1.0780528427587251E-2</v>
      </c>
      <c r="CJ446" s="42">
        <f t="shared" si="306"/>
        <v>5.4663469278808267E-2</v>
      </c>
      <c r="CK446" s="54">
        <f t="shared" si="309"/>
        <v>13925.965232320608</v>
      </c>
    </row>
    <row r="447" spans="1:89" ht="20" customHeight="1" x14ac:dyDescent="0.6">
      <c r="A447" s="47">
        <v>440</v>
      </c>
      <c r="B447" s="47">
        <v>3</v>
      </c>
      <c r="C447" s="48" t="s">
        <v>769</v>
      </c>
      <c r="D447" s="48" t="s">
        <v>261</v>
      </c>
      <c r="E447" s="48" t="s">
        <v>262</v>
      </c>
      <c r="F447" s="23"/>
      <c r="G447" s="19">
        <v>40</v>
      </c>
      <c r="H447" s="20">
        <f t="shared" si="265"/>
        <v>0</v>
      </c>
      <c r="I447" s="23">
        <v>11929</v>
      </c>
      <c r="J447" s="22">
        <v>50</v>
      </c>
      <c r="K447" s="20">
        <f t="shared" si="266"/>
        <v>596450</v>
      </c>
      <c r="L447" s="23"/>
      <c r="M447" s="24">
        <v>60</v>
      </c>
      <c r="N447" s="20">
        <f t="shared" si="267"/>
        <v>0</v>
      </c>
      <c r="O447" s="23">
        <v>3718</v>
      </c>
      <c r="P447" s="25">
        <v>12</v>
      </c>
      <c r="Q447" s="20">
        <f t="shared" si="268"/>
        <v>44616</v>
      </c>
      <c r="R447" s="23">
        <v>720</v>
      </c>
      <c r="S447" s="26">
        <v>12</v>
      </c>
      <c r="T447" s="20">
        <f t="shared" si="269"/>
        <v>8640</v>
      </c>
      <c r="U447" s="23">
        <v>735</v>
      </c>
      <c r="V447" s="25">
        <v>8</v>
      </c>
      <c r="W447" s="20">
        <f t="shared" si="270"/>
        <v>5880</v>
      </c>
      <c r="X447" s="23">
        <v>175</v>
      </c>
      <c r="Y447" s="25">
        <v>12</v>
      </c>
      <c r="Z447" s="20">
        <f t="shared" si="271"/>
        <v>2100</v>
      </c>
      <c r="AA447" s="23">
        <v>800</v>
      </c>
      <c r="AB447" s="25">
        <v>10</v>
      </c>
      <c r="AC447" s="20">
        <f t="shared" si="272"/>
        <v>8000</v>
      </c>
      <c r="AD447" s="23">
        <v>95</v>
      </c>
      <c r="AE447" s="25">
        <v>25</v>
      </c>
      <c r="AF447" s="20">
        <f t="shared" si="273"/>
        <v>2375</v>
      </c>
      <c r="AG447" s="23"/>
      <c r="AH447" s="25">
        <v>7.5</v>
      </c>
      <c r="AI447" s="20">
        <f t="shared" si="274"/>
        <v>0</v>
      </c>
      <c r="AJ447" s="23"/>
      <c r="AK447" s="22">
        <v>15</v>
      </c>
      <c r="AL447" s="20">
        <f t="shared" si="275"/>
        <v>0</v>
      </c>
      <c r="AM447" s="23"/>
      <c r="AN447" s="25">
        <v>12</v>
      </c>
      <c r="AO447" s="20">
        <f t="shared" si="276"/>
        <v>0</v>
      </c>
      <c r="AP447" s="23">
        <f t="shared" si="277"/>
        <v>2525</v>
      </c>
      <c r="AQ447" s="23">
        <v>39</v>
      </c>
      <c r="AR447" s="27">
        <v>4</v>
      </c>
      <c r="AS447" s="23">
        <f t="shared" si="278"/>
        <v>156</v>
      </c>
      <c r="AT447" s="23"/>
      <c r="AU447" s="28">
        <v>6</v>
      </c>
      <c r="AV447" s="23">
        <f t="shared" si="279"/>
        <v>0</v>
      </c>
      <c r="AW447" s="23">
        <v>1674</v>
      </c>
      <c r="AX447" s="29">
        <f t="shared" si="280"/>
        <v>1830</v>
      </c>
      <c r="AY447" s="23">
        <v>39705</v>
      </c>
      <c r="AZ447" s="30">
        <f t="shared" si="281"/>
        <v>0.31167742476318216</v>
      </c>
      <c r="BA447" s="30">
        <f t="shared" si="282"/>
        <v>0.21166904183083243</v>
      </c>
      <c r="BB447" s="30">
        <f t="shared" si="283"/>
        <v>0.49220010758472299</v>
      </c>
      <c r="BC447" s="20">
        <f t="shared" si="284"/>
        <v>623445</v>
      </c>
      <c r="BD447" s="20">
        <f t="shared" si="285"/>
        <v>607465</v>
      </c>
      <c r="BE447" s="20">
        <f t="shared" si="286"/>
        <v>623445</v>
      </c>
      <c r="BF447" s="20">
        <f t="shared" si="287"/>
        <v>623445</v>
      </c>
      <c r="BG447" s="36">
        <v>707766</v>
      </c>
      <c r="BH447" s="36">
        <v>475034.99993659998</v>
      </c>
      <c r="BI447" s="237">
        <f t="shared" si="288"/>
        <v>67.11752188387122</v>
      </c>
      <c r="BJ447" s="238">
        <f t="shared" si="289"/>
        <v>47770.07</v>
      </c>
      <c r="BK447" s="239">
        <f t="shared" si="290"/>
        <v>6.7494157673581379</v>
      </c>
      <c r="BL447" s="27">
        <f t="shared" si="291"/>
        <v>28246.25</v>
      </c>
      <c r="BM447" s="239">
        <f t="shared" si="292"/>
        <v>3.9909023603846472</v>
      </c>
      <c r="BN447" s="240">
        <f t="shared" si="293"/>
        <v>15651.01</v>
      </c>
      <c r="BO447" s="239">
        <f t="shared" si="294"/>
        <v>2.2113254945843686</v>
      </c>
      <c r="BP447" s="27">
        <f t="shared" si="295"/>
        <v>10000</v>
      </c>
      <c r="BQ447" s="239">
        <f t="shared" si="296"/>
        <v>1.412896352749355</v>
      </c>
      <c r="BR447" s="36">
        <f t="shared" si="297"/>
        <v>42397.140000000007</v>
      </c>
      <c r="BS447" s="239">
        <f t="shared" si="298"/>
        <v>5.9902764473003804</v>
      </c>
      <c r="BT447" s="248">
        <f t="shared" si="307"/>
        <v>0.32882478116128777</v>
      </c>
      <c r="BU447" s="36">
        <v>144064.47</v>
      </c>
      <c r="BV447" s="47">
        <f t="shared" si="299"/>
        <v>20.354816422376889</v>
      </c>
      <c r="BW447" s="54">
        <f t="shared" si="300"/>
        <v>88666.530063400016</v>
      </c>
      <c r="BX447" s="237">
        <f t="shared" si="301"/>
        <v>12.527661693751892</v>
      </c>
      <c r="BY447" s="53">
        <v>15989.5</v>
      </c>
      <c r="BZ447" s="53">
        <v>11756.57</v>
      </c>
      <c r="CA447" s="53">
        <v>17600</v>
      </c>
      <c r="CB447" s="53">
        <v>2424</v>
      </c>
      <c r="CC447" s="54">
        <v>28246.25</v>
      </c>
      <c r="CD447" s="54">
        <v>15651.01</v>
      </c>
      <c r="CE447" s="54">
        <v>10000</v>
      </c>
      <c r="CF447" s="42">
        <f t="shared" si="302"/>
        <v>2.5647009760283584E-2</v>
      </c>
      <c r="CG447" s="42">
        <f t="shared" si="303"/>
        <v>1.9353493616916202E-2</v>
      </c>
      <c r="CH447" s="42">
        <f t="shared" si="304"/>
        <v>2.8230236829231127E-2</v>
      </c>
      <c r="CI447" s="42">
        <f t="shared" si="305"/>
        <v>3.8880735269350144E-3</v>
      </c>
      <c r="CJ447" s="42">
        <f t="shared" si="306"/>
        <v>3.9909023603846468E-2</v>
      </c>
      <c r="CK447" s="54">
        <f t="shared" si="309"/>
        <v>17733.306012680005</v>
      </c>
    </row>
    <row r="448" spans="1:89" ht="20" customHeight="1" x14ac:dyDescent="0.6">
      <c r="A448" s="47">
        <v>441</v>
      </c>
      <c r="B448" s="47">
        <v>5</v>
      </c>
      <c r="C448" s="48" t="s">
        <v>770</v>
      </c>
      <c r="D448" s="47" t="s">
        <v>453</v>
      </c>
      <c r="E448" s="47" t="s">
        <v>258</v>
      </c>
      <c r="F448" s="57"/>
      <c r="G448" s="19">
        <v>40</v>
      </c>
      <c r="H448" s="20">
        <f t="shared" si="265"/>
        <v>0</v>
      </c>
      <c r="I448" s="57">
        <v>12990</v>
      </c>
      <c r="J448" s="22">
        <v>50</v>
      </c>
      <c r="K448" s="20">
        <f t="shared" si="266"/>
        <v>649500</v>
      </c>
      <c r="L448" s="23"/>
      <c r="M448" s="24">
        <v>60</v>
      </c>
      <c r="N448" s="20">
        <f t="shared" si="267"/>
        <v>0</v>
      </c>
      <c r="O448" s="57">
        <v>2404</v>
      </c>
      <c r="P448" s="25">
        <v>12</v>
      </c>
      <c r="Q448" s="20">
        <f t="shared" si="268"/>
        <v>28848</v>
      </c>
      <c r="R448" s="57">
        <v>840</v>
      </c>
      <c r="S448" s="26">
        <v>12</v>
      </c>
      <c r="T448" s="20">
        <f t="shared" si="269"/>
        <v>10080</v>
      </c>
      <c r="U448" s="57">
        <v>540</v>
      </c>
      <c r="V448" s="25">
        <v>8</v>
      </c>
      <c r="W448" s="20">
        <f t="shared" si="270"/>
        <v>4320</v>
      </c>
      <c r="X448" s="57">
        <v>59</v>
      </c>
      <c r="Y448" s="25">
        <v>12</v>
      </c>
      <c r="Z448" s="20">
        <f t="shared" si="271"/>
        <v>708</v>
      </c>
      <c r="AA448" s="57">
        <v>64</v>
      </c>
      <c r="AB448" s="25">
        <v>10</v>
      </c>
      <c r="AC448" s="20">
        <f t="shared" si="272"/>
        <v>640</v>
      </c>
      <c r="AD448" s="57">
        <v>179</v>
      </c>
      <c r="AE448" s="25">
        <v>25</v>
      </c>
      <c r="AF448" s="20">
        <f t="shared" si="273"/>
        <v>4475</v>
      </c>
      <c r="AG448" s="23"/>
      <c r="AH448" s="25">
        <v>7.5</v>
      </c>
      <c r="AI448" s="20">
        <f t="shared" si="274"/>
        <v>0</v>
      </c>
      <c r="AJ448" s="57"/>
      <c r="AK448" s="22">
        <v>15</v>
      </c>
      <c r="AL448" s="20">
        <f t="shared" si="275"/>
        <v>0</v>
      </c>
      <c r="AM448" s="57"/>
      <c r="AN448" s="25">
        <v>12</v>
      </c>
      <c r="AO448" s="20">
        <f t="shared" si="276"/>
        <v>0</v>
      </c>
      <c r="AP448" s="23">
        <f t="shared" si="277"/>
        <v>1682</v>
      </c>
      <c r="AQ448" s="57"/>
      <c r="AR448" s="27">
        <v>4</v>
      </c>
      <c r="AS448" s="23">
        <f t="shared" si="278"/>
        <v>0</v>
      </c>
      <c r="AT448" s="57"/>
      <c r="AU448" s="28">
        <v>6</v>
      </c>
      <c r="AV448" s="23">
        <f t="shared" si="279"/>
        <v>0</v>
      </c>
      <c r="AW448" s="57">
        <v>493</v>
      </c>
      <c r="AX448" s="29">
        <f t="shared" si="280"/>
        <v>493</v>
      </c>
      <c r="AY448" s="57">
        <v>8045</v>
      </c>
      <c r="AZ448" s="30">
        <f t="shared" si="281"/>
        <v>0.1850654349499615</v>
      </c>
      <c r="BA448" s="30">
        <f t="shared" si="282"/>
        <v>0.12948421862971515</v>
      </c>
      <c r="BB448" s="30">
        <f t="shared" si="283"/>
        <v>0.2050748752079867</v>
      </c>
      <c r="BC448" s="20">
        <f t="shared" si="284"/>
        <v>669723</v>
      </c>
      <c r="BD448" s="20">
        <f t="shared" si="285"/>
        <v>664055</v>
      </c>
      <c r="BE448" s="20">
        <f t="shared" si="286"/>
        <v>669723</v>
      </c>
      <c r="BF448" s="20">
        <f t="shared" si="287"/>
        <v>669723</v>
      </c>
      <c r="BG448" s="241">
        <v>706616</v>
      </c>
      <c r="BH448" s="241">
        <v>480109.28</v>
      </c>
      <c r="BI448" s="237">
        <f t="shared" si="288"/>
        <v>67.944863971379078</v>
      </c>
      <c r="BJ448" s="238">
        <f t="shared" si="289"/>
        <v>45375</v>
      </c>
      <c r="BK448" s="239">
        <f t="shared" si="290"/>
        <v>6.4214509719564798</v>
      </c>
      <c r="BL448" s="27">
        <f t="shared" si="291"/>
        <v>43744.9</v>
      </c>
      <c r="BM448" s="239">
        <f t="shared" si="292"/>
        <v>6.1907599035402541</v>
      </c>
      <c r="BN448" s="240">
        <f t="shared" si="293"/>
        <v>0</v>
      </c>
      <c r="BO448" s="239">
        <f t="shared" si="294"/>
        <v>0</v>
      </c>
      <c r="BP448" s="27">
        <f t="shared" si="295"/>
        <v>16500</v>
      </c>
      <c r="BQ448" s="239">
        <f t="shared" si="296"/>
        <v>2.3350730807114473</v>
      </c>
      <c r="BR448" s="36">
        <f t="shared" si="297"/>
        <v>74029.450000000012</v>
      </c>
      <c r="BS448" s="239">
        <f t="shared" si="298"/>
        <v>10.476616719689337</v>
      </c>
      <c r="BT448" s="248">
        <f t="shared" si="307"/>
        <v>0.32055136028620917</v>
      </c>
      <c r="BU448" s="241">
        <v>179649.35</v>
      </c>
      <c r="BV448" s="47">
        <f t="shared" si="299"/>
        <v>25.423900675897517</v>
      </c>
      <c r="BW448" s="54">
        <f t="shared" si="300"/>
        <v>46857.369999999966</v>
      </c>
      <c r="BX448" s="237">
        <f t="shared" si="301"/>
        <v>6.6312353527233983</v>
      </c>
      <c r="BY448" s="58">
        <v>21480</v>
      </c>
      <c r="BZ448" s="58">
        <v>9545</v>
      </c>
      <c r="CA448" s="58">
        <v>9390</v>
      </c>
      <c r="CB448" s="58">
        <v>4960</v>
      </c>
      <c r="CC448" s="59">
        <v>43744.9</v>
      </c>
      <c r="CD448" s="59"/>
      <c r="CE448" s="59">
        <v>16500</v>
      </c>
      <c r="CF448" s="42">
        <f t="shared" si="302"/>
        <v>3.2072961507966728E-2</v>
      </c>
      <c r="CG448" s="42">
        <f t="shared" si="303"/>
        <v>1.4373809398317911E-2</v>
      </c>
      <c r="CH448" s="42">
        <f t="shared" si="304"/>
        <v>1.4020721999991041E-2</v>
      </c>
      <c r="CI448" s="42">
        <f t="shared" si="305"/>
        <v>7.4060469776310502E-3</v>
      </c>
      <c r="CJ448" s="42">
        <f t="shared" si="306"/>
        <v>6.1907599035402543E-2</v>
      </c>
      <c r="CK448" s="54">
        <f t="shared" si="309"/>
        <v>9371.4739999999929</v>
      </c>
    </row>
    <row r="449" spans="1:89" ht="20" customHeight="1" x14ac:dyDescent="0.6">
      <c r="A449" s="47">
        <v>442</v>
      </c>
      <c r="B449" s="47">
        <v>4</v>
      </c>
      <c r="C449" s="48" t="s">
        <v>771</v>
      </c>
      <c r="D449" s="48" t="s">
        <v>772</v>
      </c>
      <c r="E449" s="48" t="s">
        <v>389</v>
      </c>
      <c r="F449" s="57"/>
      <c r="G449" s="19">
        <v>40</v>
      </c>
      <c r="H449" s="20">
        <f t="shared" si="265"/>
        <v>0</v>
      </c>
      <c r="I449" s="23">
        <v>11600</v>
      </c>
      <c r="J449" s="22">
        <v>50</v>
      </c>
      <c r="K449" s="20">
        <f t="shared" si="266"/>
        <v>580000</v>
      </c>
      <c r="L449" s="23"/>
      <c r="M449" s="24">
        <v>60</v>
      </c>
      <c r="N449" s="20">
        <f t="shared" si="267"/>
        <v>0</v>
      </c>
      <c r="O449" s="23">
        <v>4601</v>
      </c>
      <c r="P449" s="25">
        <v>12</v>
      </c>
      <c r="Q449" s="20">
        <f t="shared" si="268"/>
        <v>55212</v>
      </c>
      <c r="R449" s="23">
        <v>80</v>
      </c>
      <c r="S449" s="26">
        <v>12</v>
      </c>
      <c r="T449" s="20">
        <f t="shared" si="269"/>
        <v>960</v>
      </c>
      <c r="U449" s="23">
        <v>1210</v>
      </c>
      <c r="V449" s="25">
        <v>8</v>
      </c>
      <c r="W449" s="20">
        <f t="shared" si="270"/>
        <v>9680</v>
      </c>
      <c r="X449" s="23">
        <v>670</v>
      </c>
      <c r="Y449" s="25">
        <v>12</v>
      </c>
      <c r="Z449" s="20">
        <f t="shared" si="271"/>
        <v>8040</v>
      </c>
      <c r="AA449" s="23">
        <v>1720</v>
      </c>
      <c r="AB449" s="25">
        <v>10</v>
      </c>
      <c r="AC449" s="20">
        <f t="shared" si="272"/>
        <v>17200</v>
      </c>
      <c r="AD449" s="23"/>
      <c r="AE449" s="25">
        <v>25</v>
      </c>
      <c r="AF449" s="20">
        <f t="shared" si="273"/>
        <v>0</v>
      </c>
      <c r="AG449" s="23"/>
      <c r="AH449" s="25">
        <v>7.5</v>
      </c>
      <c r="AI449" s="20">
        <f t="shared" si="274"/>
        <v>0</v>
      </c>
      <c r="AJ449" s="23"/>
      <c r="AK449" s="22">
        <v>15</v>
      </c>
      <c r="AL449" s="20">
        <f t="shared" si="275"/>
        <v>0</v>
      </c>
      <c r="AM449" s="23"/>
      <c r="AN449" s="25">
        <v>12</v>
      </c>
      <c r="AO449" s="20">
        <f t="shared" si="276"/>
        <v>0</v>
      </c>
      <c r="AP449" s="23">
        <f t="shared" si="277"/>
        <v>3680</v>
      </c>
      <c r="AQ449" s="23"/>
      <c r="AR449" s="27">
        <v>4</v>
      </c>
      <c r="AS449" s="23">
        <f t="shared" si="278"/>
        <v>0</v>
      </c>
      <c r="AT449" s="23"/>
      <c r="AU449" s="28">
        <v>6</v>
      </c>
      <c r="AV449" s="23">
        <f t="shared" si="279"/>
        <v>0</v>
      </c>
      <c r="AW449" s="23">
        <v>2262</v>
      </c>
      <c r="AX449" s="29">
        <f t="shared" si="280"/>
        <v>2262</v>
      </c>
      <c r="AY449" s="23">
        <v>34405</v>
      </c>
      <c r="AZ449" s="30">
        <f t="shared" si="281"/>
        <v>0.39663793103448275</v>
      </c>
      <c r="BA449" s="30">
        <f t="shared" si="282"/>
        <v>0.31724137931034485</v>
      </c>
      <c r="BB449" s="30">
        <f t="shared" si="283"/>
        <v>0.49163225385785697</v>
      </c>
      <c r="BC449" s="20">
        <f t="shared" si="284"/>
        <v>615880</v>
      </c>
      <c r="BD449" s="20">
        <f t="shared" si="285"/>
        <v>580960</v>
      </c>
      <c r="BE449" s="20">
        <f t="shared" si="286"/>
        <v>615880</v>
      </c>
      <c r="BF449" s="20">
        <f t="shared" si="287"/>
        <v>615880</v>
      </c>
      <c r="BG449" s="36">
        <v>706277</v>
      </c>
      <c r="BH449" s="36">
        <v>468616.00714612298</v>
      </c>
      <c r="BI449" s="237">
        <f t="shared" si="288"/>
        <v>66.350172403479505</v>
      </c>
      <c r="BJ449" s="238">
        <f t="shared" si="289"/>
        <v>39881</v>
      </c>
      <c r="BK449" s="239">
        <f t="shared" si="290"/>
        <v>5.646651384655029</v>
      </c>
      <c r="BL449" s="27">
        <f t="shared" si="291"/>
        <v>51720.94</v>
      </c>
      <c r="BM449" s="239">
        <f t="shared" si="292"/>
        <v>7.3230389776249263</v>
      </c>
      <c r="BN449" s="240">
        <f t="shared" si="293"/>
        <v>0</v>
      </c>
      <c r="BO449" s="239">
        <f t="shared" si="294"/>
        <v>0</v>
      </c>
      <c r="BP449" s="27">
        <f t="shared" si="295"/>
        <v>17000</v>
      </c>
      <c r="BQ449" s="239">
        <f t="shared" si="296"/>
        <v>2.4069876266677239</v>
      </c>
      <c r="BR449" s="36">
        <f t="shared" si="297"/>
        <v>31614</v>
      </c>
      <c r="BS449" s="239">
        <f t="shared" si="298"/>
        <v>4.47614746055726</v>
      </c>
      <c r="BT449" s="248">
        <f t="shared" si="307"/>
        <v>0.33649827596520487</v>
      </c>
      <c r="BU449" s="36">
        <v>140215.94</v>
      </c>
      <c r="BV449" s="47">
        <f t="shared" si="299"/>
        <v>19.852825449504937</v>
      </c>
      <c r="BW449" s="54">
        <f t="shared" si="300"/>
        <v>97445.052853877016</v>
      </c>
      <c r="BX449" s="237">
        <f t="shared" si="301"/>
        <v>13.797002147015549</v>
      </c>
      <c r="BY449" s="53">
        <v>6496</v>
      </c>
      <c r="BZ449" s="53">
        <v>15415</v>
      </c>
      <c r="CA449" s="53">
        <v>14540</v>
      </c>
      <c r="CB449" s="53">
        <v>3430</v>
      </c>
      <c r="CC449" s="54">
        <v>51720.94</v>
      </c>
      <c r="CD449" s="54"/>
      <c r="CE449" s="54">
        <v>17000</v>
      </c>
      <c r="CF449" s="42">
        <f t="shared" si="302"/>
        <v>1.0547509255049685E-2</v>
      </c>
      <c r="CG449" s="42">
        <f t="shared" si="303"/>
        <v>2.6533668410906087E-2</v>
      </c>
      <c r="CH449" s="42">
        <f t="shared" si="304"/>
        <v>2.3608495161395078E-2</v>
      </c>
      <c r="CI449" s="42">
        <f t="shared" si="305"/>
        <v>5.5692667402740797E-3</v>
      </c>
      <c r="CJ449" s="42">
        <f t="shared" si="306"/>
        <v>7.3230389776249266E-2</v>
      </c>
      <c r="CK449" s="54">
        <f t="shared" si="309"/>
        <v>19489.010570775405</v>
      </c>
    </row>
    <row r="450" spans="1:89" ht="20" customHeight="1" x14ac:dyDescent="0.6">
      <c r="A450" s="47">
        <v>443</v>
      </c>
      <c r="B450" s="47">
        <v>4</v>
      </c>
      <c r="C450" s="48" t="s">
        <v>773</v>
      </c>
      <c r="D450" s="48" t="s">
        <v>81</v>
      </c>
      <c r="E450" s="48" t="s">
        <v>85</v>
      </c>
      <c r="F450" s="49">
        <v>0</v>
      </c>
      <c r="G450" s="19">
        <v>40</v>
      </c>
      <c r="H450" s="20">
        <f t="shared" si="265"/>
        <v>0</v>
      </c>
      <c r="I450" s="23">
        <v>11533</v>
      </c>
      <c r="J450" s="22">
        <v>50</v>
      </c>
      <c r="K450" s="20">
        <f t="shared" si="266"/>
        <v>576650</v>
      </c>
      <c r="L450" s="23"/>
      <c r="M450" s="24">
        <v>60</v>
      </c>
      <c r="N450" s="20">
        <f t="shared" si="267"/>
        <v>0</v>
      </c>
      <c r="O450" s="23">
        <v>5672</v>
      </c>
      <c r="P450" s="25">
        <v>12</v>
      </c>
      <c r="Q450" s="20">
        <f t="shared" si="268"/>
        <v>68064</v>
      </c>
      <c r="R450" s="23">
        <v>940</v>
      </c>
      <c r="S450" s="26">
        <v>12</v>
      </c>
      <c r="T450" s="20">
        <f t="shared" si="269"/>
        <v>11280</v>
      </c>
      <c r="U450" s="23">
        <v>489</v>
      </c>
      <c r="V450" s="25">
        <v>8</v>
      </c>
      <c r="W450" s="20">
        <f t="shared" si="270"/>
        <v>3912</v>
      </c>
      <c r="X450" s="23">
        <v>275</v>
      </c>
      <c r="Y450" s="25">
        <v>12</v>
      </c>
      <c r="Z450" s="20">
        <f t="shared" si="271"/>
        <v>3300</v>
      </c>
      <c r="AA450" s="23">
        <v>840</v>
      </c>
      <c r="AB450" s="25">
        <v>10</v>
      </c>
      <c r="AC450" s="20">
        <f t="shared" si="272"/>
        <v>8400</v>
      </c>
      <c r="AD450" s="23">
        <v>68</v>
      </c>
      <c r="AE450" s="25">
        <v>25</v>
      </c>
      <c r="AF450" s="20">
        <f t="shared" si="273"/>
        <v>1700</v>
      </c>
      <c r="AG450" s="23">
        <v>0</v>
      </c>
      <c r="AH450" s="25">
        <v>7.5</v>
      </c>
      <c r="AI450" s="20">
        <f t="shared" si="274"/>
        <v>0</v>
      </c>
      <c r="AJ450" s="23"/>
      <c r="AK450" s="22">
        <v>15</v>
      </c>
      <c r="AL450" s="20">
        <f t="shared" si="275"/>
        <v>0</v>
      </c>
      <c r="AM450" s="23">
        <v>0</v>
      </c>
      <c r="AN450" s="25">
        <v>12</v>
      </c>
      <c r="AO450" s="20">
        <f t="shared" si="276"/>
        <v>0</v>
      </c>
      <c r="AP450" s="23">
        <f t="shared" si="277"/>
        <v>2612</v>
      </c>
      <c r="AQ450" s="23">
        <v>103</v>
      </c>
      <c r="AR450" s="27">
        <v>4</v>
      </c>
      <c r="AS450" s="23">
        <f t="shared" si="278"/>
        <v>412</v>
      </c>
      <c r="AT450" s="23">
        <v>0</v>
      </c>
      <c r="AU450" s="28">
        <v>6</v>
      </c>
      <c r="AV450" s="23">
        <f t="shared" si="279"/>
        <v>0</v>
      </c>
      <c r="AW450" s="23">
        <v>1680</v>
      </c>
      <c r="AX450" s="29">
        <f t="shared" si="280"/>
        <v>2092</v>
      </c>
      <c r="AY450" s="23">
        <v>32550</v>
      </c>
      <c r="AZ450" s="30">
        <f t="shared" si="281"/>
        <v>0.49180612156420705</v>
      </c>
      <c r="BA450" s="30">
        <f t="shared" si="282"/>
        <v>0.22648053411948321</v>
      </c>
      <c r="BB450" s="30">
        <f t="shared" si="283"/>
        <v>0.36882933709449928</v>
      </c>
      <c r="BC450" s="20">
        <f t="shared" si="284"/>
        <v>605242</v>
      </c>
      <c r="BD450" s="20">
        <f t="shared" si="285"/>
        <v>589630</v>
      </c>
      <c r="BE450" s="20">
        <f t="shared" si="286"/>
        <v>605242</v>
      </c>
      <c r="BF450" s="20">
        <f t="shared" si="287"/>
        <v>605242</v>
      </c>
      <c r="BG450" s="36">
        <v>705856</v>
      </c>
      <c r="BH450" s="36">
        <v>479683.05397000001</v>
      </c>
      <c r="BI450" s="237">
        <f t="shared" si="288"/>
        <v>67.957636397508836</v>
      </c>
      <c r="BJ450" s="238">
        <f t="shared" si="289"/>
        <v>44469</v>
      </c>
      <c r="BK450" s="239">
        <f t="shared" si="290"/>
        <v>6.3000102003808136</v>
      </c>
      <c r="BL450" s="27">
        <f t="shared" si="291"/>
        <v>46115</v>
      </c>
      <c r="BM450" s="239">
        <f t="shared" si="292"/>
        <v>6.5332022395502758</v>
      </c>
      <c r="BN450" s="240">
        <f t="shared" si="293"/>
        <v>1835.15</v>
      </c>
      <c r="BO450" s="239">
        <f t="shared" si="294"/>
        <v>0.25998928960014506</v>
      </c>
      <c r="BP450" s="27">
        <f t="shared" si="295"/>
        <v>8500</v>
      </c>
      <c r="BQ450" s="239">
        <f t="shared" si="296"/>
        <v>1.2042116239006255</v>
      </c>
      <c r="BR450" s="36">
        <f t="shared" si="297"/>
        <v>47445.03</v>
      </c>
      <c r="BS450" s="239">
        <f t="shared" si="298"/>
        <v>6.7216301908604583</v>
      </c>
      <c r="BT450" s="248">
        <f t="shared" si="307"/>
        <v>0.32042363602491158</v>
      </c>
      <c r="BU450" s="36">
        <v>148364.18</v>
      </c>
      <c r="BV450" s="47">
        <f t="shared" si="299"/>
        <v>21.01904354429232</v>
      </c>
      <c r="BW450" s="54">
        <f t="shared" si="300"/>
        <v>77808.766029999999</v>
      </c>
      <c r="BX450" s="237">
        <f t="shared" si="301"/>
        <v>11.023320058198838</v>
      </c>
      <c r="BY450" s="53">
        <v>10779</v>
      </c>
      <c r="BZ450" s="53">
        <v>14550</v>
      </c>
      <c r="CA450" s="53">
        <v>12880</v>
      </c>
      <c r="CB450" s="53">
        <v>6260</v>
      </c>
      <c r="CC450" s="54">
        <v>46115</v>
      </c>
      <c r="CD450" s="54">
        <v>1835.15</v>
      </c>
      <c r="CE450" s="54">
        <v>8500</v>
      </c>
      <c r="CF450" s="42">
        <f t="shared" si="302"/>
        <v>1.7809405163554413E-2</v>
      </c>
      <c r="CG450" s="42">
        <f t="shared" si="303"/>
        <v>2.4676492037379375E-2</v>
      </c>
      <c r="CH450" s="42">
        <f t="shared" si="304"/>
        <v>2.1280743900786794E-2</v>
      </c>
      <c r="CI450" s="42">
        <f t="shared" si="305"/>
        <v>1.0342970249916563E-2</v>
      </c>
      <c r="CJ450" s="42">
        <f t="shared" si="306"/>
        <v>6.5332022395502759E-2</v>
      </c>
      <c r="CK450" s="54">
        <f t="shared" si="309"/>
        <v>15561.753206000001</v>
      </c>
    </row>
    <row r="451" spans="1:89" ht="20" customHeight="1" x14ac:dyDescent="0.6">
      <c r="A451" s="47">
        <v>444</v>
      </c>
      <c r="B451" s="47">
        <v>5</v>
      </c>
      <c r="C451" s="48" t="s">
        <v>774</v>
      </c>
      <c r="D451" s="48" t="s">
        <v>84</v>
      </c>
      <c r="E451" s="48" t="s">
        <v>203</v>
      </c>
      <c r="F451" s="49">
        <v>0</v>
      </c>
      <c r="G451" s="19">
        <v>40</v>
      </c>
      <c r="H451" s="20">
        <f t="shared" si="265"/>
        <v>0</v>
      </c>
      <c r="I451" s="23">
        <v>11984</v>
      </c>
      <c r="J451" s="22">
        <v>50</v>
      </c>
      <c r="K451" s="20">
        <f t="shared" si="266"/>
        <v>599200</v>
      </c>
      <c r="L451" s="23"/>
      <c r="M451" s="24">
        <v>60</v>
      </c>
      <c r="N451" s="20">
        <f t="shared" si="267"/>
        <v>0</v>
      </c>
      <c r="O451" s="23">
        <v>3698</v>
      </c>
      <c r="P451" s="25">
        <v>12</v>
      </c>
      <c r="Q451" s="20">
        <f t="shared" si="268"/>
        <v>44376</v>
      </c>
      <c r="R451" s="23">
        <v>920</v>
      </c>
      <c r="S451" s="26">
        <v>12</v>
      </c>
      <c r="T451" s="20">
        <f t="shared" si="269"/>
        <v>11040</v>
      </c>
      <c r="U451" s="23">
        <v>560</v>
      </c>
      <c r="V451" s="25">
        <v>8</v>
      </c>
      <c r="W451" s="20">
        <f t="shared" si="270"/>
        <v>4480</v>
      </c>
      <c r="X451" s="23">
        <v>423</v>
      </c>
      <c r="Y451" s="25">
        <v>12</v>
      </c>
      <c r="Z451" s="20">
        <f t="shared" si="271"/>
        <v>5076</v>
      </c>
      <c r="AA451" s="23">
        <v>1120</v>
      </c>
      <c r="AB451" s="25">
        <v>10</v>
      </c>
      <c r="AC451" s="20">
        <f t="shared" si="272"/>
        <v>11200</v>
      </c>
      <c r="AD451" s="23">
        <v>0</v>
      </c>
      <c r="AE451" s="25">
        <v>25</v>
      </c>
      <c r="AF451" s="20">
        <f t="shared" si="273"/>
        <v>0</v>
      </c>
      <c r="AG451" s="23">
        <v>532</v>
      </c>
      <c r="AH451" s="25">
        <v>7.5</v>
      </c>
      <c r="AI451" s="20">
        <f t="shared" si="274"/>
        <v>3990</v>
      </c>
      <c r="AJ451" s="23"/>
      <c r="AK451" s="22">
        <v>15</v>
      </c>
      <c r="AL451" s="20">
        <f t="shared" si="275"/>
        <v>0</v>
      </c>
      <c r="AM451" s="23">
        <v>0</v>
      </c>
      <c r="AN451" s="25">
        <v>12</v>
      </c>
      <c r="AO451" s="20">
        <f t="shared" si="276"/>
        <v>0</v>
      </c>
      <c r="AP451" s="23">
        <f t="shared" si="277"/>
        <v>3555</v>
      </c>
      <c r="AQ451" s="23">
        <v>60</v>
      </c>
      <c r="AR451" s="27">
        <v>4</v>
      </c>
      <c r="AS451" s="23">
        <f t="shared" si="278"/>
        <v>240</v>
      </c>
      <c r="AT451" s="23">
        <v>0</v>
      </c>
      <c r="AU451" s="28">
        <v>6</v>
      </c>
      <c r="AV451" s="23">
        <f t="shared" si="279"/>
        <v>0</v>
      </c>
      <c r="AW451" s="23">
        <v>1228</v>
      </c>
      <c r="AX451" s="29">
        <f t="shared" si="280"/>
        <v>1468</v>
      </c>
      <c r="AY451" s="23">
        <v>25985</v>
      </c>
      <c r="AZ451" s="30">
        <f t="shared" si="281"/>
        <v>0.30857810413885178</v>
      </c>
      <c r="BA451" s="30">
        <f t="shared" si="282"/>
        <v>0.29664552736982641</v>
      </c>
      <c r="BB451" s="30">
        <f t="shared" si="283"/>
        <v>0.39697133585722011</v>
      </c>
      <c r="BC451" s="20">
        <f t="shared" si="284"/>
        <v>630996</v>
      </c>
      <c r="BD451" s="20">
        <f t="shared" si="285"/>
        <v>610240</v>
      </c>
      <c r="BE451" s="20">
        <f t="shared" si="286"/>
        <v>630996</v>
      </c>
      <c r="BF451" s="20">
        <f t="shared" si="287"/>
        <v>634986</v>
      </c>
      <c r="BG451" s="36">
        <v>705347</v>
      </c>
      <c r="BH451" s="36">
        <v>472889.93</v>
      </c>
      <c r="BI451" s="237">
        <f t="shared" si="288"/>
        <v>67.043587057150589</v>
      </c>
      <c r="BJ451" s="238">
        <f t="shared" si="289"/>
        <v>61877</v>
      </c>
      <c r="BK451" s="239">
        <f t="shared" si="290"/>
        <v>8.7725615902527405</v>
      </c>
      <c r="BL451" s="27">
        <f t="shared" si="291"/>
        <v>48465</v>
      </c>
      <c r="BM451" s="239">
        <f t="shared" si="292"/>
        <v>6.871086146251419</v>
      </c>
      <c r="BN451" s="240">
        <f t="shared" si="293"/>
        <v>3017.83</v>
      </c>
      <c r="BO451" s="239">
        <f t="shared" si="294"/>
        <v>0.42785040554507214</v>
      </c>
      <c r="BP451" s="27">
        <f t="shared" si="295"/>
        <v>12000</v>
      </c>
      <c r="BQ451" s="239">
        <f t="shared" si="296"/>
        <v>1.7012902869084294</v>
      </c>
      <c r="BR451" s="36">
        <f t="shared" si="297"/>
        <v>49685.388484848998</v>
      </c>
      <c r="BS451" s="239">
        <f t="shared" si="298"/>
        <v>7.0441057358787935</v>
      </c>
      <c r="BT451" s="248">
        <f t="shared" si="307"/>
        <v>0.32956412942849406</v>
      </c>
      <c r="BU451" s="36">
        <v>175045.218484849</v>
      </c>
      <c r="BV451" s="47">
        <f t="shared" si="299"/>
        <v>24.816894164836455</v>
      </c>
      <c r="BW451" s="54">
        <f t="shared" si="300"/>
        <v>57411.851515151007</v>
      </c>
      <c r="BX451" s="237">
        <f t="shared" si="301"/>
        <v>8.1395187780129508</v>
      </c>
      <c r="BY451" s="53">
        <v>16888</v>
      </c>
      <c r="BZ451" s="53">
        <v>20845</v>
      </c>
      <c r="CA451" s="53">
        <v>19892</v>
      </c>
      <c r="CB451" s="53">
        <v>4252</v>
      </c>
      <c r="CC451" s="54">
        <v>48465</v>
      </c>
      <c r="CD451" s="54">
        <v>3017.83</v>
      </c>
      <c r="CE451" s="54">
        <v>12000</v>
      </c>
      <c r="CF451" s="42">
        <f t="shared" si="302"/>
        <v>2.6764036539058886E-2</v>
      </c>
      <c r="CG451" s="42">
        <f t="shared" si="303"/>
        <v>3.4158691662296799E-2</v>
      </c>
      <c r="CH451" s="42">
        <f t="shared" si="304"/>
        <v>3.1524764023860688E-2</v>
      </c>
      <c r="CI451" s="42">
        <f t="shared" si="305"/>
        <v>6.6962106251161439E-3</v>
      </c>
      <c r="CJ451" s="42">
        <f t="shared" si="306"/>
        <v>6.8710861462514192E-2</v>
      </c>
      <c r="CK451" s="54">
        <f t="shared" si="309"/>
        <v>11482.370303030202</v>
      </c>
    </row>
    <row r="452" spans="1:89" ht="20" customHeight="1" x14ac:dyDescent="0.6">
      <c r="A452" s="47">
        <v>445</v>
      </c>
      <c r="B452" s="47">
        <v>5</v>
      </c>
      <c r="C452" s="76" t="s">
        <v>775</v>
      </c>
      <c r="D452" s="47" t="s">
        <v>369</v>
      </c>
      <c r="E452" s="47" t="s">
        <v>255</v>
      </c>
      <c r="F452" s="57"/>
      <c r="G452" s="19">
        <v>40</v>
      </c>
      <c r="H452" s="20">
        <f t="shared" si="265"/>
        <v>0</v>
      </c>
      <c r="I452" s="57">
        <v>11464</v>
      </c>
      <c r="J452" s="22">
        <v>50</v>
      </c>
      <c r="K452" s="20">
        <f t="shared" si="266"/>
        <v>573200</v>
      </c>
      <c r="L452" s="23"/>
      <c r="M452" s="24">
        <v>60</v>
      </c>
      <c r="N452" s="20">
        <f t="shared" si="267"/>
        <v>0</v>
      </c>
      <c r="O452" s="23">
        <v>4296</v>
      </c>
      <c r="P452" s="25">
        <v>12</v>
      </c>
      <c r="Q452" s="20">
        <f t="shared" si="268"/>
        <v>51552</v>
      </c>
      <c r="R452" s="23"/>
      <c r="S452" s="26">
        <v>12</v>
      </c>
      <c r="T452" s="20">
        <f t="shared" si="269"/>
        <v>0</v>
      </c>
      <c r="U452" s="23">
        <v>1385</v>
      </c>
      <c r="V452" s="25">
        <v>8</v>
      </c>
      <c r="W452" s="20">
        <f t="shared" si="270"/>
        <v>11080</v>
      </c>
      <c r="X452" s="23">
        <v>368</v>
      </c>
      <c r="Y452" s="25">
        <v>12</v>
      </c>
      <c r="Z452" s="20">
        <f t="shared" si="271"/>
        <v>4416</v>
      </c>
      <c r="AA452" s="23">
        <v>1176</v>
      </c>
      <c r="AB452" s="25">
        <v>10</v>
      </c>
      <c r="AC452" s="20">
        <f t="shared" si="272"/>
        <v>11760</v>
      </c>
      <c r="AD452" s="23">
        <v>720</v>
      </c>
      <c r="AE452" s="25">
        <v>25</v>
      </c>
      <c r="AF452" s="20">
        <f t="shared" si="273"/>
        <v>18000</v>
      </c>
      <c r="AG452" s="23">
        <v>663</v>
      </c>
      <c r="AH452" s="25">
        <v>7.5</v>
      </c>
      <c r="AI452" s="20">
        <f t="shared" si="274"/>
        <v>4972.5</v>
      </c>
      <c r="AJ452" s="23"/>
      <c r="AK452" s="22">
        <v>15</v>
      </c>
      <c r="AL452" s="20">
        <f t="shared" si="275"/>
        <v>0</v>
      </c>
      <c r="AM452" s="23"/>
      <c r="AN452" s="25">
        <v>12</v>
      </c>
      <c r="AO452" s="20">
        <f t="shared" si="276"/>
        <v>0</v>
      </c>
      <c r="AP452" s="23">
        <f t="shared" si="277"/>
        <v>4312</v>
      </c>
      <c r="AQ452" s="23"/>
      <c r="AR452" s="27">
        <v>4</v>
      </c>
      <c r="AS452" s="23">
        <f t="shared" si="278"/>
        <v>0</v>
      </c>
      <c r="AT452" s="23"/>
      <c r="AU452" s="28">
        <v>6</v>
      </c>
      <c r="AV452" s="23">
        <f t="shared" si="279"/>
        <v>0</v>
      </c>
      <c r="AW452" s="23">
        <v>1663</v>
      </c>
      <c r="AX452" s="29">
        <f t="shared" si="280"/>
        <v>1663</v>
      </c>
      <c r="AY452" s="23">
        <v>29450</v>
      </c>
      <c r="AZ452" s="30">
        <f t="shared" si="281"/>
        <v>0.37473831123517098</v>
      </c>
      <c r="BA452" s="30">
        <f t="shared" si="282"/>
        <v>0.37613398464759246</v>
      </c>
      <c r="BB452" s="30">
        <f t="shared" si="283"/>
        <v>0.38710428305400374</v>
      </c>
      <c r="BC452" s="20">
        <f t="shared" si="284"/>
        <v>618456</v>
      </c>
      <c r="BD452" s="20">
        <f t="shared" si="285"/>
        <v>591200</v>
      </c>
      <c r="BE452" s="20">
        <f t="shared" si="286"/>
        <v>618456</v>
      </c>
      <c r="BF452" s="20">
        <f t="shared" si="287"/>
        <v>623428.5</v>
      </c>
      <c r="BG452" s="36">
        <v>704430.5</v>
      </c>
      <c r="BH452" s="36">
        <v>474151.42802836897</v>
      </c>
      <c r="BI452" s="237">
        <f t="shared" si="288"/>
        <v>67.309894734593257</v>
      </c>
      <c r="BJ452" s="238">
        <f t="shared" si="289"/>
        <v>44313.7</v>
      </c>
      <c r="BK452" s="239">
        <f t="shared" si="290"/>
        <v>6.2907128524389551</v>
      </c>
      <c r="BL452" s="27">
        <f t="shared" si="291"/>
        <v>60624.800000000003</v>
      </c>
      <c r="BM452" s="239">
        <f t="shared" si="292"/>
        <v>8.6062145236471164</v>
      </c>
      <c r="BN452" s="240">
        <f t="shared" si="293"/>
        <v>2054.5</v>
      </c>
      <c r="BO452" s="239">
        <f t="shared" si="294"/>
        <v>0.29165403826211383</v>
      </c>
      <c r="BP452" s="27">
        <f t="shared" si="295"/>
        <v>25000</v>
      </c>
      <c r="BQ452" s="239">
        <f t="shared" si="296"/>
        <v>3.548966150670648</v>
      </c>
      <c r="BR452" s="36">
        <f t="shared" si="297"/>
        <v>25127.049999999985</v>
      </c>
      <c r="BS452" s="239">
        <f t="shared" si="298"/>
        <v>3.5670019966483539</v>
      </c>
      <c r="BT452" s="248">
        <f t="shared" si="307"/>
        <v>0.32690105265406738</v>
      </c>
      <c r="BU452" s="36">
        <v>157120.04999999999</v>
      </c>
      <c r="BV452" s="47">
        <f t="shared" si="299"/>
        <v>22.304549561667187</v>
      </c>
      <c r="BW452" s="54">
        <f t="shared" si="300"/>
        <v>73159.021971631038</v>
      </c>
      <c r="BX452" s="237">
        <f t="shared" si="301"/>
        <v>10.38555570373955</v>
      </c>
      <c r="BY452" s="53">
        <v>14396</v>
      </c>
      <c r="BZ452" s="53">
        <v>11480</v>
      </c>
      <c r="CA452" s="53">
        <v>13935</v>
      </c>
      <c r="CB452" s="53">
        <v>4502.7</v>
      </c>
      <c r="CC452" s="54">
        <v>60624.800000000003</v>
      </c>
      <c r="CD452" s="54">
        <v>2054.5</v>
      </c>
      <c r="CE452" s="54">
        <v>25000</v>
      </c>
      <c r="CF452" s="42">
        <f t="shared" si="302"/>
        <v>2.327732288149844E-2</v>
      </c>
      <c r="CG452" s="42">
        <f t="shared" si="303"/>
        <v>1.9418132611637346E-2</v>
      </c>
      <c r="CH452" s="42">
        <f t="shared" si="304"/>
        <v>2.2531918196282356E-2</v>
      </c>
      <c r="CI452" s="42">
        <f t="shared" si="305"/>
        <v>7.2224802042255044E-3</v>
      </c>
      <c r="CJ452" s="42">
        <f t="shared" si="306"/>
        <v>8.6062145236471169E-2</v>
      </c>
      <c r="CK452" s="54">
        <f t="shared" si="309"/>
        <v>14631.804394326209</v>
      </c>
    </row>
    <row r="453" spans="1:89" ht="20" customHeight="1" x14ac:dyDescent="0.6">
      <c r="A453" s="47">
        <v>446</v>
      </c>
      <c r="B453" s="47">
        <v>4</v>
      </c>
      <c r="C453" s="68" t="s">
        <v>776</v>
      </c>
      <c r="D453" s="68" t="s">
        <v>434</v>
      </c>
      <c r="E453" s="68" t="s">
        <v>230</v>
      </c>
      <c r="F453" s="49">
        <v>0</v>
      </c>
      <c r="G453" s="19">
        <v>40</v>
      </c>
      <c r="H453" s="20">
        <f t="shared" si="265"/>
        <v>0</v>
      </c>
      <c r="I453" s="23">
        <v>10053</v>
      </c>
      <c r="J453" s="22">
        <v>50</v>
      </c>
      <c r="K453" s="20">
        <f t="shared" si="266"/>
        <v>502650</v>
      </c>
      <c r="L453" s="23"/>
      <c r="M453" s="24">
        <v>60</v>
      </c>
      <c r="N453" s="20">
        <f t="shared" si="267"/>
        <v>0</v>
      </c>
      <c r="O453" s="23">
        <v>10064</v>
      </c>
      <c r="P453" s="25">
        <v>12</v>
      </c>
      <c r="Q453" s="20">
        <f t="shared" si="268"/>
        <v>120768</v>
      </c>
      <c r="R453" s="23">
        <v>2540</v>
      </c>
      <c r="S453" s="26">
        <v>12</v>
      </c>
      <c r="T453" s="20">
        <f t="shared" si="269"/>
        <v>30480</v>
      </c>
      <c r="U453" s="23">
        <v>327</v>
      </c>
      <c r="V453" s="25">
        <v>8</v>
      </c>
      <c r="W453" s="20">
        <f t="shared" si="270"/>
        <v>2616</v>
      </c>
      <c r="X453" s="23">
        <v>190</v>
      </c>
      <c r="Y453" s="25">
        <v>12</v>
      </c>
      <c r="Z453" s="20">
        <f t="shared" si="271"/>
        <v>2280</v>
      </c>
      <c r="AA453" s="23">
        <v>839</v>
      </c>
      <c r="AB453" s="25">
        <v>10</v>
      </c>
      <c r="AC453" s="20">
        <f t="shared" si="272"/>
        <v>8390</v>
      </c>
      <c r="AD453" s="23">
        <v>0</v>
      </c>
      <c r="AE453" s="25">
        <v>25</v>
      </c>
      <c r="AF453" s="20">
        <f t="shared" si="273"/>
        <v>0</v>
      </c>
      <c r="AG453" s="23">
        <v>340</v>
      </c>
      <c r="AH453" s="25">
        <v>7.5</v>
      </c>
      <c r="AI453" s="20">
        <f t="shared" si="274"/>
        <v>2550</v>
      </c>
      <c r="AJ453" s="23"/>
      <c r="AK453" s="22">
        <v>15</v>
      </c>
      <c r="AL453" s="20">
        <f t="shared" si="275"/>
        <v>0</v>
      </c>
      <c r="AM453" s="23">
        <v>0</v>
      </c>
      <c r="AN453" s="25">
        <v>12</v>
      </c>
      <c r="AO453" s="20">
        <f t="shared" si="276"/>
        <v>0</v>
      </c>
      <c r="AP453" s="23">
        <f t="shared" si="277"/>
        <v>4236</v>
      </c>
      <c r="AQ453" s="23">
        <v>103</v>
      </c>
      <c r="AR453" s="27">
        <v>4</v>
      </c>
      <c r="AS453" s="23">
        <f t="shared" si="278"/>
        <v>412</v>
      </c>
      <c r="AT453" s="23">
        <v>0</v>
      </c>
      <c r="AU453" s="28">
        <v>6</v>
      </c>
      <c r="AV453" s="23">
        <f t="shared" si="279"/>
        <v>0</v>
      </c>
      <c r="AW453" s="23">
        <v>1553</v>
      </c>
      <c r="AX453" s="29">
        <f t="shared" si="280"/>
        <v>1965</v>
      </c>
      <c r="AY453" s="23">
        <v>34430</v>
      </c>
      <c r="AZ453" s="30">
        <f t="shared" si="281"/>
        <v>1.0010942007360988</v>
      </c>
      <c r="BA453" s="30">
        <f t="shared" si="282"/>
        <v>0.42136675619218145</v>
      </c>
      <c r="BB453" s="30">
        <f t="shared" si="283"/>
        <v>0.19525039745627981</v>
      </c>
      <c r="BC453" s="20">
        <f t="shared" si="284"/>
        <v>546416</v>
      </c>
      <c r="BD453" s="20">
        <f t="shared" si="285"/>
        <v>533130</v>
      </c>
      <c r="BE453" s="20">
        <f t="shared" si="286"/>
        <v>546416</v>
      </c>
      <c r="BF453" s="20">
        <f t="shared" si="287"/>
        <v>548966</v>
      </c>
      <c r="BG453" s="36">
        <v>704302</v>
      </c>
      <c r="BH453" s="36">
        <v>471279.55936860002</v>
      </c>
      <c r="BI453" s="237">
        <f t="shared" si="288"/>
        <v>66.91441446547077</v>
      </c>
      <c r="BJ453" s="238">
        <f t="shared" si="289"/>
        <v>40053</v>
      </c>
      <c r="BK453" s="239">
        <f t="shared" si="290"/>
        <v>5.6869070370380888</v>
      </c>
      <c r="BL453" s="27">
        <f t="shared" si="291"/>
        <v>40020</v>
      </c>
      <c r="BM453" s="239">
        <f t="shared" si="292"/>
        <v>5.6822215470068231</v>
      </c>
      <c r="BN453" s="240">
        <f t="shared" si="293"/>
        <v>5763.75</v>
      </c>
      <c r="BO453" s="239">
        <f t="shared" si="294"/>
        <v>0.81836342932435224</v>
      </c>
      <c r="BP453" s="27">
        <f t="shared" si="295"/>
        <v>9000</v>
      </c>
      <c r="BQ453" s="239">
        <f t="shared" si="296"/>
        <v>1.2778609176177265</v>
      </c>
      <c r="BR453" s="36">
        <f t="shared" si="297"/>
        <v>66928.089230768994</v>
      </c>
      <c r="BS453" s="239">
        <f t="shared" si="298"/>
        <v>9.5027543909812824</v>
      </c>
      <c r="BT453" s="248">
        <f t="shared" si="307"/>
        <v>0.33085585534529222</v>
      </c>
      <c r="BU453" s="36">
        <v>161764.83923076899</v>
      </c>
      <c r="BV453" s="47">
        <f t="shared" si="299"/>
        <v>22.968107321968272</v>
      </c>
      <c r="BW453" s="54">
        <f t="shared" si="300"/>
        <v>71257.601400630985</v>
      </c>
      <c r="BX453" s="237">
        <f t="shared" si="301"/>
        <v>10.117478212560943</v>
      </c>
      <c r="BY453" s="53">
        <v>10770</v>
      </c>
      <c r="BZ453" s="53">
        <v>15270</v>
      </c>
      <c r="CA453" s="53">
        <v>9339</v>
      </c>
      <c r="CB453" s="53">
        <v>4674</v>
      </c>
      <c r="CC453" s="54">
        <v>40020</v>
      </c>
      <c r="CD453" s="54">
        <v>5763.75</v>
      </c>
      <c r="CE453" s="54">
        <v>9000</v>
      </c>
      <c r="CF453" s="42">
        <f t="shared" si="302"/>
        <v>1.9710257386313726E-2</v>
      </c>
      <c r="CG453" s="42">
        <f t="shared" si="303"/>
        <v>2.8642169827246638E-2</v>
      </c>
      <c r="CH453" s="42">
        <f t="shared" si="304"/>
        <v>1.7091373605458114E-2</v>
      </c>
      <c r="CI453" s="42">
        <f t="shared" si="305"/>
        <v>8.5141884925478088E-3</v>
      </c>
      <c r="CJ453" s="42">
        <f t="shared" si="306"/>
        <v>5.6822215470068237E-2</v>
      </c>
      <c r="CK453" s="54">
        <f t="shared" si="309"/>
        <v>14251.520280126198</v>
      </c>
    </row>
    <row r="454" spans="1:89" ht="20" customHeight="1" x14ac:dyDescent="0.6">
      <c r="A454" s="47">
        <v>447</v>
      </c>
      <c r="B454" s="47">
        <v>4</v>
      </c>
      <c r="C454" s="90" t="s">
        <v>777</v>
      </c>
      <c r="D454" s="91" t="s">
        <v>131</v>
      </c>
      <c r="E454" s="48" t="s">
        <v>163</v>
      </c>
      <c r="F454" s="66"/>
      <c r="G454" s="19">
        <v>40</v>
      </c>
      <c r="H454" s="20">
        <f t="shared" si="265"/>
        <v>0</v>
      </c>
      <c r="I454" s="66">
        <v>10809</v>
      </c>
      <c r="J454" s="22">
        <v>50</v>
      </c>
      <c r="K454" s="20">
        <f t="shared" si="266"/>
        <v>540450</v>
      </c>
      <c r="L454" s="23"/>
      <c r="M454" s="24">
        <v>60</v>
      </c>
      <c r="N454" s="20">
        <f t="shared" si="267"/>
        <v>0</v>
      </c>
      <c r="O454" s="66">
        <v>5282</v>
      </c>
      <c r="P454" s="25">
        <v>12</v>
      </c>
      <c r="Q454" s="20">
        <f t="shared" si="268"/>
        <v>63384</v>
      </c>
      <c r="R454" s="66">
        <v>1949</v>
      </c>
      <c r="S454" s="26">
        <v>12</v>
      </c>
      <c r="T454" s="20">
        <f t="shared" si="269"/>
        <v>23388</v>
      </c>
      <c r="U454" s="66">
        <v>2149</v>
      </c>
      <c r="V454" s="25">
        <v>8</v>
      </c>
      <c r="W454" s="20">
        <f t="shared" si="270"/>
        <v>17192</v>
      </c>
      <c r="X454" s="66">
        <v>676</v>
      </c>
      <c r="Y454" s="25">
        <v>12</v>
      </c>
      <c r="Z454" s="20">
        <f t="shared" si="271"/>
        <v>8112</v>
      </c>
      <c r="AA454" s="66">
        <v>1637</v>
      </c>
      <c r="AB454" s="25">
        <v>10</v>
      </c>
      <c r="AC454" s="20">
        <f t="shared" si="272"/>
        <v>16370</v>
      </c>
      <c r="AD454" s="66">
        <v>290</v>
      </c>
      <c r="AE454" s="25">
        <v>25</v>
      </c>
      <c r="AF454" s="20">
        <f t="shared" si="273"/>
        <v>7250</v>
      </c>
      <c r="AG454" s="66">
        <v>1208</v>
      </c>
      <c r="AH454" s="25">
        <v>7.5</v>
      </c>
      <c r="AI454" s="20">
        <f t="shared" si="274"/>
        <v>9060</v>
      </c>
      <c r="AJ454" s="66"/>
      <c r="AK454" s="22">
        <v>15</v>
      </c>
      <c r="AL454" s="20">
        <f t="shared" si="275"/>
        <v>0</v>
      </c>
      <c r="AM454" s="66"/>
      <c r="AN454" s="25">
        <v>12</v>
      </c>
      <c r="AO454" s="20">
        <f t="shared" si="276"/>
        <v>0</v>
      </c>
      <c r="AP454" s="23">
        <f t="shared" si="277"/>
        <v>7909</v>
      </c>
      <c r="AQ454" s="66"/>
      <c r="AR454" s="27">
        <v>4</v>
      </c>
      <c r="AS454" s="23">
        <f t="shared" si="278"/>
        <v>0</v>
      </c>
      <c r="AT454" s="66"/>
      <c r="AU454" s="28">
        <v>6</v>
      </c>
      <c r="AV454" s="23">
        <f t="shared" si="279"/>
        <v>0</v>
      </c>
      <c r="AW454" s="66">
        <f>779+135+72+224+8</f>
        <v>1218</v>
      </c>
      <c r="AX454" s="29">
        <f t="shared" si="280"/>
        <v>1218</v>
      </c>
      <c r="AY454" s="23">
        <v>23396</v>
      </c>
      <c r="AZ454" s="30">
        <f t="shared" si="281"/>
        <v>0.48866685169765933</v>
      </c>
      <c r="BA454" s="30">
        <f t="shared" si="282"/>
        <v>0.73170506059765006</v>
      </c>
      <c r="BB454" s="30">
        <f t="shared" si="283"/>
        <v>0.23059447179098827</v>
      </c>
      <c r="BC454" s="20">
        <f t="shared" si="284"/>
        <v>612762</v>
      </c>
      <c r="BD454" s="20">
        <f t="shared" si="285"/>
        <v>571088</v>
      </c>
      <c r="BE454" s="20">
        <f t="shared" si="286"/>
        <v>612762</v>
      </c>
      <c r="BF454" s="20">
        <f t="shared" si="287"/>
        <v>621822</v>
      </c>
      <c r="BG454" s="88">
        <v>703499</v>
      </c>
      <c r="BH454" s="88">
        <v>468778.54</v>
      </c>
      <c r="BI454" s="237">
        <f t="shared" si="288"/>
        <v>66.635281642191387</v>
      </c>
      <c r="BJ454" s="238">
        <f t="shared" si="289"/>
        <v>51224.75</v>
      </c>
      <c r="BK454" s="239">
        <f t="shared" si="290"/>
        <v>7.281424707071368</v>
      </c>
      <c r="BL454" s="27">
        <f t="shared" si="291"/>
        <v>62060</v>
      </c>
      <c r="BM454" s="239">
        <f t="shared" si="292"/>
        <v>8.8216187940565653</v>
      </c>
      <c r="BN454" s="240">
        <f t="shared" si="293"/>
        <v>16535</v>
      </c>
      <c r="BO454" s="239">
        <f t="shared" si="294"/>
        <v>2.3503942436307659</v>
      </c>
      <c r="BP454" s="27">
        <f t="shared" si="295"/>
        <v>17789</v>
      </c>
      <c r="BQ454" s="239">
        <f t="shared" si="296"/>
        <v>2.5286460961564976</v>
      </c>
      <c r="BR454" s="36">
        <f t="shared" si="297"/>
        <v>32678.399999999994</v>
      </c>
      <c r="BS454" s="239">
        <f t="shared" si="298"/>
        <v>4.6451238736657761</v>
      </c>
      <c r="BT454" s="248">
        <f t="shared" si="307"/>
        <v>0.33364718357808615</v>
      </c>
      <c r="BU454" s="88">
        <v>180287.15</v>
      </c>
      <c r="BV454" s="47">
        <f t="shared" si="299"/>
        <v>25.627207714580972</v>
      </c>
      <c r="BW454" s="54">
        <f t="shared" si="300"/>
        <v>54433.310000000027</v>
      </c>
      <c r="BX454" s="237">
        <f t="shared" si="301"/>
        <v>7.7375106432276421</v>
      </c>
      <c r="BY454" s="73">
        <v>18575</v>
      </c>
      <c r="BZ454" s="73">
        <v>11553</v>
      </c>
      <c r="CA454" s="73">
        <v>8740</v>
      </c>
      <c r="CB454" s="73">
        <v>12356.75</v>
      </c>
      <c r="CC454" s="88">
        <v>62060</v>
      </c>
      <c r="CD454" s="88">
        <v>16535</v>
      </c>
      <c r="CE454" s="88">
        <v>17789</v>
      </c>
      <c r="CF454" s="42">
        <f t="shared" si="302"/>
        <v>3.0313563830655296E-2</v>
      </c>
      <c r="CG454" s="42">
        <f t="shared" si="303"/>
        <v>2.0229806964951112E-2</v>
      </c>
      <c r="CH454" s="42">
        <f t="shared" si="304"/>
        <v>1.4263286561503488E-2</v>
      </c>
      <c r="CI454" s="42">
        <f t="shared" si="305"/>
        <v>1.9871844354172094E-2</v>
      </c>
      <c r="CJ454" s="42">
        <f t="shared" si="306"/>
        <v>8.8216187940565655E-2</v>
      </c>
      <c r="CK454" s="54">
        <f t="shared" si="309"/>
        <v>10886.662000000006</v>
      </c>
    </row>
    <row r="455" spans="1:89" ht="20" customHeight="1" x14ac:dyDescent="0.6">
      <c r="A455" s="47">
        <v>448</v>
      </c>
      <c r="B455" s="47">
        <v>4</v>
      </c>
      <c r="C455" s="48" t="s">
        <v>778</v>
      </c>
      <c r="D455" s="48" t="s">
        <v>779</v>
      </c>
      <c r="E455" s="48" t="s">
        <v>780</v>
      </c>
      <c r="F455" s="23"/>
      <c r="G455" s="19">
        <v>40</v>
      </c>
      <c r="H455" s="20">
        <f t="shared" si="265"/>
        <v>0</v>
      </c>
      <c r="I455" s="23">
        <v>10090</v>
      </c>
      <c r="J455" s="22">
        <v>50</v>
      </c>
      <c r="K455" s="20">
        <f t="shared" si="266"/>
        <v>504500</v>
      </c>
      <c r="L455" s="23"/>
      <c r="M455" s="24">
        <v>60</v>
      </c>
      <c r="N455" s="20">
        <f t="shared" si="267"/>
        <v>0</v>
      </c>
      <c r="O455" s="23">
        <v>7960</v>
      </c>
      <c r="P455" s="25">
        <v>12</v>
      </c>
      <c r="Q455" s="20">
        <f t="shared" si="268"/>
        <v>95520</v>
      </c>
      <c r="R455" s="23">
        <v>900</v>
      </c>
      <c r="S455" s="26">
        <v>12</v>
      </c>
      <c r="T455" s="20">
        <f t="shared" si="269"/>
        <v>10800</v>
      </c>
      <c r="U455" s="23">
        <v>480</v>
      </c>
      <c r="V455" s="25">
        <v>8</v>
      </c>
      <c r="W455" s="20">
        <f t="shared" si="270"/>
        <v>3840</v>
      </c>
      <c r="X455" s="23">
        <v>291</v>
      </c>
      <c r="Y455" s="25">
        <v>12</v>
      </c>
      <c r="Z455" s="20">
        <f t="shared" si="271"/>
        <v>3492</v>
      </c>
      <c r="AA455" s="23">
        <v>567</v>
      </c>
      <c r="AB455" s="25">
        <v>10</v>
      </c>
      <c r="AC455" s="20">
        <f t="shared" si="272"/>
        <v>5670</v>
      </c>
      <c r="AD455" s="23">
        <v>517</v>
      </c>
      <c r="AE455" s="25">
        <v>25</v>
      </c>
      <c r="AF455" s="20">
        <f t="shared" si="273"/>
        <v>12925</v>
      </c>
      <c r="AG455" s="23"/>
      <c r="AH455" s="25">
        <v>7.5</v>
      </c>
      <c r="AI455" s="20">
        <f t="shared" si="274"/>
        <v>0</v>
      </c>
      <c r="AJ455" s="23">
        <v>304</v>
      </c>
      <c r="AK455" s="22">
        <v>15</v>
      </c>
      <c r="AL455" s="20">
        <f t="shared" si="275"/>
        <v>4560</v>
      </c>
      <c r="AM455" s="23"/>
      <c r="AN455" s="25">
        <v>12</v>
      </c>
      <c r="AO455" s="20">
        <f t="shared" si="276"/>
        <v>0</v>
      </c>
      <c r="AP455" s="23">
        <f t="shared" si="277"/>
        <v>3059</v>
      </c>
      <c r="AQ455" s="23">
        <v>147</v>
      </c>
      <c r="AR455" s="27">
        <v>4</v>
      </c>
      <c r="AS455" s="23">
        <f t="shared" si="278"/>
        <v>588</v>
      </c>
      <c r="AT455" s="23">
        <v>30</v>
      </c>
      <c r="AU455" s="28">
        <v>6</v>
      </c>
      <c r="AV455" s="23">
        <f t="shared" si="279"/>
        <v>180</v>
      </c>
      <c r="AW455" s="23">
        <v>2304</v>
      </c>
      <c r="AX455" s="29">
        <f t="shared" si="280"/>
        <v>3072</v>
      </c>
      <c r="AY455" s="23">
        <v>51063</v>
      </c>
      <c r="AZ455" s="30">
        <f t="shared" si="281"/>
        <v>0.78889990089197226</v>
      </c>
      <c r="BA455" s="30">
        <f t="shared" si="282"/>
        <v>0.30317145688800795</v>
      </c>
      <c r="BB455" s="30">
        <f t="shared" si="283"/>
        <v>0.38592964824120601</v>
      </c>
      <c r="BC455" s="20">
        <f t="shared" si="284"/>
        <v>541227</v>
      </c>
      <c r="BD455" s="20">
        <f t="shared" si="285"/>
        <v>528225</v>
      </c>
      <c r="BE455" s="20">
        <f t="shared" si="286"/>
        <v>541227</v>
      </c>
      <c r="BF455" s="20">
        <f t="shared" si="287"/>
        <v>541227</v>
      </c>
      <c r="BG455" s="36">
        <v>702363</v>
      </c>
      <c r="BH455" s="36">
        <v>476491.52499906701</v>
      </c>
      <c r="BI455" s="237">
        <f t="shared" si="288"/>
        <v>67.841205331013597</v>
      </c>
      <c r="BJ455" s="238">
        <f t="shared" si="289"/>
        <v>39136.5</v>
      </c>
      <c r="BK455" s="239">
        <f t="shared" si="290"/>
        <v>5.5721186907624691</v>
      </c>
      <c r="BL455" s="27">
        <f t="shared" si="291"/>
        <v>57458.01</v>
      </c>
      <c r="BM455" s="239">
        <f t="shared" si="292"/>
        <v>8.1806715330961346</v>
      </c>
      <c r="BN455" s="240">
        <f t="shared" si="293"/>
        <v>0</v>
      </c>
      <c r="BO455" s="239">
        <f t="shared" si="294"/>
        <v>0</v>
      </c>
      <c r="BP455" s="27">
        <f t="shared" si="295"/>
        <v>25000</v>
      </c>
      <c r="BQ455" s="239">
        <f t="shared" si="296"/>
        <v>3.5594130100816814</v>
      </c>
      <c r="BR455" s="36">
        <f t="shared" si="297"/>
        <v>44786.5</v>
      </c>
      <c r="BS455" s="239">
        <f t="shared" si="298"/>
        <v>6.3765460310409292</v>
      </c>
      <c r="BT455" s="248">
        <f t="shared" si="307"/>
        <v>0.32158794668986407</v>
      </c>
      <c r="BU455" s="36">
        <v>166381.01</v>
      </c>
      <c r="BV455" s="47">
        <f t="shared" si="299"/>
        <v>23.688749264981215</v>
      </c>
      <c r="BW455" s="54">
        <f t="shared" si="300"/>
        <v>59490.465000932978</v>
      </c>
      <c r="BX455" s="237">
        <f t="shared" si="301"/>
        <v>8.4700454040051909</v>
      </c>
      <c r="BY455" s="53">
        <v>11527.5</v>
      </c>
      <c r="BZ455" s="53">
        <v>13405</v>
      </c>
      <c r="CA455" s="53">
        <v>10524</v>
      </c>
      <c r="CB455" s="53">
        <v>3680</v>
      </c>
      <c r="CC455" s="54">
        <v>57458.01</v>
      </c>
      <c r="CD455" s="54"/>
      <c r="CE455" s="54">
        <v>25000</v>
      </c>
      <c r="CF455" s="42">
        <f t="shared" si="302"/>
        <v>2.1298826555216203E-2</v>
      </c>
      <c r="CG455" s="42">
        <f t="shared" si="303"/>
        <v>2.5377443324340953E-2</v>
      </c>
      <c r="CH455" s="42">
        <f t="shared" si="304"/>
        <v>1.9444706195367194E-2</v>
      </c>
      <c r="CI455" s="42">
        <f t="shared" si="305"/>
        <v>6.7993651462325416E-3</v>
      </c>
      <c r="CJ455" s="42">
        <f t="shared" si="306"/>
        <v>8.1806715330961344E-2</v>
      </c>
      <c r="CK455" s="54">
        <f t="shared" si="309"/>
        <v>11898.093000186596</v>
      </c>
    </row>
    <row r="456" spans="1:89" ht="20" customHeight="1" x14ac:dyDescent="0.6">
      <c r="A456" s="47">
        <v>449</v>
      </c>
      <c r="B456" s="47">
        <v>5</v>
      </c>
      <c r="C456" s="48" t="s">
        <v>781</v>
      </c>
      <c r="D456" s="48"/>
      <c r="E456" s="48" t="s">
        <v>156</v>
      </c>
      <c r="F456" s="23"/>
      <c r="G456" s="19">
        <v>40</v>
      </c>
      <c r="H456" s="20">
        <f t="shared" ref="H456:H519" si="310">SUM(F456*G456)</f>
        <v>0</v>
      </c>
      <c r="I456" s="23">
        <v>11707</v>
      </c>
      <c r="J456" s="22">
        <v>50</v>
      </c>
      <c r="K456" s="20">
        <f t="shared" ref="K456:K519" si="311">J456*I456</f>
        <v>585350</v>
      </c>
      <c r="L456" s="23"/>
      <c r="M456" s="24">
        <v>60</v>
      </c>
      <c r="N456" s="20">
        <f t="shared" ref="N456:N519" si="312">M456*L456</f>
        <v>0</v>
      </c>
      <c r="O456" s="23">
        <v>6087</v>
      </c>
      <c r="P456" s="25">
        <v>12</v>
      </c>
      <c r="Q456" s="20">
        <f t="shared" ref="Q456:Q519" si="313">O456*P456</f>
        <v>73044</v>
      </c>
      <c r="R456" s="23">
        <v>120</v>
      </c>
      <c r="S456" s="26">
        <v>12</v>
      </c>
      <c r="T456" s="20">
        <f t="shared" ref="T456:T519" si="314">R456*S456</f>
        <v>1440</v>
      </c>
      <c r="U456" s="23">
        <v>720</v>
      </c>
      <c r="V456" s="25">
        <v>8</v>
      </c>
      <c r="W456" s="20">
        <f t="shared" ref="W456:W519" si="315">U456*V456</f>
        <v>5760</v>
      </c>
      <c r="X456" s="23">
        <v>412</v>
      </c>
      <c r="Y456" s="25">
        <v>12</v>
      </c>
      <c r="Z456" s="20">
        <f t="shared" ref="Z456:Z519" si="316">X456*Y456</f>
        <v>4944</v>
      </c>
      <c r="AA456" s="23">
        <v>337</v>
      </c>
      <c r="AB456" s="25">
        <v>10</v>
      </c>
      <c r="AC456" s="20">
        <f t="shared" ref="AC456:AC519" si="317">AA456*AB456</f>
        <v>3370</v>
      </c>
      <c r="AD456" s="23">
        <v>35</v>
      </c>
      <c r="AE456" s="25">
        <v>25</v>
      </c>
      <c r="AF456" s="20">
        <f t="shared" ref="AF456:AF519" si="318">AD456*AE456</f>
        <v>875</v>
      </c>
      <c r="AG456" s="23">
        <v>8</v>
      </c>
      <c r="AH456" s="25">
        <v>7.5</v>
      </c>
      <c r="AI456" s="20">
        <f t="shared" ref="AI456:AI519" si="319">AG456*AH456</f>
        <v>60</v>
      </c>
      <c r="AJ456" s="23"/>
      <c r="AK456" s="22">
        <v>15</v>
      </c>
      <c r="AL456" s="20">
        <f t="shared" ref="AL456:AL519" si="320">AJ456*AK456</f>
        <v>0</v>
      </c>
      <c r="AM456" s="23"/>
      <c r="AN456" s="25">
        <v>12</v>
      </c>
      <c r="AO456" s="20">
        <f t="shared" ref="AO456:AO519" si="321">AM456*AN456</f>
        <v>0</v>
      </c>
      <c r="AP456" s="23">
        <f t="shared" ref="AP456:AP519" si="322">SUM(R456+U456+X456+AA456+AD456+AG456+AM456+AJ456)</f>
        <v>1632</v>
      </c>
      <c r="AQ456" s="23"/>
      <c r="AR456" s="27">
        <v>4</v>
      </c>
      <c r="AS456" s="23">
        <f t="shared" ref="AS456:AS519" si="323">SUM(AQ456*AR456)</f>
        <v>0</v>
      </c>
      <c r="AT456" s="23">
        <v>28</v>
      </c>
      <c r="AU456" s="28">
        <v>6</v>
      </c>
      <c r="AV456" s="23">
        <f t="shared" ref="AV456:AV519" si="324">SUM(AT456*AU456)</f>
        <v>168</v>
      </c>
      <c r="AW456" s="23">
        <v>1027</v>
      </c>
      <c r="AX456" s="29">
        <f t="shared" ref="AX456:AX519" si="325">SUM(AW456+AV456+AS456)</f>
        <v>1195</v>
      </c>
      <c r="AY456" s="23">
        <v>26240</v>
      </c>
      <c r="AZ456" s="30">
        <f t="shared" ref="AZ456:AZ519" si="326">O456/(I456+F456+L456)</f>
        <v>0.51994533185273772</v>
      </c>
      <c r="BA456" s="30">
        <f t="shared" ref="BA456:BA519" si="327">AP456/(I456+F456+L456)</f>
        <v>0.1394037755189203</v>
      </c>
      <c r="BB456" s="30">
        <f t="shared" ref="BB456:BB519" si="328">AX456/O456</f>
        <v>0.19632002628552653</v>
      </c>
      <c r="BC456" s="20">
        <f t="shared" ref="BC456:BC519" si="329">H456+W456+Z456+AC456+AF456+T456+K456+N456</f>
        <v>601739</v>
      </c>
      <c r="BD456" s="20">
        <f t="shared" ref="BD456:BD519" si="330">H456+AF456+T456+K456+N456</f>
        <v>587665</v>
      </c>
      <c r="BE456" s="20">
        <f t="shared" ref="BE456:BE519" si="331">H456+W456+Z456+AC456+AF456+T456+K456+N456</f>
        <v>601739</v>
      </c>
      <c r="BF456" s="20">
        <f t="shared" ref="BF456:BF519" si="332">H456+W456+Z456+AC456+AF456+AI456+T456+K456+N456</f>
        <v>601799</v>
      </c>
      <c r="BG456" s="36">
        <v>701483</v>
      </c>
      <c r="BH456" s="36">
        <v>465105.17</v>
      </c>
      <c r="BI456" s="237">
        <f t="shared" ref="BI456:BI519" si="333">+BH456/BG456%</f>
        <v>66.303127802099269</v>
      </c>
      <c r="BJ456" s="238">
        <f t="shared" ref="BJ456:BJ519" si="334">SUM(BY456+BZ456+CA456+CB456)</f>
        <v>51575</v>
      </c>
      <c r="BK456" s="239">
        <f t="shared" ref="BK456:BK519" si="335">+BJ456/BG456%</f>
        <v>7.3522808107965556</v>
      </c>
      <c r="BL456" s="27">
        <f t="shared" ref="BL456:BL519" si="336">CC456</f>
        <v>64635</v>
      </c>
      <c r="BM456" s="239">
        <f t="shared" ref="BM456:BM519" si="337">+BL456/BG456%</f>
        <v>9.2140508037970985</v>
      </c>
      <c r="BN456" s="240">
        <f t="shared" ref="BN456:BN519" si="338">CD456</f>
        <v>12100</v>
      </c>
      <c r="BO456" s="239">
        <f t="shared" ref="BO456:BO519" si="339">+BN456/BG456%</f>
        <v>1.7249170685533364</v>
      </c>
      <c r="BP456" s="27">
        <f t="shared" ref="BP456:BP519" si="340">CE456</f>
        <v>30000</v>
      </c>
      <c r="BQ456" s="239">
        <f t="shared" ref="BQ456:BQ519" si="341">+BP456/BG456%</f>
        <v>4.2766538889752139</v>
      </c>
      <c r="BR456" s="36">
        <f t="shared" ref="BR456:BR519" si="342">BU456-BL456-BN456-BP456-BY456-BZ456-CA456-CB456</f>
        <v>56818.25</v>
      </c>
      <c r="BS456" s="239">
        <f t="shared" ref="BS456:BS519" si="343">+BR456/BG456%</f>
        <v>8.0997329942421992</v>
      </c>
      <c r="BT456" s="248">
        <f t="shared" si="307"/>
        <v>0.33696872197900735</v>
      </c>
      <c r="BU456" s="36">
        <v>215128.25</v>
      </c>
      <c r="BV456" s="47">
        <f t="shared" ref="BV456:BV519" si="344">+BU456/BG456%</f>
        <v>30.667635566364403</v>
      </c>
      <c r="BW456" s="54">
        <f t="shared" ref="BW456:BW519" si="345">SUM(BG456-BH456-BU456)</f>
        <v>21249.580000000016</v>
      </c>
      <c r="BX456" s="237">
        <f t="shared" ref="BX456:BX519" si="346">+BW456/BG456%</f>
        <v>3.029236631536333</v>
      </c>
      <c r="BY456" s="53">
        <v>14546</v>
      </c>
      <c r="BZ456" s="53">
        <v>13204</v>
      </c>
      <c r="CA456" s="53">
        <v>16020</v>
      </c>
      <c r="CB456" s="53">
        <v>7805</v>
      </c>
      <c r="CC456" s="54">
        <v>64635</v>
      </c>
      <c r="CD456" s="54">
        <v>12100</v>
      </c>
      <c r="CE456" s="54">
        <v>30000</v>
      </c>
      <c r="CF456" s="42">
        <f t="shared" ref="CF456:CF519" si="347">BY456/BC456</f>
        <v>2.4173271135824667E-2</v>
      </c>
      <c r="CG456" s="42">
        <f t="shared" ref="CG456:CG519" si="348">BZ456/BD456</f>
        <v>2.2468583291501112E-2</v>
      </c>
      <c r="CH456" s="42">
        <f t="shared" ref="CH456:CH519" si="349">CA456/BE456</f>
        <v>2.6622838140788613E-2</v>
      </c>
      <c r="CI456" s="42">
        <f t="shared" ref="CI456:CI519" si="350">CB456/BF456</f>
        <v>1.2969446609249933E-2</v>
      </c>
      <c r="CJ456" s="42">
        <f t="shared" ref="CJ456:CJ519" si="351">CC456/BG456</f>
        <v>9.2140508037970983E-2</v>
      </c>
      <c r="CK456" s="54">
        <v>0</v>
      </c>
    </row>
    <row r="457" spans="1:89" ht="20" customHeight="1" x14ac:dyDescent="0.6">
      <c r="A457" s="47">
        <v>450</v>
      </c>
      <c r="B457" s="47">
        <v>6</v>
      </c>
      <c r="C457" s="48" t="s">
        <v>782</v>
      </c>
      <c r="D457" s="48" t="s">
        <v>783</v>
      </c>
      <c r="E457" s="48" t="s">
        <v>395</v>
      </c>
      <c r="F457" s="23"/>
      <c r="G457" s="19">
        <v>40</v>
      </c>
      <c r="H457" s="20">
        <f t="shared" si="310"/>
        <v>0</v>
      </c>
      <c r="I457" s="23">
        <v>12001</v>
      </c>
      <c r="J457" s="22">
        <v>50</v>
      </c>
      <c r="K457" s="20">
        <f t="shared" si="311"/>
        <v>600050</v>
      </c>
      <c r="L457" s="23"/>
      <c r="M457" s="24">
        <v>60</v>
      </c>
      <c r="N457" s="20">
        <f t="shared" si="312"/>
        <v>0</v>
      </c>
      <c r="O457" s="23">
        <v>4347</v>
      </c>
      <c r="P457" s="25">
        <v>12</v>
      </c>
      <c r="Q457" s="20">
        <f t="shared" si="313"/>
        <v>52164</v>
      </c>
      <c r="R457" s="23">
        <v>740</v>
      </c>
      <c r="S457" s="26">
        <v>12</v>
      </c>
      <c r="T457" s="20">
        <f t="shared" si="314"/>
        <v>8880</v>
      </c>
      <c r="U457" s="23">
        <v>644</v>
      </c>
      <c r="V457" s="25">
        <v>8</v>
      </c>
      <c r="W457" s="20">
        <f t="shared" si="315"/>
        <v>5152</v>
      </c>
      <c r="X457" s="23">
        <v>50</v>
      </c>
      <c r="Y457" s="25">
        <v>12</v>
      </c>
      <c r="Z457" s="20">
        <f t="shared" si="316"/>
        <v>600</v>
      </c>
      <c r="AA457" s="23">
        <v>178</v>
      </c>
      <c r="AB457" s="25">
        <v>10</v>
      </c>
      <c r="AC457" s="20">
        <f t="shared" si="317"/>
        <v>1780</v>
      </c>
      <c r="AD457" s="23">
        <v>146</v>
      </c>
      <c r="AE457" s="25">
        <v>25</v>
      </c>
      <c r="AF457" s="20">
        <f t="shared" si="318"/>
        <v>3650</v>
      </c>
      <c r="AG457" s="23"/>
      <c r="AH457" s="25">
        <v>7.5</v>
      </c>
      <c r="AI457" s="20">
        <f t="shared" si="319"/>
        <v>0</v>
      </c>
      <c r="AJ457" s="23">
        <v>51</v>
      </c>
      <c r="AK457" s="22">
        <v>15</v>
      </c>
      <c r="AL457" s="20">
        <f t="shared" si="320"/>
        <v>765</v>
      </c>
      <c r="AM457" s="23"/>
      <c r="AN457" s="25">
        <v>12</v>
      </c>
      <c r="AO457" s="20">
        <f t="shared" si="321"/>
        <v>0</v>
      </c>
      <c r="AP457" s="23">
        <f t="shared" si="322"/>
        <v>1809</v>
      </c>
      <c r="AQ457" s="23"/>
      <c r="AR457" s="27">
        <v>4</v>
      </c>
      <c r="AS457" s="23">
        <f t="shared" si="323"/>
        <v>0</v>
      </c>
      <c r="AT457" s="23"/>
      <c r="AU457" s="28">
        <v>6</v>
      </c>
      <c r="AV457" s="23">
        <f t="shared" si="324"/>
        <v>0</v>
      </c>
      <c r="AW457" s="23">
        <v>1568</v>
      </c>
      <c r="AX457" s="29">
        <f t="shared" si="325"/>
        <v>1568</v>
      </c>
      <c r="AY457" s="23">
        <v>26425</v>
      </c>
      <c r="AZ457" s="30">
        <f t="shared" si="326"/>
        <v>0.36221981501541539</v>
      </c>
      <c r="BA457" s="30">
        <f t="shared" si="327"/>
        <v>0.15073743854678776</v>
      </c>
      <c r="BB457" s="30">
        <f t="shared" si="328"/>
        <v>0.36070853462157809</v>
      </c>
      <c r="BC457" s="20">
        <f t="shared" si="329"/>
        <v>620112</v>
      </c>
      <c r="BD457" s="20">
        <f t="shared" si="330"/>
        <v>612580</v>
      </c>
      <c r="BE457" s="20">
        <f t="shared" si="331"/>
        <v>620112</v>
      </c>
      <c r="BF457" s="20">
        <f t="shared" si="332"/>
        <v>620112</v>
      </c>
      <c r="BG457" s="36">
        <v>699313</v>
      </c>
      <c r="BH457" s="36">
        <v>463118.09272020002</v>
      </c>
      <c r="BI457" s="237">
        <f t="shared" si="333"/>
        <v>66.22472236612218</v>
      </c>
      <c r="BJ457" s="238">
        <f t="shared" si="334"/>
        <v>47580</v>
      </c>
      <c r="BK457" s="239">
        <f t="shared" si="335"/>
        <v>6.8038203208005568</v>
      </c>
      <c r="BL457" s="27">
        <f t="shared" si="336"/>
        <v>61695.12</v>
      </c>
      <c r="BM457" s="239">
        <f t="shared" si="337"/>
        <v>8.8222469766756806</v>
      </c>
      <c r="BN457" s="240">
        <f t="shared" si="338"/>
        <v>1245.1199999999999</v>
      </c>
      <c r="BO457" s="239">
        <f t="shared" si="339"/>
        <v>0.1780490281175954</v>
      </c>
      <c r="BP457" s="27">
        <f t="shared" si="340"/>
        <v>12000</v>
      </c>
      <c r="BQ457" s="239">
        <f t="shared" si="341"/>
        <v>1.7159698160909349</v>
      </c>
      <c r="BR457" s="36">
        <f t="shared" si="342"/>
        <v>78770.800000000017</v>
      </c>
      <c r="BS457" s="239">
        <f t="shared" si="343"/>
        <v>11.264026265777987</v>
      </c>
      <c r="BT457" s="248">
        <f t="shared" ref="BT457:BT520" si="352">(BG457-BH457)/BG457</f>
        <v>0.3377527763387782</v>
      </c>
      <c r="BU457" s="36">
        <v>201291.04</v>
      </c>
      <c r="BV457" s="47">
        <f t="shared" si="344"/>
        <v>28.784112407462754</v>
      </c>
      <c r="BW457" s="54">
        <f t="shared" si="345"/>
        <v>34903.867279799975</v>
      </c>
      <c r="BX457" s="237">
        <f t="shared" si="346"/>
        <v>4.9911652264150641</v>
      </c>
      <c r="BY457" s="53">
        <v>17198</v>
      </c>
      <c r="BZ457" s="53">
        <v>10062</v>
      </c>
      <c r="CA457" s="53">
        <v>14080</v>
      </c>
      <c r="CB457" s="53">
        <v>6240</v>
      </c>
      <c r="CC457" s="54">
        <v>61695.12</v>
      </c>
      <c r="CD457" s="54">
        <v>1245.1199999999999</v>
      </c>
      <c r="CE457" s="54">
        <v>12000</v>
      </c>
      <c r="CF457" s="42">
        <f t="shared" si="347"/>
        <v>2.7733699718760482E-2</v>
      </c>
      <c r="CG457" s="42">
        <f t="shared" si="348"/>
        <v>1.6425609716281955E-2</v>
      </c>
      <c r="CH457" s="42">
        <f t="shared" si="349"/>
        <v>2.2705575766958228E-2</v>
      </c>
      <c r="CI457" s="42">
        <f t="shared" si="350"/>
        <v>1.0062698351265578E-2</v>
      </c>
      <c r="CJ457" s="42">
        <f t="shared" si="351"/>
        <v>8.8222469766756809E-2</v>
      </c>
      <c r="CK457" s="54">
        <f t="shared" ref="CK457:CK498" si="353">+BW457*20%</f>
        <v>6980.7734559599958</v>
      </c>
    </row>
    <row r="458" spans="1:89" ht="20" customHeight="1" x14ac:dyDescent="0.6">
      <c r="A458" s="47">
        <v>451</v>
      </c>
      <c r="B458" s="47">
        <v>4</v>
      </c>
      <c r="C458" s="65" t="s">
        <v>784</v>
      </c>
      <c r="D458" s="47" t="s">
        <v>407</v>
      </c>
      <c r="E458" s="47" t="s">
        <v>241</v>
      </c>
      <c r="F458" s="57"/>
      <c r="G458" s="19">
        <v>40</v>
      </c>
      <c r="H458" s="20">
        <f t="shared" si="310"/>
        <v>0</v>
      </c>
      <c r="I458" s="57">
        <v>12310</v>
      </c>
      <c r="J458" s="22">
        <v>50</v>
      </c>
      <c r="K458" s="20">
        <f t="shared" si="311"/>
        <v>615500</v>
      </c>
      <c r="L458" s="23"/>
      <c r="M458" s="24">
        <v>60</v>
      </c>
      <c r="N458" s="20">
        <f t="shared" si="312"/>
        <v>0</v>
      </c>
      <c r="O458" s="23">
        <v>2642</v>
      </c>
      <c r="P458" s="25">
        <v>12</v>
      </c>
      <c r="Q458" s="20">
        <f t="shared" si="313"/>
        <v>31704</v>
      </c>
      <c r="R458" s="23">
        <v>1050</v>
      </c>
      <c r="S458" s="26">
        <v>12</v>
      </c>
      <c r="T458" s="20">
        <f t="shared" si="314"/>
        <v>12600</v>
      </c>
      <c r="U458" s="23">
        <v>405</v>
      </c>
      <c r="V458" s="25">
        <v>8</v>
      </c>
      <c r="W458" s="20">
        <f t="shared" si="315"/>
        <v>3240</v>
      </c>
      <c r="X458" s="23">
        <v>329</v>
      </c>
      <c r="Y458" s="25">
        <v>12</v>
      </c>
      <c r="Z458" s="20">
        <f t="shared" si="316"/>
        <v>3948</v>
      </c>
      <c r="AA458" s="23">
        <v>340</v>
      </c>
      <c r="AB458" s="25">
        <v>10</v>
      </c>
      <c r="AC458" s="20">
        <f t="shared" si="317"/>
        <v>3400</v>
      </c>
      <c r="AD458" s="23">
        <v>400</v>
      </c>
      <c r="AE458" s="25">
        <v>25</v>
      </c>
      <c r="AF458" s="20">
        <f t="shared" si="318"/>
        <v>10000</v>
      </c>
      <c r="AG458" s="23"/>
      <c r="AH458" s="25">
        <v>7.5</v>
      </c>
      <c r="AI458" s="20">
        <f t="shared" si="319"/>
        <v>0</v>
      </c>
      <c r="AJ458" s="23"/>
      <c r="AK458" s="22">
        <v>15</v>
      </c>
      <c r="AL458" s="20">
        <f t="shared" si="320"/>
        <v>0</v>
      </c>
      <c r="AM458" s="23"/>
      <c r="AN458" s="25">
        <v>12</v>
      </c>
      <c r="AO458" s="20">
        <f t="shared" si="321"/>
        <v>0</v>
      </c>
      <c r="AP458" s="23">
        <f t="shared" si="322"/>
        <v>2524</v>
      </c>
      <c r="AQ458" s="23"/>
      <c r="AR458" s="27">
        <v>4</v>
      </c>
      <c r="AS458" s="23">
        <f t="shared" si="323"/>
        <v>0</v>
      </c>
      <c r="AT458" s="23"/>
      <c r="AU458" s="28">
        <v>6</v>
      </c>
      <c r="AV458" s="23">
        <f t="shared" si="324"/>
        <v>0</v>
      </c>
      <c r="AW458" s="23">
        <v>846</v>
      </c>
      <c r="AX458" s="29">
        <f t="shared" si="325"/>
        <v>846</v>
      </c>
      <c r="AY458" s="23">
        <v>18730</v>
      </c>
      <c r="AZ458" s="30">
        <f t="shared" si="326"/>
        <v>0.21462225832656376</v>
      </c>
      <c r="BA458" s="30">
        <f t="shared" si="327"/>
        <v>0.20503655564581641</v>
      </c>
      <c r="BB458" s="30">
        <f t="shared" si="328"/>
        <v>0.32021196063588192</v>
      </c>
      <c r="BC458" s="20">
        <f t="shared" si="329"/>
        <v>648688</v>
      </c>
      <c r="BD458" s="20">
        <f t="shared" si="330"/>
        <v>638100</v>
      </c>
      <c r="BE458" s="20">
        <f t="shared" si="331"/>
        <v>648688</v>
      </c>
      <c r="BF458" s="20">
        <f t="shared" si="332"/>
        <v>648688</v>
      </c>
      <c r="BG458" s="36">
        <v>699122</v>
      </c>
      <c r="BH458" s="36">
        <v>472777.00811666698</v>
      </c>
      <c r="BI458" s="237">
        <f t="shared" si="333"/>
        <v>67.624392898044547</v>
      </c>
      <c r="BJ458" s="238">
        <f t="shared" si="334"/>
        <v>52851.5</v>
      </c>
      <c r="BK458" s="239">
        <f t="shared" si="335"/>
        <v>7.5596963047937269</v>
      </c>
      <c r="BL458" s="27">
        <f t="shared" si="336"/>
        <v>61596</v>
      </c>
      <c r="BM458" s="239">
        <f t="shared" si="337"/>
        <v>8.810479429913519</v>
      </c>
      <c r="BN458" s="240">
        <f t="shared" si="338"/>
        <v>13891.5</v>
      </c>
      <c r="BO458" s="239">
        <f t="shared" si="339"/>
        <v>1.9869922560010984</v>
      </c>
      <c r="BP458" s="27">
        <f t="shared" si="340"/>
        <v>8000</v>
      </c>
      <c r="BQ458" s="239">
        <f t="shared" si="341"/>
        <v>1.144292412483086</v>
      </c>
      <c r="BR458" s="36">
        <f t="shared" si="342"/>
        <v>40308.799999999988</v>
      </c>
      <c r="BS458" s="239">
        <f t="shared" si="343"/>
        <v>5.7656317495372749</v>
      </c>
      <c r="BT458" s="248">
        <f t="shared" si="352"/>
        <v>0.32375607101955456</v>
      </c>
      <c r="BU458" s="36">
        <v>176647.8</v>
      </c>
      <c r="BV458" s="47">
        <f t="shared" si="344"/>
        <v>25.267092152728704</v>
      </c>
      <c r="BW458" s="54">
        <f t="shared" si="345"/>
        <v>49697.191883333027</v>
      </c>
      <c r="BX458" s="237">
        <f t="shared" si="346"/>
        <v>7.1085149492267483</v>
      </c>
      <c r="BY458" s="53">
        <v>14391.5</v>
      </c>
      <c r="BZ458" s="53">
        <v>16400</v>
      </c>
      <c r="CA458" s="53">
        <v>15340</v>
      </c>
      <c r="CB458" s="53">
        <v>6720</v>
      </c>
      <c r="CC458" s="54">
        <v>61596</v>
      </c>
      <c r="CD458" s="54">
        <v>13891.5</v>
      </c>
      <c r="CE458" s="54">
        <v>8000</v>
      </c>
      <c r="CF458" s="42">
        <f t="shared" si="347"/>
        <v>2.2185549909972128E-2</v>
      </c>
      <c r="CG458" s="42">
        <f t="shared" si="348"/>
        <v>2.5701300736561669E-2</v>
      </c>
      <c r="CH458" s="42">
        <f t="shared" si="349"/>
        <v>2.3647732037589721E-2</v>
      </c>
      <c r="CI458" s="42">
        <f t="shared" si="350"/>
        <v>1.0359371531460425E-2</v>
      </c>
      <c r="CJ458" s="42">
        <f t="shared" si="351"/>
        <v>8.8104794299135203E-2</v>
      </c>
      <c r="CK458" s="54">
        <f t="shared" si="353"/>
        <v>9939.4383766666069</v>
      </c>
    </row>
    <row r="459" spans="1:89" ht="20" customHeight="1" x14ac:dyDescent="0.6">
      <c r="A459" s="47">
        <v>452</v>
      </c>
      <c r="B459" s="47">
        <v>4</v>
      </c>
      <c r="C459" s="76" t="s">
        <v>785</v>
      </c>
      <c r="D459" s="47" t="s">
        <v>568</v>
      </c>
      <c r="E459" s="47" t="s">
        <v>255</v>
      </c>
      <c r="F459" s="57"/>
      <c r="G459" s="19">
        <v>40</v>
      </c>
      <c r="H459" s="20">
        <f t="shared" si="310"/>
        <v>0</v>
      </c>
      <c r="I459" s="57">
        <v>11851</v>
      </c>
      <c r="J459" s="22">
        <v>50</v>
      </c>
      <c r="K459" s="20">
        <f t="shared" si="311"/>
        <v>592550</v>
      </c>
      <c r="L459" s="23"/>
      <c r="M459" s="24">
        <v>60</v>
      </c>
      <c r="N459" s="20">
        <f t="shared" si="312"/>
        <v>0</v>
      </c>
      <c r="O459" s="23">
        <v>3710</v>
      </c>
      <c r="P459" s="25">
        <v>12</v>
      </c>
      <c r="Q459" s="20">
        <f t="shared" si="313"/>
        <v>44520</v>
      </c>
      <c r="R459" s="23">
        <v>273</v>
      </c>
      <c r="S459" s="26">
        <v>12</v>
      </c>
      <c r="T459" s="20">
        <f t="shared" si="314"/>
        <v>3276</v>
      </c>
      <c r="U459" s="23">
        <v>678</v>
      </c>
      <c r="V459" s="25">
        <v>8</v>
      </c>
      <c r="W459" s="20">
        <f t="shared" si="315"/>
        <v>5424</v>
      </c>
      <c r="X459" s="23">
        <v>390</v>
      </c>
      <c r="Y459" s="25">
        <v>12</v>
      </c>
      <c r="Z459" s="20">
        <f t="shared" si="316"/>
        <v>4680</v>
      </c>
      <c r="AA459" s="23">
        <v>569</v>
      </c>
      <c r="AB459" s="25">
        <v>10</v>
      </c>
      <c r="AC459" s="20">
        <f t="shared" si="317"/>
        <v>5690</v>
      </c>
      <c r="AD459" s="23">
        <v>441</v>
      </c>
      <c r="AE459" s="25">
        <v>25</v>
      </c>
      <c r="AF459" s="20">
        <f t="shared" si="318"/>
        <v>11025</v>
      </c>
      <c r="AG459" s="23">
        <v>415</v>
      </c>
      <c r="AH459" s="25">
        <v>7.5</v>
      </c>
      <c r="AI459" s="20">
        <f t="shared" si="319"/>
        <v>3112.5</v>
      </c>
      <c r="AJ459" s="23"/>
      <c r="AK459" s="22">
        <v>15</v>
      </c>
      <c r="AL459" s="20">
        <f t="shared" si="320"/>
        <v>0</v>
      </c>
      <c r="AM459" s="23"/>
      <c r="AN459" s="25">
        <v>12</v>
      </c>
      <c r="AO459" s="20">
        <f t="shared" si="321"/>
        <v>0</v>
      </c>
      <c r="AP459" s="23">
        <f t="shared" si="322"/>
        <v>2766</v>
      </c>
      <c r="AQ459" s="23"/>
      <c r="AR459" s="27">
        <v>4</v>
      </c>
      <c r="AS459" s="23">
        <f t="shared" si="323"/>
        <v>0</v>
      </c>
      <c r="AT459" s="23"/>
      <c r="AU459" s="28">
        <v>6</v>
      </c>
      <c r="AV459" s="23">
        <f t="shared" si="324"/>
        <v>0</v>
      </c>
      <c r="AW459" s="23">
        <v>1171</v>
      </c>
      <c r="AX459" s="29">
        <f t="shared" si="325"/>
        <v>1171</v>
      </c>
      <c r="AY459" s="23">
        <v>28435</v>
      </c>
      <c r="AZ459" s="30">
        <f t="shared" si="326"/>
        <v>0.3130537507383343</v>
      </c>
      <c r="BA459" s="30">
        <f t="shared" si="327"/>
        <v>0.23339802548308158</v>
      </c>
      <c r="BB459" s="30">
        <f t="shared" si="328"/>
        <v>0.31563342318059301</v>
      </c>
      <c r="BC459" s="20">
        <f t="shared" si="329"/>
        <v>622645</v>
      </c>
      <c r="BD459" s="20">
        <f t="shared" si="330"/>
        <v>606851</v>
      </c>
      <c r="BE459" s="20">
        <f t="shared" si="331"/>
        <v>622645</v>
      </c>
      <c r="BF459" s="20">
        <f t="shared" si="332"/>
        <v>625757.5</v>
      </c>
      <c r="BG459" s="36">
        <v>698712.5</v>
      </c>
      <c r="BH459" s="36">
        <v>468507.32757575798</v>
      </c>
      <c r="BI459" s="237">
        <f t="shared" si="333"/>
        <v>67.05294775401299</v>
      </c>
      <c r="BJ459" s="238">
        <f t="shared" si="334"/>
        <v>48412.5</v>
      </c>
      <c r="BK459" s="239">
        <f t="shared" si="335"/>
        <v>6.928815499937385</v>
      </c>
      <c r="BL459" s="27">
        <f t="shared" si="336"/>
        <v>43587.33</v>
      </c>
      <c r="BM459" s="239">
        <f t="shared" si="337"/>
        <v>6.2382353256883194</v>
      </c>
      <c r="BN459" s="240">
        <f t="shared" si="338"/>
        <v>10615.01</v>
      </c>
      <c r="BO459" s="239">
        <f t="shared" si="339"/>
        <v>1.5192242875288477</v>
      </c>
      <c r="BP459" s="27">
        <f t="shared" si="340"/>
        <v>13000</v>
      </c>
      <c r="BQ459" s="239">
        <f t="shared" si="341"/>
        <v>1.8605649677084637</v>
      </c>
      <c r="BR459" s="36">
        <f t="shared" si="342"/>
        <v>38379.839999999997</v>
      </c>
      <c r="BS459" s="239">
        <f t="shared" si="343"/>
        <v>5.492937366942769</v>
      </c>
      <c r="BT459" s="248">
        <f t="shared" si="352"/>
        <v>0.32947052245987013</v>
      </c>
      <c r="BU459" s="36">
        <v>153994.68</v>
      </c>
      <c r="BV459" s="47">
        <f t="shared" si="344"/>
        <v>22.039777447805786</v>
      </c>
      <c r="BW459" s="54">
        <f t="shared" si="345"/>
        <v>76210.492424242024</v>
      </c>
      <c r="BX459" s="237">
        <f t="shared" si="346"/>
        <v>10.907274798181229</v>
      </c>
      <c r="BY459" s="53">
        <v>10792.5</v>
      </c>
      <c r="BZ459" s="53">
        <v>14760</v>
      </c>
      <c r="CA459" s="53">
        <v>15820</v>
      </c>
      <c r="CB459" s="53">
        <v>7040</v>
      </c>
      <c r="CC459" s="54">
        <v>43587.33</v>
      </c>
      <c r="CD459" s="54">
        <v>10615.01</v>
      </c>
      <c r="CE459" s="54">
        <v>13000</v>
      </c>
      <c r="CF459" s="42">
        <f t="shared" si="347"/>
        <v>1.7333311919311967E-2</v>
      </c>
      <c r="CG459" s="42">
        <f t="shared" si="348"/>
        <v>2.4322280098409661E-2</v>
      </c>
      <c r="CH459" s="42">
        <f t="shared" si="349"/>
        <v>2.5407736350568942E-2</v>
      </c>
      <c r="CI459" s="42">
        <f t="shared" si="350"/>
        <v>1.1250364558155515E-2</v>
      </c>
      <c r="CJ459" s="42">
        <f t="shared" si="351"/>
        <v>6.2382353256883197E-2</v>
      </c>
      <c r="CK459" s="54">
        <f t="shared" si="353"/>
        <v>15242.098484848406</v>
      </c>
    </row>
    <row r="460" spans="1:89" ht="20" customHeight="1" x14ac:dyDescent="0.6">
      <c r="A460" s="47">
        <v>453</v>
      </c>
      <c r="B460" s="47">
        <v>6</v>
      </c>
      <c r="C460" s="72" t="s">
        <v>786</v>
      </c>
      <c r="D460" s="47" t="s">
        <v>316</v>
      </c>
      <c r="E460" s="47" t="s">
        <v>255</v>
      </c>
      <c r="F460" s="57"/>
      <c r="G460" s="19">
        <v>40</v>
      </c>
      <c r="H460" s="20">
        <f t="shared" si="310"/>
        <v>0</v>
      </c>
      <c r="I460" s="57">
        <v>11672</v>
      </c>
      <c r="J460" s="22">
        <v>50</v>
      </c>
      <c r="K460" s="20">
        <f t="shared" si="311"/>
        <v>583600</v>
      </c>
      <c r="L460" s="23"/>
      <c r="M460" s="24">
        <v>60</v>
      </c>
      <c r="N460" s="20">
        <f t="shared" si="312"/>
        <v>0</v>
      </c>
      <c r="O460" s="23">
        <v>4516</v>
      </c>
      <c r="P460" s="25">
        <v>12</v>
      </c>
      <c r="Q460" s="20">
        <f t="shared" si="313"/>
        <v>54192</v>
      </c>
      <c r="R460" s="23">
        <v>1090</v>
      </c>
      <c r="S460" s="26">
        <v>12</v>
      </c>
      <c r="T460" s="20">
        <f t="shared" si="314"/>
        <v>13080</v>
      </c>
      <c r="U460" s="23">
        <v>600</v>
      </c>
      <c r="V460" s="25">
        <v>8</v>
      </c>
      <c r="W460" s="20">
        <f t="shared" si="315"/>
        <v>4800</v>
      </c>
      <c r="X460" s="23">
        <v>225</v>
      </c>
      <c r="Y460" s="25">
        <v>12</v>
      </c>
      <c r="Z460" s="20">
        <f t="shared" si="316"/>
        <v>2700</v>
      </c>
      <c r="AA460" s="23">
        <v>780</v>
      </c>
      <c r="AB460" s="25">
        <v>10</v>
      </c>
      <c r="AC460" s="20">
        <f t="shared" si="317"/>
        <v>7800</v>
      </c>
      <c r="AD460" s="23">
        <v>180</v>
      </c>
      <c r="AE460" s="25">
        <v>25</v>
      </c>
      <c r="AF460" s="20">
        <f t="shared" si="318"/>
        <v>4500</v>
      </c>
      <c r="AG460" s="23">
        <v>0</v>
      </c>
      <c r="AH460" s="25">
        <v>7.5</v>
      </c>
      <c r="AI460" s="20">
        <f t="shared" si="319"/>
        <v>0</v>
      </c>
      <c r="AJ460" s="23"/>
      <c r="AK460" s="22">
        <v>15</v>
      </c>
      <c r="AL460" s="20">
        <f t="shared" si="320"/>
        <v>0</v>
      </c>
      <c r="AM460" s="23"/>
      <c r="AN460" s="25">
        <v>12</v>
      </c>
      <c r="AO460" s="20">
        <f t="shared" si="321"/>
        <v>0</v>
      </c>
      <c r="AP460" s="23">
        <f t="shared" si="322"/>
        <v>2875</v>
      </c>
      <c r="AQ460" s="23"/>
      <c r="AR460" s="27">
        <v>4</v>
      </c>
      <c r="AS460" s="23">
        <f t="shared" si="323"/>
        <v>0</v>
      </c>
      <c r="AT460" s="23"/>
      <c r="AU460" s="28">
        <v>6</v>
      </c>
      <c r="AV460" s="23">
        <f t="shared" si="324"/>
        <v>0</v>
      </c>
      <c r="AW460" s="23">
        <v>938</v>
      </c>
      <c r="AX460" s="29">
        <f t="shared" si="325"/>
        <v>938</v>
      </c>
      <c r="AY460" s="23">
        <v>26305</v>
      </c>
      <c r="AZ460" s="30">
        <f t="shared" si="326"/>
        <v>0.38690884167237832</v>
      </c>
      <c r="BA460" s="30">
        <f t="shared" si="327"/>
        <v>0.24631596984235779</v>
      </c>
      <c r="BB460" s="30">
        <f t="shared" si="328"/>
        <v>0.20770593445527016</v>
      </c>
      <c r="BC460" s="20">
        <f t="shared" si="329"/>
        <v>616480</v>
      </c>
      <c r="BD460" s="20">
        <f t="shared" si="330"/>
        <v>601180</v>
      </c>
      <c r="BE460" s="20">
        <f t="shared" si="331"/>
        <v>616480</v>
      </c>
      <c r="BF460" s="20">
        <f t="shared" si="332"/>
        <v>616480</v>
      </c>
      <c r="BG460" s="36">
        <v>696977</v>
      </c>
      <c r="BH460" s="36">
        <v>467442.81650999998</v>
      </c>
      <c r="BI460" s="237">
        <f t="shared" si="333"/>
        <v>67.067179621422227</v>
      </c>
      <c r="BJ460" s="238">
        <f t="shared" si="334"/>
        <v>41867</v>
      </c>
      <c r="BK460" s="239">
        <f t="shared" si="335"/>
        <v>6.0069414055270114</v>
      </c>
      <c r="BL460" s="27">
        <f t="shared" si="336"/>
        <v>58050</v>
      </c>
      <c r="BM460" s="239">
        <f t="shared" si="337"/>
        <v>8.3288257718690861</v>
      </c>
      <c r="BN460" s="240">
        <f t="shared" si="338"/>
        <v>3768.75</v>
      </c>
      <c r="BO460" s="239">
        <f t="shared" si="339"/>
        <v>0.54072802976281853</v>
      </c>
      <c r="BP460" s="27">
        <f t="shared" si="340"/>
        <v>12000</v>
      </c>
      <c r="BQ460" s="239">
        <f t="shared" si="341"/>
        <v>1.721721089792059</v>
      </c>
      <c r="BR460" s="36">
        <f t="shared" si="342"/>
        <v>57040.420000000013</v>
      </c>
      <c r="BS460" s="239">
        <f t="shared" si="343"/>
        <v>8.1839745070497312</v>
      </c>
      <c r="BT460" s="248">
        <f t="shared" si="352"/>
        <v>0.32932820378577776</v>
      </c>
      <c r="BU460" s="36">
        <v>172726.17</v>
      </c>
      <c r="BV460" s="47">
        <f t="shared" si="344"/>
        <v>24.782190804000706</v>
      </c>
      <c r="BW460" s="54">
        <f t="shared" si="345"/>
        <v>56808.013490000012</v>
      </c>
      <c r="BX460" s="237">
        <f t="shared" si="346"/>
        <v>8.1506295745770672</v>
      </c>
      <c r="BY460" s="53">
        <v>12419</v>
      </c>
      <c r="BZ460" s="53">
        <v>9546</v>
      </c>
      <c r="CA460" s="53">
        <v>15582</v>
      </c>
      <c r="CB460" s="53">
        <v>4320</v>
      </c>
      <c r="CC460" s="54">
        <v>58050</v>
      </c>
      <c r="CD460" s="54">
        <v>3768.75</v>
      </c>
      <c r="CE460" s="54">
        <v>12000</v>
      </c>
      <c r="CF460" s="42">
        <f t="shared" si="347"/>
        <v>2.0145016869971451E-2</v>
      </c>
      <c r="CG460" s="42">
        <f t="shared" si="348"/>
        <v>1.5878771748893843E-2</v>
      </c>
      <c r="CH460" s="42">
        <f t="shared" si="349"/>
        <v>2.5275759148715288E-2</v>
      </c>
      <c r="CI460" s="42">
        <f t="shared" si="350"/>
        <v>7.007526602647288E-3</v>
      </c>
      <c r="CJ460" s="42">
        <f t="shared" si="351"/>
        <v>8.3288257718690861E-2</v>
      </c>
      <c r="CK460" s="54">
        <f t="shared" si="353"/>
        <v>11361.602698000002</v>
      </c>
    </row>
    <row r="461" spans="1:89" ht="20" customHeight="1" x14ac:dyDescent="0.6">
      <c r="A461" s="47">
        <v>454</v>
      </c>
      <c r="B461" s="47">
        <v>4</v>
      </c>
      <c r="C461" s="48" t="s">
        <v>787</v>
      </c>
      <c r="D461" s="60" t="s">
        <v>143</v>
      </c>
      <c r="E461" s="48" t="s">
        <v>144</v>
      </c>
      <c r="F461" s="57"/>
      <c r="G461" s="19">
        <v>40</v>
      </c>
      <c r="H461" s="20">
        <f t="shared" si="310"/>
        <v>0</v>
      </c>
      <c r="I461" s="57">
        <v>11010</v>
      </c>
      <c r="J461" s="22">
        <v>50</v>
      </c>
      <c r="K461" s="20">
        <f t="shared" si="311"/>
        <v>550500</v>
      </c>
      <c r="L461" s="23"/>
      <c r="M461" s="24">
        <v>60</v>
      </c>
      <c r="N461" s="20">
        <f t="shared" si="312"/>
        <v>0</v>
      </c>
      <c r="O461" s="57">
        <v>4950</v>
      </c>
      <c r="P461" s="25">
        <v>12</v>
      </c>
      <c r="Q461" s="20">
        <f t="shared" si="313"/>
        <v>59400</v>
      </c>
      <c r="R461" s="57">
        <v>740</v>
      </c>
      <c r="S461" s="26">
        <v>12</v>
      </c>
      <c r="T461" s="20">
        <f t="shared" si="314"/>
        <v>8880</v>
      </c>
      <c r="U461" s="23">
        <v>696</v>
      </c>
      <c r="V461" s="25">
        <v>8</v>
      </c>
      <c r="W461" s="20">
        <f t="shared" si="315"/>
        <v>5568</v>
      </c>
      <c r="X461" s="57">
        <v>513</v>
      </c>
      <c r="Y461" s="25">
        <v>12</v>
      </c>
      <c r="Z461" s="20">
        <f t="shared" si="316"/>
        <v>6156</v>
      </c>
      <c r="AA461" s="57">
        <v>445</v>
      </c>
      <c r="AB461" s="25">
        <v>10</v>
      </c>
      <c r="AC461" s="20">
        <f t="shared" si="317"/>
        <v>4450</v>
      </c>
      <c r="AD461" s="57">
        <v>390</v>
      </c>
      <c r="AE461" s="25">
        <v>25</v>
      </c>
      <c r="AF461" s="20">
        <f t="shared" si="318"/>
        <v>9750</v>
      </c>
      <c r="AG461" s="57">
        <v>520</v>
      </c>
      <c r="AH461" s="25">
        <v>7.5</v>
      </c>
      <c r="AI461" s="20">
        <f t="shared" si="319"/>
        <v>3900</v>
      </c>
      <c r="AJ461" s="57"/>
      <c r="AK461" s="22">
        <v>15</v>
      </c>
      <c r="AL461" s="20">
        <f t="shared" si="320"/>
        <v>0</v>
      </c>
      <c r="AM461" s="57"/>
      <c r="AN461" s="25">
        <v>12</v>
      </c>
      <c r="AO461" s="20">
        <f t="shared" si="321"/>
        <v>0</v>
      </c>
      <c r="AP461" s="23">
        <f t="shared" si="322"/>
        <v>3304</v>
      </c>
      <c r="AQ461" s="57"/>
      <c r="AR461" s="27">
        <v>4</v>
      </c>
      <c r="AS461" s="23">
        <f t="shared" si="323"/>
        <v>0</v>
      </c>
      <c r="AT461" s="57"/>
      <c r="AU461" s="28">
        <v>6</v>
      </c>
      <c r="AV461" s="23">
        <f t="shared" si="324"/>
        <v>0</v>
      </c>
      <c r="AW461" s="57">
        <f>1296+484+595</f>
        <v>2375</v>
      </c>
      <c r="AX461" s="29">
        <f t="shared" si="325"/>
        <v>2375</v>
      </c>
      <c r="AY461" s="57">
        <f>25920+7260+14875</f>
        <v>48055</v>
      </c>
      <c r="AZ461" s="30">
        <f t="shared" si="326"/>
        <v>0.44959128065395093</v>
      </c>
      <c r="BA461" s="30">
        <f t="shared" si="327"/>
        <v>0.30009082652134422</v>
      </c>
      <c r="BB461" s="30">
        <f t="shared" si="328"/>
        <v>0.47979797979797978</v>
      </c>
      <c r="BC461" s="20">
        <f t="shared" si="329"/>
        <v>585304</v>
      </c>
      <c r="BD461" s="20">
        <f t="shared" si="330"/>
        <v>569130</v>
      </c>
      <c r="BE461" s="20">
        <f t="shared" si="331"/>
        <v>585304</v>
      </c>
      <c r="BF461" s="20">
        <f t="shared" si="332"/>
        <v>589204</v>
      </c>
      <c r="BG461" s="241">
        <v>696659</v>
      </c>
      <c r="BH461" s="241">
        <v>462836.96</v>
      </c>
      <c r="BI461" s="237">
        <f t="shared" si="333"/>
        <v>66.436658393848361</v>
      </c>
      <c r="BJ461" s="238">
        <f t="shared" si="334"/>
        <v>46920</v>
      </c>
      <c r="BK461" s="239">
        <f t="shared" si="335"/>
        <v>6.7350023469157794</v>
      </c>
      <c r="BL461" s="27">
        <f t="shared" si="336"/>
        <v>50343.39</v>
      </c>
      <c r="BM461" s="239">
        <f t="shared" si="337"/>
        <v>7.2264034484590018</v>
      </c>
      <c r="BN461" s="240">
        <f t="shared" si="338"/>
        <v>0</v>
      </c>
      <c r="BO461" s="239">
        <f t="shared" si="339"/>
        <v>0</v>
      </c>
      <c r="BP461" s="27">
        <f t="shared" si="340"/>
        <v>35000</v>
      </c>
      <c r="BQ461" s="239">
        <f t="shared" si="341"/>
        <v>5.0239787327803125</v>
      </c>
      <c r="BR461" s="36">
        <f t="shared" si="342"/>
        <v>39653.979999999996</v>
      </c>
      <c r="BS461" s="239">
        <f t="shared" si="343"/>
        <v>5.6920214911455957</v>
      </c>
      <c r="BT461" s="248">
        <f t="shared" si="352"/>
        <v>0.33563341606151642</v>
      </c>
      <c r="BU461" s="241">
        <v>171917.37</v>
      </c>
      <c r="BV461" s="47">
        <f t="shared" si="344"/>
        <v>24.67740601930069</v>
      </c>
      <c r="BW461" s="54">
        <f t="shared" si="345"/>
        <v>61904.669999999984</v>
      </c>
      <c r="BX461" s="237">
        <f t="shared" si="346"/>
        <v>8.8859355868509535</v>
      </c>
      <c r="BY461" s="58">
        <v>18940</v>
      </c>
      <c r="BZ461" s="58">
        <v>11460</v>
      </c>
      <c r="CA461" s="58">
        <v>13320</v>
      </c>
      <c r="CB461" s="58">
        <v>3200</v>
      </c>
      <c r="CC461" s="59">
        <v>50343.39</v>
      </c>
      <c r="CD461" s="59"/>
      <c r="CE461" s="59">
        <v>35000</v>
      </c>
      <c r="CF461" s="42">
        <f t="shared" si="347"/>
        <v>3.2359252627694325E-2</v>
      </c>
      <c r="CG461" s="42">
        <f t="shared" si="348"/>
        <v>2.0135997048126086E-2</v>
      </c>
      <c r="CH461" s="42">
        <f t="shared" si="349"/>
        <v>2.275740469909654E-2</v>
      </c>
      <c r="CI461" s="42">
        <f t="shared" si="350"/>
        <v>5.4310561367539936E-3</v>
      </c>
      <c r="CJ461" s="42">
        <f t="shared" si="351"/>
        <v>7.2264034484590026E-2</v>
      </c>
      <c r="CK461" s="54">
        <f t="shared" si="353"/>
        <v>12380.933999999997</v>
      </c>
    </row>
    <row r="462" spans="1:89" ht="20" customHeight="1" x14ac:dyDescent="0.6">
      <c r="A462" s="47">
        <v>455</v>
      </c>
      <c r="B462" s="47">
        <v>4</v>
      </c>
      <c r="C462" s="60" t="s">
        <v>788</v>
      </c>
      <c r="D462" s="63" t="s">
        <v>78</v>
      </c>
      <c r="E462" s="47" t="s">
        <v>101</v>
      </c>
      <c r="F462" s="57"/>
      <c r="G462" s="19">
        <v>40</v>
      </c>
      <c r="H462" s="20">
        <f t="shared" si="310"/>
        <v>0</v>
      </c>
      <c r="I462" s="57">
        <v>10214</v>
      </c>
      <c r="J462" s="22">
        <v>50</v>
      </c>
      <c r="K462" s="20">
        <f t="shared" si="311"/>
        <v>510700</v>
      </c>
      <c r="L462" s="23"/>
      <c r="M462" s="24">
        <v>60</v>
      </c>
      <c r="N462" s="20">
        <f t="shared" si="312"/>
        <v>0</v>
      </c>
      <c r="O462" s="23">
        <v>4785</v>
      </c>
      <c r="P462" s="25">
        <v>12</v>
      </c>
      <c r="Q462" s="20">
        <f t="shared" si="313"/>
        <v>57420</v>
      </c>
      <c r="R462" s="23">
        <v>4739</v>
      </c>
      <c r="S462" s="26">
        <v>12</v>
      </c>
      <c r="T462" s="20">
        <f t="shared" si="314"/>
        <v>56868</v>
      </c>
      <c r="U462" s="23">
        <v>569</v>
      </c>
      <c r="V462" s="25">
        <v>8</v>
      </c>
      <c r="W462" s="20">
        <f t="shared" si="315"/>
        <v>4552</v>
      </c>
      <c r="X462" s="23">
        <v>647</v>
      </c>
      <c r="Y462" s="25">
        <v>12</v>
      </c>
      <c r="Z462" s="20">
        <f t="shared" si="316"/>
        <v>7764</v>
      </c>
      <c r="AA462" s="23">
        <v>945</v>
      </c>
      <c r="AB462" s="25">
        <v>10</v>
      </c>
      <c r="AC462" s="20">
        <f t="shared" si="317"/>
        <v>9450</v>
      </c>
      <c r="AD462" s="23">
        <v>192</v>
      </c>
      <c r="AE462" s="25">
        <v>25</v>
      </c>
      <c r="AF462" s="20">
        <f t="shared" si="318"/>
        <v>4800</v>
      </c>
      <c r="AG462" s="23">
        <v>662</v>
      </c>
      <c r="AH462" s="25">
        <v>7.5</v>
      </c>
      <c r="AI462" s="20">
        <f t="shared" si="319"/>
        <v>4965</v>
      </c>
      <c r="AJ462" s="23"/>
      <c r="AK462" s="22">
        <v>15</v>
      </c>
      <c r="AL462" s="20">
        <f t="shared" si="320"/>
        <v>0</v>
      </c>
      <c r="AM462" s="23">
        <v>149</v>
      </c>
      <c r="AN462" s="25">
        <v>12</v>
      </c>
      <c r="AO462" s="20">
        <f t="shared" si="321"/>
        <v>1788</v>
      </c>
      <c r="AP462" s="23">
        <f t="shared" si="322"/>
        <v>7903</v>
      </c>
      <c r="AQ462" s="23"/>
      <c r="AR462" s="27">
        <v>4</v>
      </c>
      <c r="AS462" s="23">
        <f t="shared" si="323"/>
        <v>0</v>
      </c>
      <c r="AT462" s="23"/>
      <c r="AU462" s="28">
        <v>6</v>
      </c>
      <c r="AV462" s="23">
        <f t="shared" si="324"/>
        <v>0</v>
      </c>
      <c r="AW462" s="23">
        <v>1808</v>
      </c>
      <c r="AX462" s="29">
        <f t="shared" si="325"/>
        <v>1808</v>
      </c>
      <c r="AY462" s="23">
        <v>36690</v>
      </c>
      <c r="AZ462" s="30">
        <f t="shared" si="326"/>
        <v>0.46847464264734678</v>
      </c>
      <c r="BA462" s="30">
        <f t="shared" si="327"/>
        <v>0.77374192285098886</v>
      </c>
      <c r="BB462" s="30">
        <f t="shared" si="328"/>
        <v>0.37784743991640546</v>
      </c>
      <c r="BC462" s="20">
        <f t="shared" si="329"/>
        <v>594134</v>
      </c>
      <c r="BD462" s="20">
        <f t="shared" si="330"/>
        <v>572368</v>
      </c>
      <c r="BE462" s="20">
        <f t="shared" si="331"/>
        <v>594134</v>
      </c>
      <c r="BF462" s="20">
        <f t="shared" si="332"/>
        <v>599099</v>
      </c>
      <c r="BG462" s="36">
        <v>694997</v>
      </c>
      <c r="BH462" s="36">
        <v>458917.53787878802</v>
      </c>
      <c r="BI462" s="237">
        <f t="shared" si="333"/>
        <v>66.031585442640477</v>
      </c>
      <c r="BJ462" s="238">
        <f t="shared" si="334"/>
        <v>48664</v>
      </c>
      <c r="BK462" s="239">
        <f t="shared" si="335"/>
        <v>7.0020446131422149</v>
      </c>
      <c r="BL462" s="27">
        <f t="shared" si="336"/>
        <v>43396</v>
      </c>
      <c r="BM462" s="239">
        <f t="shared" si="337"/>
        <v>6.2440557297369628</v>
      </c>
      <c r="BN462" s="240">
        <f t="shared" si="338"/>
        <v>7694.4</v>
      </c>
      <c r="BO462" s="239">
        <f t="shared" si="339"/>
        <v>1.1071126925727737</v>
      </c>
      <c r="BP462" s="27">
        <f t="shared" si="340"/>
        <v>20000</v>
      </c>
      <c r="BQ462" s="239">
        <f t="shared" si="341"/>
        <v>2.8777102634975402</v>
      </c>
      <c r="BR462" s="36">
        <f t="shared" si="342"/>
        <v>48050.770000000019</v>
      </c>
      <c r="BS462" s="239">
        <f t="shared" si="343"/>
        <v>6.9138096998979872</v>
      </c>
      <c r="BT462" s="248">
        <f t="shared" si="352"/>
        <v>0.33968414557359528</v>
      </c>
      <c r="BU462" s="36">
        <v>167805.17</v>
      </c>
      <c r="BV462" s="47">
        <f t="shared" si="344"/>
        <v>24.144732998847477</v>
      </c>
      <c r="BW462" s="54">
        <f t="shared" si="345"/>
        <v>68274.292121211969</v>
      </c>
      <c r="BX462" s="237">
        <f t="shared" si="346"/>
        <v>9.8236815585120461</v>
      </c>
      <c r="BY462" s="53">
        <v>17890</v>
      </c>
      <c r="BZ462" s="53">
        <v>13840</v>
      </c>
      <c r="CA462" s="53">
        <v>10854</v>
      </c>
      <c r="CB462" s="53">
        <v>6080</v>
      </c>
      <c r="CC462" s="54">
        <v>43396</v>
      </c>
      <c r="CD462" s="54">
        <v>7694.4</v>
      </c>
      <c r="CE462" s="54">
        <v>20000</v>
      </c>
      <c r="CF462" s="42">
        <f t="shared" si="347"/>
        <v>3.0111052388855038E-2</v>
      </c>
      <c r="CG462" s="42">
        <f t="shared" si="348"/>
        <v>2.4180247672825873E-2</v>
      </c>
      <c r="CH462" s="42">
        <f t="shared" si="349"/>
        <v>1.8268606072030888E-2</v>
      </c>
      <c r="CI462" s="42">
        <f t="shared" si="350"/>
        <v>1.014857310728277E-2</v>
      </c>
      <c r="CJ462" s="42">
        <f t="shared" si="351"/>
        <v>6.244055729736963E-2</v>
      </c>
      <c r="CK462" s="54">
        <f t="shared" si="353"/>
        <v>13654.858424242395</v>
      </c>
    </row>
    <row r="463" spans="1:89" ht="20" customHeight="1" x14ac:dyDescent="0.6">
      <c r="A463" s="47">
        <v>456</v>
      </c>
      <c r="B463" s="47">
        <v>4</v>
      </c>
      <c r="C463" s="48" t="s">
        <v>789</v>
      </c>
      <c r="D463" s="48" t="s">
        <v>222</v>
      </c>
      <c r="E463" s="48" t="s">
        <v>297</v>
      </c>
      <c r="F463" s="57"/>
      <c r="G463" s="19">
        <v>40</v>
      </c>
      <c r="H463" s="20">
        <f t="shared" si="310"/>
        <v>0</v>
      </c>
      <c r="I463" s="23">
        <v>11660</v>
      </c>
      <c r="J463" s="22">
        <v>50</v>
      </c>
      <c r="K463" s="20">
        <f t="shared" si="311"/>
        <v>583000</v>
      </c>
      <c r="L463" s="23"/>
      <c r="M463" s="24">
        <v>60</v>
      </c>
      <c r="N463" s="20">
        <f t="shared" si="312"/>
        <v>0</v>
      </c>
      <c r="O463" s="23">
        <v>3777</v>
      </c>
      <c r="P463" s="25">
        <v>12</v>
      </c>
      <c r="Q463" s="20">
        <f t="shared" si="313"/>
        <v>45324</v>
      </c>
      <c r="R463" s="23">
        <v>920</v>
      </c>
      <c r="S463" s="26">
        <v>12</v>
      </c>
      <c r="T463" s="20">
        <f t="shared" si="314"/>
        <v>11040</v>
      </c>
      <c r="U463" s="23">
        <v>860</v>
      </c>
      <c r="V463" s="25">
        <v>8</v>
      </c>
      <c r="W463" s="20">
        <f t="shared" si="315"/>
        <v>6880</v>
      </c>
      <c r="X463" s="23">
        <v>580</v>
      </c>
      <c r="Y463" s="25">
        <v>12</v>
      </c>
      <c r="Z463" s="20">
        <f t="shared" si="316"/>
        <v>6960</v>
      </c>
      <c r="AA463" s="23">
        <v>520</v>
      </c>
      <c r="AB463" s="25">
        <v>10</v>
      </c>
      <c r="AC463" s="20">
        <f t="shared" si="317"/>
        <v>5200</v>
      </c>
      <c r="AD463" s="23"/>
      <c r="AE463" s="25">
        <v>25</v>
      </c>
      <c r="AF463" s="20">
        <f t="shared" si="318"/>
        <v>0</v>
      </c>
      <c r="AG463" s="23"/>
      <c r="AH463" s="25">
        <v>7.5</v>
      </c>
      <c r="AI463" s="20">
        <f t="shared" si="319"/>
        <v>0</v>
      </c>
      <c r="AJ463" s="23">
        <v>9</v>
      </c>
      <c r="AK463" s="22">
        <v>15</v>
      </c>
      <c r="AL463" s="20">
        <f t="shared" si="320"/>
        <v>135</v>
      </c>
      <c r="AM463" s="23"/>
      <c r="AN463" s="25">
        <v>12</v>
      </c>
      <c r="AO463" s="20">
        <f t="shared" si="321"/>
        <v>0</v>
      </c>
      <c r="AP463" s="23">
        <f t="shared" si="322"/>
        <v>2889</v>
      </c>
      <c r="AQ463" s="23">
        <v>72</v>
      </c>
      <c r="AR463" s="27">
        <v>4</v>
      </c>
      <c r="AS463" s="23">
        <f t="shared" si="323"/>
        <v>288</v>
      </c>
      <c r="AT463" s="23"/>
      <c r="AU463" s="28">
        <v>6</v>
      </c>
      <c r="AV463" s="23">
        <f t="shared" si="324"/>
        <v>0</v>
      </c>
      <c r="AW463" s="23">
        <v>1902</v>
      </c>
      <c r="AX463" s="29">
        <f t="shared" si="325"/>
        <v>2190</v>
      </c>
      <c r="AY463" s="23">
        <v>34750</v>
      </c>
      <c r="AZ463" s="30">
        <f t="shared" si="326"/>
        <v>0.32392795883361919</v>
      </c>
      <c r="BA463" s="30">
        <f t="shared" si="327"/>
        <v>0.24777015437392796</v>
      </c>
      <c r="BB463" s="30">
        <f t="shared" si="328"/>
        <v>0.57982525814138208</v>
      </c>
      <c r="BC463" s="20">
        <f t="shared" si="329"/>
        <v>613080</v>
      </c>
      <c r="BD463" s="20">
        <f t="shared" si="330"/>
        <v>594040</v>
      </c>
      <c r="BE463" s="20">
        <f t="shared" si="331"/>
        <v>613080</v>
      </c>
      <c r="BF463" s="20">
        <f t="shared" si="332"/>
        <v>613080</v>
      </c>
      <c r="BG463" s="36">
        <v>693289</v>
      </c>
      <c r="BH463" s="36">
        <v>464627.51361897402</v>
      </c>
      <c r="BI463" s="237">
        <f t="shared" si="333"/>
        <v>67.017868972243036</v>
      </c>
      <c r="BJ463" s="238">
        <f t="shared" si="334"/>
        <v>59407</v>
      </c>
      <c r="BK463" s="239">
        <f t="shared" si="335"/>
        <v>8.5688652207088243</v>
      </c>
      <c r="BL463" s="27">
        <f t="shared" si="336"/>
        <v>48633.45</v>
      </c>
      <c r="BM463" s="239">
        <f t="shared" si="337"/>
        <v>7.0148884520019781</v>
      </c>
      <c r="BN463" s="240">
        <f t="shared" si="338"/>
        <v>0</v>
      </c>
      <c r="BO463" s="239">
        <f t="shared" si="339"/>
        <v>0</v>
      </c>
      <c r="BP463" s="27">
        <f t="shared" si="340"/>
        <v>16000</v>
      </c>
      <c r="BQ463" s="239">
        <f t="shared" si="341"/>
        <v>2.3078398762997825</v>
      </c>
      <c r="BR463" s="36">
        <f t="shared" si="342"/>
        <v>48055.150000000009</v>
      </c>
      <c r="BS463" s="239">
        <f t="shared" si="343"/>
        <v>6.93147446447297</v>
      </c>
      <c r="BT463" s="248">
        <f t="shared" si="352"/>
        <v>0.32982131027756967</v>
      </c>
      <c r="BU463" s="36">
        <v>172095.6</v>
      </c>
      <c r="BV463" s="47">
        <f t="shared" si="344"/>
        <v>24.823068013483553</v>
      </c>
      <c r="BW463" s="54">
        <f t="shared" si="345"/>
        <v>56565.886381025979</v>
      </c>
      <c r="BX463" s="237">
        <f t="shared" si="346"/>
        <v>8.1590630142734089</v>
      </c>
      <c r="BY463" s="53">
        <v>14142</v>
      </c>
      <c r="BZ463" s="53">
        <v>18805</v>
      </c>
      <c r="CA463" s="53">
        <v>15300</v>
      </c>
      <c r="CB463" s="53">
        <v>11160</v>
      </c>
      <c r="CC463" s="54">
        <v>48633.45</v>
      </c>
      <c r="CD463" s="54"/>
      <c r="CE463" s="54">
        <v>16000</v>
      </c>
      <c r="CF463" s="42">
        <f t="shared" si="347"/>
        <v>2.3067136425915052E-2</v>
      </c>
      <c r="CG463" s="42">
        <f t="shared" si="348"/>
        <v>3.1656117433169484E-2</v>
      </c>
      <c r="CH463" s="42">
        <f t="shared" si="349"/>
        <v>2.4955960070463887E-2</v>
      </c>
      <c r="CI463" s="42">
        <f t="shared" si="350"/>
        <v>1.8203170874926601E-2</v>
      </c>
      <c r="CJ463" s="42">
        <f t="shared" si="351"/>
        <v>7.0148884520019786E-2</v>
      </c>
      <c r="CK463" s="54">
        <f t="shared" si="353"/>
        <v>11313.177276205197</v>
      </c>
    </row>
    <row r="464" spans="1:89" ht="20" customHeight="1" x14ac:dyDescent="0.6">
      <c r="A464" s="47">
        <v>457</v>
      </c>
      <c r="B464" s="47">
        <v>5</v>
      </c>
      <c r="C464" s="48" t="s">
        <v>790</v>
      </c>
      <c r="D464" s="48" t="s">
        <v>412</v>
      </c>
      <c r="E464" s="48" t="s">
        <v>338</v>
      </c>
      <c r="F464" s="57"/>
      <c r="G464" s="19">
        <v>40</v>
      </c>
      <c r="H464" s="20">
        <f t="shared" si="310"/>
        <v>0</v>
      </c>
      <c r="I464" s="23">
        <v>10690</v>
      </c>
      <c r="J464" s="22">
        <v>50</v>
      </c>
      <c r="K464" s="20">
        <f t="shared" si="311"/>
        <v>534500</v>
      </c>
      <c r="L464" s="23"/>
      <c r="M464" s="24">
        <v>60</v>
      </c>
      <c r="N464" s="20">
        <f t="shared" si="312"/>
        <v>0</v>
      </c>
      <c r="O464" s="23">
        <v>7717</v>
      </c>
      <c r="P464" s="25">
        <v>12</v>
      </c>
      <c r="Q464" s="20">
        <f t="shared" si="313"/>
        <v>92604</v>
      </c>
      <c r="R464" s="23">
        <v>760</v>
      </c>
      <c r="S464" s="26">
        <v>12</v>
      </c>
      <c r="T464" s="20">
        <f t="shared" si="314"/>
        <v>9120</v>
      </c>
      <c r="U464" s="23">
        <v>588</v>
      </c>
      <c r="V464" s="25">
        <v>8</v>
      </c>
      <c r="W464" s="20">
        <f t="shared" si="315"/>
        <v>4704</v>
      </c>
      <c r="X464" s="23">
        <v>410</v>
      </c>
      <c r="Y464" s="25">
        <v>12</v>
      </c>
      <c r="Z464" s="20">
        <f t="shared" si="316"/>
        <v>4920</v>
      </c>
      <c r="AA464" s="23">
        <v>766</v>
      </c>
      <c r="AB464" s="25">
        <v>10</v>
      </c>
      <c r="AC464" s="20">
        <f t="shared" si="317"/>
        <v>7660</v>
      </c>
      <c r="AD464" s="23"/>
      <c r="AE464" s="25">
        <v>25</v>
      </c>
      <c r="AF464" s="20">
        <f t="shared" si="318"/>
        <v>0</v>
      </c>
      <c r="AG464" s="23"/>
      <c r="AH464" s="25">
        <v>7.5</v>
      </c>
      <c r="AI464" s="20">
        <f t="shared" si="319"/>
        <v>0</v>
      </c>
      <c r="AJ464" s="23"/>
      <c r="AK464" s="22">
        <v>15</v>
      </c>
      <c r="AL464" s="20">
        <f t="shared" si="320"/>
        <v>0</v>
      </c>
      <c r="AM464" s="23"/>
      <c r="AN464" s="25">
        <v>12</v>
      </c>
      <c r="AO464" s="20">
        <f t="shared" si="321"/>
        <v>0</v>
      </c>
      <c r="AP464" s="23">
        <f t="shared" si="322"/>
        <v>2524</v>
      </c>
      <c r="AQ464" s="23">
        <v>78</v>
      </c>
      <c r="AR464" s="27">
        <v>4</v>
      </c>
      <c r="AS464" s="23">
        <f t="shared" si="323"/>
        <v>312</v>
      </c>
      <c r="AT464" s="23"/>
      <c r="AU464" s="28">
        <v>6</v>
      </c>
      <c r="AV464" s="23">
        <f t="shared" si="324"/>
        <v>0</v>
      </c>
      <c r="AW464" s="23">
        <v>2312</v>
      </c>
      <c r="AX464" s="29">
        <f t="shared" si="325"/>
        <v>2624</v>
      </c>
      <c r="AY464" s="23">
        <v>39052</v>
      </c>
      <c r="AZ464" s="30">
        <f t="shared" si="326"/>
        <v>0.72188961646398508</v>
      </c>
      <c r="BA464" s="30">
        <f t="shared" si="327"/>
        <v>0.23610851262862489</v>
      </c>
      <c r="BB464" s="30">
        <f t="shared" si="328"/>
        <v>0.34002850848775429</v>
      </c>
      <c r="BC464" s="20">
        <f t="shared" si="329"/>
        <v>560904</v>
      </c>
      <c r="BD464" s="20">
        <f t="shared" si="330"/>
        <v>543620</v>
      </c>
      <c r="BE464" s="20">
        <f t="shared" si="331"/>
        <v>560904</v>
      </c>
      <c r="BF464" s="20">
        <f t="shared" si="332"/>
        <v>560904</v>
      </c>
      <c r="BG464" s="36">
        <v>692548</v>
      </c>
      <c r="BH464" s="36">
        <v>468546.9568864</v>
      </c>
      <c r="BI464" s="237">
        <f t="shared" si="333"/>
        <v>67.655520900558528</v>
      </c>
      <c r="BJ464" s="238">
        <f t="shared" si="334"/>
        <v>40071</v>
      </c>
      <c r="BK464" s="239">
        <f t="shared" si="335"/>
        <v>5.7860249397875672</v>
      </c>
      <c r="BL464" s="27">
        <f t="shared" si="336"/>
        <v>53263.25</v>
      </c>
      <c r="BM464" s="239">
        <f t="shared" si="337"/>
        <v>7.6909109549085413</v>
      </c>
      <c r="BN464" s="240">
        <f t="shared" si="338"/>
        <v>9594.57</v>
      </c>
      <c r="BO464" s="239">
        <f t="shared" si="339"/>
        <v>1.3854014450983902</v>
      </c>
      <c r="BP464" s="27">
        <f t="shared" si="340"/>
        <v>30000</v>
      </c>
      <c r="BQ464" s="239">
        <f t="shared" si="341"/>
        <v>4.331829707110554</v>
      </c>
      <c r="BR464" s="36">
        <f t="shared" si="342"/>
        <v>78735.649999999994</v>
      </c>
      <c r="BS464" s="239">
        <f t="shared" si="343"/>
        <v>11.36898092262197</v>
      </c>
      <c r="BT464" s="248">
        <f t="shared" si="352"/>
        <v>0.32344479099441481</v>
      </c>
      <c r="BU464" s="36">
        <v>211664.47</v>
      </c>
      <c r="BV464" s="47">
        <f t="shared" si="344"/>
        <v>30.563147969527023</v>
      </c>
      <c r="BW464" s="54">
        <f t="shared" si="345"/>
        <v>12336.573113599996</v>
      </c>
      <c r="BX464" s="237">
        <f t="shared" si="346"/>
        <v>1.7813311299144603</v>
      </c>
      <c r="BY464" s="53">
        <v>12996</v>
      </c>
      <c r="BZ464" s="53">
        <v>7005</v>
      </c>
      <c r="CA464" s="53">
        <v>12250</v>
      </c>
      <c r="CB464" s="53">
        <v>7820</v>
      </c>
      <c r="CC464" s="54">
        <v>53263.25</v>
      </c>
      <c r="CD464" s="54">
        <v>9594.57</v>
      </c>
      <c r="CE464" s="54">
        <v>30000</v>
      </c>
      <c r="CF464" s="42">
        <f t="shared" si="347"/>
        <v>2.3169740276410937E-2</v>
      </c>
      <c r="CG464" s="42">
        <f t="shared" si="348"/>
        <v>1.2885839373091498E-2</v>
      </c>
      <c r="CH464" s="42">
        <f t="shared" si="349"/>
        <v>2.1839744412591101E-2</v>
      </c>
      <c r="CI464" s="42">
        <f t="shared" si="350"/>
        <v>1.3941779698486728E-2</v>
      </c>
      <c r="CJ464" s="42">
        <f t="shared" si="351"/>
        <v>7.6909109549085405E-2</v>
      </c>
      <c r="CK464" s="54">
        <f t="shared" si="353"/>
        <v>2467.3146227199995</v>
      </c>
    </row>
    <row r="465" spans="1:89" ht="20" customHeight="1" x14ac:dyDescent="0.6">
      <c r="A465" s="47">
        <v>458</v>
      </c>
      <c r="B465" s="47">
        <v>4</v>
      </c>
      <c r="C465" s="48" t="s">
        <v>791</v>
      </c>
      <c r="D465" s="48" t="s">
        <v>792</v>
      </c>
      <c r="E465" s="48" t="s">
        <v>410</v>
      </c>
      <c r="F465" s="55"/>
      <c r="G465" s="19">
        <v>40</v>
      </c>
      <c r="H465" s="20">
        <f t="shared" si="310"/>
        <v>0</v>
      </c>
      <c r="I465" s="23">
        <v>10689</v>
      </c>
      <c r="J465" s="22">
        <v>50</v>
      </c>
      <c r="K465" s="20">
        <f t="shared" si="311"/>
        <v>534450</v>
      </c>
      <c r="L465" s="23"/>
      <c r="M465" s="24">
        <v>60</v>
      </c>
      <c r="N465" s="20">
        <f t="shared" si="312"/>
        <v>0</v>
      </c>
      <c r="O465" s="23">
        <v>4061</v>
      </c>
      <c r="P465" s="25">
        <v>12</v>
      </c>
      <c r="Q465" s="20">
        <f t="shared" si="313"/>
        <v>48732</v>
      </c>
      <c r="R465" s="23"/>
      <c r="S465" s="26">
        <v>12</v>
      </c>
      <c r="T465" s="20">
        <f t="shared" si="314"/>
        <v>0</v>
      </c>
      <c r="U465" s="23">
        <v>583</v>
      </c>
      <c r="V465" s="25">
        <v>8</v>
      </c>
      <c r="W465" s="20">
        <f t="shared" si="315"/>
        <v>4664</v>
      </c>
      <c r="X465" s="23">
        <v>910</v>
      </c>
      <c r="Y465" s="25">
        <v>12</v>
      </c>
      <c r="Z465" s="20">
        <f t="shared" si="316"/>
        <v>10920</v>
      </c>
      <c r="AA465" s="23">
        <v>660</v>
      </c>
      <c r="AB465" s="25">
        <v>10</v>
      </c>
      <c r="AC465" s="20">
        <f t="shared" si="317"/>
        <v>6600</v>
      </c>
      <c r="AD465" s="23">
        <v>330</v>
      </c>
      <c r="AE465" s="25">
        <v>25</v>
      </c>
      <c r="AF465" s="20">
        <f t="shared" si="318"/>
        <v>8250</v>
      </c>
      <c r="AG465" s="23">
        <v>2548</v>
      </c>
      <c r="AH465" s="25">
        <v>7.5</v>
      </c>
      <c r="AI465" s="20">
        <f t="shared" si="319"/>
        <v>19110</v>
      </c>
      <c r="AJ465" s="23"/>
      <c r="AK465" s="22">
        <v>15</v>
      </c>
      <c r="AL465" s="20">
        <f t="shared" si="320"/>
        <v>0</v>
      </c>
      <c r="AM465" s="23"/>
      <c r="AN465" s="25">
        <v>12</v>
      </c>
      <c r="AO465" s="20">
        <f t="shared" si="321"/>
        <v>0</v>
      </c>
      <c r="AP465" s="23">
        <f t="shared" si="322"/>
        <v>5031</v>
      </c>
      <c r="AQ465" s="23"/>
      <c r="AR465" s="27">
        <v>4</v>
      </c>
      <c r="AS465" s="23">
        <f t="shared" si="323"/>
        <v>0</v>
      </c>
      <c r="AT465" s="23"/>
      <c r="AU465" s="28">
        <v>6</v>
      </c>
      <c r="AV465" s="23">
        <f t="shared" si="324"/>
        <v>0</v>
      </c>
      <c r="AW465" s="23">
        <v>3303</v>
      </c>
      <c r="AX465" s="29">
        <f t="shared" si="325"/>
        <v>3303</v>
      </c>
      <c r="AY465" s="23">
        <v>58790</v>
      </c>
      <c r="AZ465" s="30">
        <f t="shared" si="326"/>
        <v>0.37992328562073158</v>
      </c>
      <c r="BA465" s="30">
        <f t="shared" si="327"/>
        <v>0.47067078304799326</v>
      </c>
      <c r="BB465" s="30">
        <f t="shared" si="328"/>
        <v>0.81334646638758923</v>
      </c>
      <c r="BC465" s="20">
        <f t="shared" si="329"/>
        <v>564884</v>
      </c>
      <c r="BD465" s="20">
        <f t="shared" si="330"/>
        <v>542700</v>
      </c>
      <c r="BE465" s="20">
        <f t="shared" si="331"/>
        <v>564884</v>
      </c>
      <c r="BF465" s="20">
        <f t="shared" si="332"/>
        <v>583994</v>
      </c>
      <c r="BG465" s="36">
        <v>691516</v>
      </c>
      <c r="BH465" s="36">
        <v>461458.29</v>
      </c>
      <c r="BI465" s="237">
        <f t="shared" si="333"/>
        <v>66.731397393552712</v>
      </c>
      <c r="BJ465" s="238">
        <f t="shared" si="334"/>
        <v>51067.8</v>
      </c>
      <c r="BK465" s="239">
        <f t="shared" si="335"/>
        <v>7.3849050491962593</v>
      </c>
      <c r="BL465" s="27">
        <f t="shared" si="336"/>
        <v>41880</v>
      </c>
      <c r="BM465" s="239">
        <f t="shared" si="337"/>
        <v>6.0562590019609095</v>
      </c>
      <c r="BN465" s="240">
        <f t="shared" si="338"/>
        <v>7619.63</v>
      </c>
      <c r="BO465" s="239">
        <f t="shared" si="339"/>
        <v>1.1018732755279705</v>
      </c>
      <c r="BP465" s="27">
        <f t="shared" si="340"/>
        <v>15000</v>
      </c>
      <c r="BQ465" s="239">
        <f t="shared" si="341"/>
        <v>2.1691472070060565</v>
      </c>
      <c r="BR465" s="36">
        <f t="shared" si="342"/>
        <v>43776.839999999982</v>
      </c>
      <c r="BS465" s="239">
        <f t="shared" si="343"/>
        <v>6.3305606811700645</v>
      </c>
      <c r="BT465" s="248">
        <f t="shared" si="352"/>
        <v>0.3326860260644729</v>
      </c>
      <c r="BU465" s="36">
        <v>159344.26999999999</v>
      </c>
      <c r="BV465" s="47">
        <f t="shared" si="344"/>
        <v>23.042745214861259</v>
      </c>
      <c r="BW465" s="54">
        <f t="shared" si="345"/>
        <v>70713.440000000031</v>
      </c>
      <c r="BX465" s="237">
        <f t="shared" si="346"/>
        <v>10.225857391586027</v>
      </c>
      <c r="BY465" s="53">
        <v>15040.3</v>
      </c>
      <c r="BZ465" s="53">
        <v>13650</v>
      </c>
      <c r="CA465" s="53">
        <v>11560</v>
      </c>
      <c r="CB465" s="53">
        <v>10817.5</v>
      </c>
      <c r="CC465" s="54">
        <v>41880</v>
      </c>
      <c r="CD465" s="54">
        <v>7619.63</v>
      </c>
      <c r="CE465" s="54">
        <v>15000</v>
      </c>
      <c r="CF465" s="42">
        <f t="shared" si="347"/>
        <v>2.6625466467451724E-2</v>
      </c>
      <c r="CG465" s="42">
        <f t="shared" si="348"/>
        <v>2.5152017689331122E-2</v>
      </c>
      <c r="CH465" s="42">
        <f t="shared" si="349"/>
        <v>2.0464378527272856E-2</v>
      </c>
      <c r="CI465" s="42">
        <f t="shared" si="350"/>
        <v>1.8523306746302187E-2</v>
      </c>
      <c r="CJ465" s="42">
        <f t="shared" si="351"/>
        <v>6.0562590019609092E-2</v>
      </c>
      <c r="CK465" s="54">
        <f t="shared" si="353"/>
        <v>14142.688000000007</v>
      </c>
    </row>
    <row r="466" spans="1:89" ht="20" customHeight="1" x14ac:dyDescent="0.6">
      <c r="A466" s="47">
        <v>459</v>
      </c>
      <c r="B466" s="47">
        <v>2</v>
      </c>
      <c r="C466" s="48" t="s">
        <v>793</v>
      </c>
      <c r="D466" s="48" t="s">
        <v>69</v>
      </c>
      <c r="E466" s="48" t="s">
        <v>112</v>
      </c>
      <c r="F466" s="23"/>
      <c r="G466" s="19">
        <v>40</v>
      </c>
      <c r="H466" s="20">
        <f t="shared" si="310"/>
        <v>0</v>
      </c>
      <c r="I466" s="23">
        <v>12288</v>
      </c>
      <c r="J466" s="22">
        <v>50</v>
      </c>
      <c r="K466" s="20">
        <f t="shared" si="311"/>
        <v>614400</v>
      </c>
      <c r="L466" s="23"/>
      <c r="M466" s="24">
        <v>60</v>
      </c>
      <c r="N466" s="20">
        <f t="shared" si="312"/>
        <v>0</v>
      </c>
      <c r="O466" s="23">
        <v>4629</v>
      </c>
      <c r="P466" s="25">
        <v>12</v>
      </c>
      <c r="Q466" s="20">
        <f t="shared" si="313"/>
        <v>55548</v>
      </c>
      <c r="R466" s="23"/>
      <c r="S466" s="26">
        <v>12</v>
      </c>
      <c r="T466" s="20">
        <f t="shared" si="314"/>
        <v>0</v>
      </c>
      <c r="U466" s="23">
        <v>375</v>
      </c>
      <c r="V466" s="25">
        <v>8</v>
      </c>
      <c r="W466" s="20">
        <f t="shared" si="315"/>
        <v>3000</v>
      </c>
      <c r="X466" s="23">
        <v>168</v>
      </c>
      <c r="Y466" s="25">
        <v>12</v>
      </c>
      <c r="Z466" s="20">
        <f t="shared" si="316"/>
        <v>2016</v>
      </c>
      <c r="AA466" s="23">
        <v>716</v>
      </c>
      <c r="AB466" s="25">
        <v>10</v>
      </c>
      <c r="AC466" s="20">
        <f t="shared" si="317"/>
        <v>7160</v>
      </c>
      <c r="AD466" s="23">
        <v>180</v>
      </c>
      <c r="AE466" s="25">
        <v>25</v>
      </c>
      <c r="AF466" s="20">
        <f t="shared" si="318"/>
        <v>4500</v>
      </c>
      <c r="AG466" s="23">
        <v>0</v>
      </c>
      <c r="AH466" s="25">
        <v>7.5</v>
      </c>
      <c r="AI466" s="20">
        <f t="shared" si="319"/>
        <v>0</v>
      </c>
      <c r="AJ466" s="23"/>
      <c r="AK466" s="22">
        <v>15</v>
      </c>
      <c r="AL466" s="20">
        <f t="shared" si="320"/>
        <v>0</v>
      </c>
      <c r="AM466" s="23"/>
      <c r="AN466" s="25">
        <v>12</v>
      </c>
      <c r="AO466" s="20">
        <f t="shared" si="321"/>
        <v>0</v>
      </c>
      <c r="AP466" s="23">
        <f t="shared" si="322"/>
        <v>1439</v>
      </c>
      <c r="AQ466" s="23"/>
      <c r="AR466" s="27">
        <v>4</v>
      </c>
      <c r="AS466" s="23">
        <f t="shared" si="323"/>
        <v>0</v>
      </c>
      <c r="AT466" s="23"/>
      <c r="AU466" s="28">
        <v>6</v>
      </c>
      <c r="AV466" s="23">
        <f t="shared" si="324"/>
        <v>0</v>
      </c>
      <c r="AW466" s="23">
        <v>158</v>
      </c>
      <c r="AX466" s="29">
        <f t="shared" si="325"/>
        <v>158</v>
      </c>
      <c r="AY466" s="23">
        <v>3768</v>
      </c>
      <c r="AZ466" s="30">
        <f t="shared" si="326"/>
        <v>0.376708984375</v>
      </c>
      <c r="BA466" s="30">
        <f t="shared" si="327"/>
        <v>0.11710611979166667</v>
      </c>
      <c r="BB466" s="30">
        <f t="shared" si="328"/>
        <v>3.4132642039317346E-2</v>
      </c>
      <c r="BC466" s="20">
        <f t="shared" si="329"/>
        <v>631076</v>
      </c>
      <c r="BD466" s="20">
        <f t="shared" si="330"/>
        <v>618900</v>
      </c>
      <c r="BE466" s="20">
        <f t="shared" si="331"/>
        <v>631076</v>
      </c>
      <c r="BF466" s="20">
        <f t="shared" si="332"/>
        <v>631076</v>
      </c>
      <c r="BG466" s="36">
        <v>690392</v>
      </c>
      <c r="BH466" s="36">
        <v>464151.84245516401</v>
      </c>
      <c r="BI466" s="237">
        <f t="shared" si="333"/>
        <v>67.230188422687974</v>
      </c>
      <c r="BJ466" s="238">
        <f t="shared" si="334"/>
        <v>46337</v>
      </c>
      <c r="BK466" s="239">
        <f t="shared" si="335"/>
        <v>6.71169422588906</v>
      </c>
      <c r="BL466" s="27">
        <f t="shared" si="336"/>
        <v>21107.22</v>
      </c>
      <c r="BM466" s="239">
        <f t="shared" si="337"/>
        <v>3.0572805015121847</v>
      </c>
      <c r="BN466" s="240">
        <f t="shared" si="338"/>
        <v>12968.44</v>
      </c>
      <c r="BO466" s="239">
        <f t="shared" si="339"/>
        <v>1.8784168993846975</v>
      </c>
      <c r="BP466" s="27">
        <f t="shared" si="340"/>
        <v>7600</v>
      </c>
      <c r="BQ466" s="239">
        <f t="shared" si="341"/>
        <v>1.100823879766857</v>
      </c>
      <c r="BR466" s="36">
        <f t="shared" si="342"/>
        <v>43536.28</v>
      </c>
      <c r="BS466" s="239">
        <f t="shared" si="343"/>
        <v>6.3060232447652922</v>
      </c>
      <c r="BT466" s="248">
        <f t="shared" si="352"/>
        <v>0.32769811577312019</v>
      </c>
      <c r="BU466" s="36">
        <v>131548.94</v>
      </c>
      <c r="BV466" s="47">
        <f t="shared" si="344"/>
        <v>19.054238751318092</v>
      </c>
      <c r="BW466" s="54">
        <f t="shared" si="345"/>
        <v>94691.217544835992</v>
      </c>
      <c r="BX466" s="237">
        <f t="shared" si="346"/>
        <v>13.715572825993927</v>
      </c>
      <c r="BY466" s="53">
        <v>16092</v>
      </c>
      <c r="BZ466" s="53">
        <v>15750</v>
      </c>
      <c r="CA466" s="53">
        <v>12500</v>
      </c>
      <c r="CB466" s="53">
        <v>1995</v>
      </c>
      <c r="CC466" s="54">
        <v>21107.22</v>
      </c>
      <c r="CD466" s="54">
        <v>12968.44</v>
      </c>
      <c r="CE466" s="54">
        <v>7600</v>
      </c>
      <c r="CF466" s="42">
        <f t="shared" si="347"/>
        <v>2.5499305947302701E-2</v>
      </c>
      <c r="CG466" s="42">
        <f t="shared" si="348"/>
        <v>2.5448376151236064E-2</v>
      </c>
      <c r="CH466" s="42">
        <f t="shared" si="349"/>
        <v>1.9807439991379801E-2</v>
      </c>
      <c r="CI466" s="42">
        <f t="shared" si="350"/>
        <v>3.1612674226242166E-3</v>
      </c>
      <c r="CJ466" s="42">
        <f t="shared" si="351"/>
        <v>3.0572805015121846E-2</v>
      </c>
      <c r="CK466" s="54">
        <f t="shared" si="353"/>
        <v>18938.2435089672</v>
      </c>
    </row>
    <row r="467" spans="1:89" ht="20" customHeight="1" x14ac:dyDescent="0.6">
      <c r="A467" s="47">
        <v>460</v>
      </c>
      <c r="B467" s="63">
        <v>6</v>
      </c>
      <c r="C467" s="81" t="s">
        <v>794</v>
      </c>
      <c r="D467" s="81" t="s">
        <v>78</v>
      </c>
      <c r="E467" s="81" t="s">
        <v>79</v>
      </c>
      <c r="F467" s="55"/>
      <c r="G467" s="19">
        <v>40</v>
      </c>
      <c r="H467" s="20">
        <f t="shared" si="310"/>
        <v>0</v>
      </c>
      <c r="I467" s="23">
        <v>8600</v>
      </c>
      <c r="J467" s="22">
        <v>50</v>
      </c>
      <c r="K467" s="20">
        <f t="shared" si="311"/>
        <v>430000</v>
      </c>
      <c r="L467" s="23"/>
      <c r="M467" s="24">
        <v>60</v>
      </c>
      <c r="N467" s="20">
        <f t="shared" si="312"/>
        <v>0</v>
      </c>
      <c r="O467" s="23">
        <v>7655</v>
      </c>
      <c r="P467" s="25">
        <v>12</v>
      </c>
      <c r="Q467" s="20">
        <f t="shared" si="313"/>
        <v>91860</v>
      </c>
      <c r="R467" s="23">
        <v>7159</v>
      </c>
      <c r="S467" s="26">
        <v>12</v>
      </c>
      <c r="T467" s="20">
        <f t="shared" si="314"/>
        <v>85908</v>
      </c>
      <c r="U467" s="23">
        <v>456</v>
      </c>
      <c r="V467" s="25">
        <v>8</v>
      </c>
      <c r="W467" s="20">
        <f t="shared" si="315"/>
        <v>3648</v>
      </c>
      <c r="X467" s="23">
        <v>268</v>
      </c>
      <c r="Y467" s="25">
        <v>12</v>
      </c>
      <c r="Z467" s="20">
        <f t="shared" si="316"/>
        <v>3216</v>
      </c>
      <c r="AA467" s="23">
        <v>679</v>
      </c>
      <c r="AB467" s="25">
        <v>10</v>
      </c>
      <c r="AC467" s="20">
        <f t="shared" si="317"/>
        <v>6790</v>
      </c>
      <c r="AD467" s="23">
        <v>282</v>
      </c>
      <c r="AE467" s="25">
        <v>25</v>
      </c>
      <c r="AF467" s="20">
        <f t="shared" si="318"/>
        <v>7050</v>
      </c>
      <c r="AG467" s="23"/>
      <c r="AH467" s="25">
        <v>7.5</v>
      </c>
      <c r="AI467" s="20">
        <f t="shared" si="319"/>
        <v>0</v>
      </c>
      <c r="AJ467" s="23"/>
      <c r="AK467" s="22">
        <v>15</v>
      </c>
      <c r="AL467" s="20">
        <f t="shared" si="320"/>
        <v>0</v>
      </c>
      <c r="AM467" s="23">
        <v>372</v>
      </c>
      <c r="AN467" s="25">
        <v>12</v>
      </c>
      <c r="AO467" s="20">
        <f t="shared" si="321"/>
        <v>4464</v>
      </c>
      <c r="AP467" s="23">
        <f t="shared" si="322"/>
        <v>9216</v>
      </c>
      <c r="AQ467" s="23"/>
      <c r="AR467" s="27">
        <v>4</v>
      </c>
      <c r="AS467" s="23">
        <f t="shared" si="323"/>
        <v>0</v>
      </c>
      <c r="AT467" s="23"/>
      <c r="AU467" s="28">
        <v>6</v>
      </c>
      <c r="AV467" s="23">
        <f t="shared" si="324"/>
        <v>0</v>
      </c>
      <c r="AW467" s="23">
        <v>2710</v>
      </c>
      <c r="AX467" s="29">
        <f t="shared" si="325"/>
        <v>2710</v>
      </c>
      <c r="AY467" s="23">
        <v>51733</v>
      </c>
      <c r="AZ467" s="30">
        <f t="shared" si="326"/>
        <v>0.89011627906976742</v>
      </c>
      <c r="BA467" s="30">
        <f t="shared" si="327"/>
        <v>1.0716279069767443</v>
      </c>
      <c r="BB467" s="30">
        <f t="shared" si="328"/>
        <v>0.35401698236446766</v>
      </c>
      <c r="BC467" s="20">
        <f t="shared" si="329"/>
        <v>536612</v>
      </c>
      <c r="BD467" s="20">
        <f t="shared" si="330"/>
        <v>522958</v>
      </c>
      <c r="BE467" s="20">
        <f t="shared" si="331"/>
        <v>536612</v>
      </c>
      <c r="BF467" s="20">
        <f t="shared" si="332"/>
        <v>536612</v>
      </c>
      <c r="BG467" s="36">
        <v>689700</v>
      </c>
      <c r="BH467" s="36">
        <v>456771.45630081301</v>
      </c>
      <c r="BI467" s="237">
        <f t="shared" si="333"/>
        <v>66.227556372453677</v>
      </c>
      <c r="BJ467" s="238">
        <f t="shared" si="334"/>
        <v>42938</v>
      </c>
      <c r="BK467" s="239">
        <f t="shared" si="335"/>
        <v>6.2256053356531824</v>
      </c>
      <c r="BL467" s="27">
        <f t="shared" si="336"/>
        <v>50850</v>
      </c>
      <c r="BM467" s="239">
        <f t="shared" si="337"/>
        <v>7.3727707698999563</v>
      </c>
      <c r="BN467" s="240">
        <f t="shared" si="338"/>
        <v>2625</v>
      </c>
      <c r="BO467" s="239">
        <f t="shared" si="339"/>
        <v>0.38060026098303612</v>
      </c>
      <c r="BP467" s="27">
        <f t="shared" si="340"/>
        <v>44000</v>
      </c>
      <c r="BQ467" s="239">
        <f t="shared" si="341"/>
        <v>6.3795853269537481</v>
      </c>
      <c r="BR467" s="36">
        <f t="shared" si="342"/>
        <v>46981.649999999994</v>
      </c>
      <c r="BS467" s="239">
        <f t="shared" si="343"/>
        <v>6.8118964767290118</v>
      </c>
      <c r="BT467" s="248">
        <f t="shared" si="352"/>
        <v>0.33772443627546322</v>
      </c>
      <c r="BU467" s="36">
        <v>187394.65</v>
      </c>
      <c r="BV467" s="47">
        <f t="shared" si="344"/>
        <v>27.170458170218936</v>
      </c>
      <c r="BW467" s="54">
        <f t="shared" si="345"/>
        <v>45533.893699187</v>
      </c>
      <c r="BX467" s="237">
        <f t="shared" si="346"/>
        <v>6.6019854573273884</v>
      </c>
      <c r="BY467" s="53">
        <v>14390</v>
      </c>
      <c r="BZ467" s="53">
        <v>12728</v>
      </c>
      <c r="CA467" s="53">
        <v>13120</v>
      </c>
      <c r="CB467" s="53">
        <v>2700</v>
      </c>
      <c r="CC467" s="54">
        <v>50850</v>
      </c>
      <c r="CD467" s="54">
        <v>2625</v>
      </c>
      <c r="CE467" s="54">
        <v>44000</v>
      </c>
      <c r="CF467" s="42">
        <f t="shared" si="347"/>
        <v>2.6816396204333858E-2</v>
      </c>
      <c r="CG467" s="42">
        <f t="shared" si="348"/>
        <v>2.4338474600254706E-2</v>
      </c>
      <c r="CH467" s="42">
        <f t="shared" si="349"/>
        <v>2.4449695496932607E-2</v>
      </c>
      <c r="CI467" s="42">
        <f t="shared" si="350"/>
        <v>5.0315684330577773E-3</v>
      </c>
      <c r="CJ467" s="42">
        <f t="shared" si="351"/>
        <v>7.372770769899957E-2</v>
      </c>
      <c r="CK467" s="54">
        <f t="shared" si="353"/>
        <v>9106.7787398374003</v>
      </c>
    </row>
    <row r="468" spans="1:89" ht="20" customHeight="1" x14ac:dyDescent="0.6">
      <c r="A468" s="47">
        <v>461</v>
      </c>
      <c r="B468" s="62">
        <v>4</v>
      </c>
      <c r="C468" s="48" t="s">
        <v>795</v>
      </c>
      <c r="D468" s="48" t="s">
        <v>122</v>
      </c>
      <c r="E468" s="48" t="s">
        <v>624</v>
      </c>
      <c r="F468" s="55"/>
      <c r="G468" s="19">
        <v>40</v>
      </c>
      <c r="H468" s="20">
        <f t="shared" si="310"/>
        <v>0</v>
      </c>
      <c r="I468" s="23">
        <v>10972</v>
      </c>
      <c r="J468" s="22">
        <v>50</v>
      </c>
      <c r="K468" s="20">
        <f t="shared" si="311"/>
        <v>548600</v>
      </c>
      <c r="L468" s="23"/>
      <c r="M468" s="24">
        <v>60</v>
      </c>
      <c r="N468" s="20">
        <f t="shared" si="312"/>
        <v>0</v>
      </c>
      <c r="O468" s="23">
        <v>5368</v>
      </c>
      <c r="P468" s="25">
        <v>12</v>
      </c>
      <c r="Q468" s="20">
        <f t="shared" si="313"/>
        <v>64416</v>
      </c>
      <c r="R468" s="23"/>
      <c r="S468" s="26">
        <v>12</v>
      </c>
      <c r="T468" s="20">
        <f t="shared" si="314"/>
        <v>0</v>
      </c>
      <c r="U468" s="23">
        <v>654</v>
      </c>
      <c r="V468" s="25">
        <v>8</v>
      </c>
      <c r="W468" s="20">
        <f t="shared" si="315"/>
        <v>5232</v>
      </c>
      <c r="X468" s="23">
        <v>494</v>
      </c>
      <c r="Y468" s="25">
        <v>12</v>
      </c>
      <c r="Z468" s="20">
        <f t="shared" si="316"/>
        <v>5928</v>
      </c>
      <c r="AA468" s="23">
        <v>827</v>
      </c>
      <c r="AB468" s="25">
        <v>10</v>
      </c>
      <c r="AC468" s="20">
        <f t="shared" si="317"/>
        <v>8270</v>
      </c>
      <c r="AD468" s="23">
        <v>193</v>
      </c>
      <c r="AE468" s="25">
        <v>25</v>
      </c>
      <c r="AF468" s="20">
        <f t="shared" si="318"/>
        <v>4825</v>
      </c>
      <c r="AG468" s="23">
        <v>60</v>
      </c>
      <c r="AH468" s="25">
        <v>7.5</v>
      </c>
      <c r="AI468" s="20">
        <f t="shared" si="319"/>
        <v>450</v>
      </c>
      <c r="AJ468" s="23"/>
      <c r="AK468" s="22">
        <v>15</v>
      </c>
      <c r="AL468" s="20">
        <f t="shared" si="320"/>
        <v>0</v>
      </c>
      <c r="AM468" s="23">
        <v>62</v>
      </c>
      <c r="AN468" s="25">
        <v>12</v>
      </c>
      <c r="AO468" s="20">
        <f t="shared" si="321"/>
        <v>744</v>
      </c>
      <c r="AP468" s="23">
        <f t="shared" si="322"/>
        <v>2290</v>
      </c>
      <c r="AQ468" s="23"/>
      <c r="AR468" s="27">
        <v>4</v>
      </c>
      <c r="AS468" s="23">
        <f t="shared" si="323"/>
        <v>0</v>
      </c>
      <c r="AT468" s="23"/>
      <c r="AU468" s="28">
        <v>6</v>
      </c>
      <c r="AV468" s="23">
        <f t="shared" si="324"/>
        <v>0</v>
      </c>
      <c r="AW468" s="23">
        <v>2728</v>
      </c>
      <c r="AX468" s="29">
        <f t="shared" si="325"/>
        <v>2728</v>
      </c>
      <c r="AY468" s="23">
        <v>50420</v>
      </c>
      <c r="AZ468" s="30">
        <f t="shared" si="326"/>
        <v>0.4892453518045935</v>
      </c>
      <c r="BA468" s="30">
        <f t="shared" si="327"/>
        <v>0.20871308786000728</v>
      </c>
      <c r="BB468" s="30">
        <f t="shared" si="328"/>
        <v>0.50819672131147542</v>
      </c>
      <c r="BC468" s="20">
        <f t="shared" si="329"/>
        <v>572855</v>
      </c>
      <c r="BD468" s="20">
        <f t="shared" si="330"/>
        <v>553425</v>
      </c>
      <c r="BE468" s="20">
        <f t="shared" si="331"/>
        <v>572855</v>
      </c>
      <c r="BF468" s="20">
        <f t="shared" si="332"/>
        <v>573305</v>
      </c>
      <c r="BG468" s="36">
        <v>688761</v>
      </c>
      <c r="BH468" s="36">
        <v>453058.82932804001</v>
      </c>
      <c r="BI468" s="237">
        <f t="shared" si="333"/>
        <v>65.778815776160386</v>
      </c>
      <c r="BJ468" s="238">
        <f t="shared" si="334"/>
        <v>35656.5</v>
      </c>
      <c r="BK468" s="239">
        <f t="shared" si="335"/>
        <v>5.1769046156794598</v>
      </c>
      <c r="BL468" s="27">
        <f t="shared" si="336"/>
        <v>54025</v>
      </c>
      <c r="BM468" s="239">
        <f t="shared" si="337"/>
        <v>7.8437948722416051</v>
      </c>
      <c r="BN468" s="240">
        <f t="shared" si="338"/>
        <v>687.5</v>
      </c>
      <c r="BO468" s="239">
        <f t="shared" si="339"/>
        <v>9.9816917624546114E-2</v>
      </c>
      <c r="BP468" s="27">
        <f t="shared" si="340"/>
        <v>25000</v>
      </c>
      <c r="BQ468" s="239">
        <f t="shared" si="341"/>
        <v>3.6297060954380402</v>
      </c>
      <c r="BR468" s="36">
        <f t="shared" si="342"/>
        <v>58994.570000000007</v>
      </c>
      <c r="BS468" s="239">
        <f t="shared" si="343"/>
        <v>8.565318013069847</v>
      </c>
      <c r="BT468" s="248">
        <f t="shared" si="352"/>
        <v>0.34221184223839618</v>
      </c>
      <c r="BU468" s="36">
        <v>174363.57</v>
      </c>
      <c r="BV468" s="47">
        <f t="shared" si="344"/>
        <v>25.315540514053499</v>
      </c>
      <c r="BW468" s="54">
        <f t="shared" si="345"/>
        <v>61338.600671959983</v>
      </c>
      <c r="BX468" s="237">
        <f t="shared" si="346"/>
        <v>8.905643709786121</v>
      </c>
      <c r="BY468" s="53">
        <v>10792.5</v>
      </c>
      <c r="BZ468" s="53">
        <v>9546</v>
      </c>
      <c r="CA468" s="53">
        <v>11808</v>
      </c>
      <c r="CB468" s="53">
        <v>3510</v>
      </c>
      <c r="CC468" s="54">
        <v>54025</v>
      </c>
      <c r="CD468" s="54">
        <v>687.5</v>
      </c>
      <c r="CE468" s="54">
        <v>25000</v>
      </c>
      <c r="CF468" s="42">
        <f t="shared" si="347"/>
        <v>1.8839846034336787E-2</v>
      </c>
      <c r="CG468" s="42">
        <f t="shared" si="348"/>
        <v>1.7248949722184579E-2</v>
      </c>
      <c r="CH468" s="42">
        <f t="shared" si="349"/>
        <v>2.0612545932216703E-2</v>
      </c>
      <c r="CI468" s="42">
        <f t="shared" si="350"/>
        <v>6.1223955835026734E-3</v>
      </c>
      <c r="CJ468" s="42">
        <f t="shared" si="351"/>
        <v>7.8437948722416051E-2</v>
      </c>
      <c r="CK468" s="54">
        <f t="shared" si="353"/>
        <v>12267.720134391997</v>
      </c>
    </row>
    <row r="469" spans="1:89" ht="20" customHeight="1" x14ac:dyDescent="0.6">
      <c r="A469" s="47">
        <v>462</v>
      </c>
      <c r="B469" s="47">
        <v>3</v>
      </c>
      <c r="C469" s="48" t="s">
        <v>796</v>
      </c>
      <c r="D469" s="48" t="s">
        <v>548</v>
      </c>
      <c r="E469" s="48" t="s">
        <v>82</v>
      </c>
      <c r="F469" s="49">
        <v>0</v>
      </c>
      <c r="G469" s="19">
        <v>40</v>
      </c>
      <c r="H469" s="20">
        <f t="shared" si="310"/>
        <v>0</v>
      </c>
      <c r="I469" s="23">
        <v>11589</v>
      </c>
      <c r="J469" s="22">
        <v>50</v>
      </c>
      <c r="K469" s="20">
        <f t="shared" si="311"/>
        <v>579450</v>
      </c>
      <c r="L469" s="23"/>
      <c r="M469" s="24">
        <v>60</v>
      </c>
      <c r="N469" s="20">
        <f t="shared" si="312"/>
        <v>0</v>
      </c>
      <c r="O469" s="23">
        <v>4190</v>
      </c>
      <c r="P469" s="25">
        <v>12</v>
      </c>
      <c r="Q469" s="20">
        <f t="shared" si="313"/>
        <v>50280</v>
      </c>
      <c r="R469" s="23">
        <v>680</v>
      </c>
      <c r="S469" s="26">
        <v>12</v>
      </c>
      <c r="T469" s="20">
        <f t="shared" si="314"/>
        <v>8160</v>
      </c>
      <c r="U469" s="23">
        <v>447</v>
      </c>
      <c r="V469" s="25">
        <v>8</v>
      </c>
      <c r="W469" s="20">
        <f t="shared" si="315"/>
        <v>3576</v>
      </c>
      <c r="X469" s="23">
        <v>0</v>
      </c>
      <c r="Y469" s="25">
        <v>12</v>
      </c>
      <c r="Z469" s="20">
        <f t="shared" si="316"/>
        <v>0</v>
      </c>
      <c r="AA469" s="23">
        <v>590</v>
      </c>
      <c r="AB469" s="25">
        <v>10</v>
      </c>
      <c r="AC469" s="20">
        <f t="shared" si="317"/>
        <v>5900</v>
      </c>
      <c r="AD469" s="23">
        <v>0</v>
      </c>
      <c r="AE469" s="25">
        <v>25</v>
      </c>
      <c r="AF469" s="20">
        <f t="shared" si="318"/>
        <v>0</v>
      </c>
      <c r="AG469" s="23">
        <v>0</v>
      </c>
      <c r="AH469" s="25">
        <v>7.5</v>
      </c>
      <c r="AI469" s="20">
        <f t="shared" si="319"/>
        <v>0</v>
      </c>
      <c r="AJ469" s="23"/>
      <c r="AK469" s="22">
        <v>15</v>
      </c>
      <c r="AL469" s="20">
        <f t="shared" si="320"/>
        <v>0</v>
      </c>
      <c r="AM469" s="23">
        <v>0</v>
      </c>
      <c r="AN469" s="25">
        <v>12</v>
      </c>
      <c r="AO469" s="20">
        <f t="shared" si="321"/>
        <v>0</v>
      </c>
      <c r="AP469" s="23">
        <f t="shared" si="322"/>
        <v>1717</v>
      </c>
      <c r="AQ469" s="23">
        <v>0</v>
      </c>
      <c r="AR469" s="27">
        <v>4</v>
      </c>
      <c r="AS469" s="23">
        <f t="shared" si="323"/>
        <v>0</v>
      </c>
      <c r="AT469" s="23">
        <v>0</v>
      </c>
      <c r="AU469" s="28">
        <v>6</v>
      </c>
      <c r="AV469" s="23">
        <f t="shared" si="324"/>
        <v>0</v>
      </c>
      <c r="AW469" s="23">
        <v>1340</v>
      </c>
      <c r="AX469" s="29">
        <f t="shared" si="325"/>
        <v>1340</v>
      </c>
      <c r="AY469" s="23">
        <v>40200</v>
      </c>
      <c r="AZ469" s="30">
        <f t="shared" si="326"/>
        <v>0.3615497454482699</v>
      </c>
      <c r="BA469" s="30">
        <f t="shared" si="327"/>
        <v>0.14815773578393304</v>
      </c>
      <c r="BB469" s="30">
        <f t="shared" si="328"/>
        <v>0.31980906921241048</v>
      </c>
      <c r="BC469" s="20">
        <f t="shared" si="329"/>
        <v>597086</v>
      </c>
      <c r="BD469" s="20">
        <f t="shared" si="330"/>
        <v>587610</v>
      </c>
      <c r="BE469" s="20">
        <f t="shared" si="331"/>
        <v>597086</v>
      </c>
      <c r="BF469" s="20">
        <f t="shared" si="332"/>
        <v>597086</v>
      </c>
      <c r="BG469" s="36">
        <v>687566</v>
      </c>
      <c r="BH469" s="36">
        <v>461990.64</v>
      </c>
      <c r="BI469" s="237">
        <f t="shared" si="333"/>
        <v>67.192188095397384</v>
      </c>
      <c r="BJ469" s="238">
        <f t="shared" si="334"/>
        <v>50561</v>
      </c>
      <c r="BK469" s="239">
        <f t="shared" si="335"/>
        <v>7.3536213250800655</v>
      </c>
      <c r="BL469" s="27">
        <f t="shared" si="336"/>
        <v>28360</v>
      </c>
      <c r="BM469" s="239">
        <f t="shared" si="337"/>
        <v>4.124694938376825</v>
      </c>
      <c r="BN469" s="240">
        <f t="shared" si="338"/>
        <v>10523</v>
      </c>
      <c r="BO469" s="239">
        <f t="shared" si="339"/>
        <v>1.5304712565775505</v>
      </c>
      <c r="BP469" s="27">
        <f t="shared" si="340"/>
        <v>20000</v>
      </c>
      <c r="BQ469" s="239">
        <f t="shared" si="341"/>
        <v>2.9088116631712446</v>
      </c>
      <c r="BR469" s="36">
        <f t="shared" si="342"/>
        <v>48224.489999999991</v>
      </c>
      <c r="BS469" s="239">
        <f t="shared" si="343"/>
        <v>7.0137979481242514</v>
      </c>
      <c r="BT469" s="248">
        <f t="shared" si="352"/>
        <v>0.32807811904602613</v>
      </c>
      <c r="BU469" s="36">
        <v>157668.49</v>
      </c>
      <c r="BV469" s="47">
        <f t="shared" si="344"/>
        <v>22.931397131329938</v>
      </c>
      <c r="BW469" s="54">
        <f t="shared" si="345"/>
        <v>67906.87</v>
      </c>
      <c r="BX469" s="237">
        <f t="shared" si="346"/>
        <v>9.8764147732726748</v>
      </c>
      <c r="BY469" s="53">
        <v>15280</v>
      </c>
      <c r="BZ469" s="53">
        <v>12900</v>
      </c>
      <c r="CA469" s="53">
        <v>16850</v>
      </c>
      <c r="CB469" s="53">
        <v>5531</v>
      </c>
      <c r="CC469" s="54">
        <v>28360</v>
      </c>
      <c r="CD469" s="54">
        <v>10523</v>
      </c>
      <c r="CE469" s="54">
        <v>20000</v>
      </c>
      <c r="CF469" s="42">
        <f t="shared" si="347"/>
        <v>2.5590953396998087E-2</v>
      </c>
      <c r="CG469" s="42">
        <f t="shared" si="348"/>
        <v>2.1953336396589574E-2</v>
      </c>
      <c r="CH469" s="42">
        <f t="shared" si="349"/>
        <v>2.8220390362527339E-2</v>
      </c>
      <c r="CI469" s="42">
        <f t="shared" si="350"/>
        <v>9.2633222014919126E-3</v>
      </c>
      <c r="CJ469" s="42">
        <f t="shared" si="351"/>
        <v>4.1246949383768251E-2</v>
      </c>
      <c r="CK469" s="54">
        <f t="shared" si="353"/>
        <v>13581.374</v>
      </c>
    </row>
    <row r="470" spans="1:89" ht="20" customHeight="1" x14ac:dyDescent="0.6">
      <c r="A470" s="47">
        <v>463</v>
      </c>
      <c r="B470" s="62">
        <v>5</v>
      </c>
      <c r="C470" s="48" t="s">
        <v>797</v>
      </c>
      <c r="D470" s="61" t="s">
        <v>425</v>
      </c>
      <c r="E470" s="47" t="s">
        <v>265</v>
      </c>
      <c r="F470" s="57"/>
      <c r="G470" s="19">
        <v>40</v>
      </c>
      <c r="H470" s="20">
        <f t="shared" si="310"/>
        <v>0</v>
      </c>
      <c r="I470" s="57">
        <v>11421</v>
      </c>
      <c r="J470" s="22">
        <v>50</v>
      </c>
      <c r="K470" s="20">
        <f t="shared" si="311"/>
        <v>571050</v>
      </c>
      <c r="L470" s="23"/>
      <c r="M470" s="24">
        <v>60</v>
      </c>
      <c r="N470" s="20">
        <f t="shared" si="312"/>
        <v>0</v>
      </c>
      <c r="O470" s="57">
        <v>5890</v>
      </c>
      <c r="P470" s="25">
        <v>12</v>
      </c>
      <c r="Q470" s="20">
        <f t="shared" si="313"/>
        <v>70680</v>
      </c>
      <c r="R470" s="57"/>
      <c r="S470" s="26">
        <v>12</v>
      </c>
      <c r="T470" s="20">
        <f t="shared" si="314"/>
        <v>0</v>
      </c>
      <c r="U470" s="57">
        <v>1070</v>
      </c>
      <c r="V470" s="25">
        <v>8</v>
      </c>
      <c r="W470" s="20">
        <f t="shared" si="315"/>
        <v>8560</v>
      </c>
      <c r="X470" s="57">
        <v>230</v>
      </c>
      <c r="Y470" s="25">
        <v>12</v>
      </c>
      <c r="Z470" s="20">
        <f t="shared" si="316"/>
        <v>2760</v>
      </c>
      <c r="AA470" s="57"/>
      <c r="AB470" s="25">
        <v>10</v>
      </c>
      <c r="AC470" s="20">
        <f t="shared" si="317"/>
        <v>0</v>
      </c>
      <c r="AD470" s="57">
        <v>217</v>
      </c>
      <c r="AE470" s="25">
        <v>25</v>
      </c>
      <c r="AF470" s="20">
        <f t="shared" si="318"/>
        <v>5425</v>
      </c>
      <c r="AG470" s="23"/>
      <c r="AH470" s="25">
        <v>7.5</v>
      </c>
      <c r="AI470" s="20">
        <f t="shared" si="319"/>
        <v>0</v>
      </c>
      <c r="AJ470" s="57"/>
      <c r="AK470" s="22">
        <v>15</v>
      </c>
      <c r="AL470" s="20">
        <f t="shared" si="320"/>
        <v>0</v>
      </c>
      <c r="AM470" s="57"/>
      <c r="AN470" s="25">
        <v>12</v>
      </c>
      <c r="AO470" s="20">
        <f t="shared" si="321"/>
        <v>0</v>
      </c>
      <c r="AP470" s="23">
        <f t="shared" si="322"/>
        <v>1517</v>
      </c>
      <c r="AQ470" s="57"/>
      <c r="AR470" s="27">
        <v>4</v>
      </c>
      <c r="AS470" s="23">
        <f t="shared" si="323"/>
        <v>0</v>
      </c>
      <c r="AT470" s="57"/>
      <c r="AU470" s="28">
        <v>6</v>
      </c>
      <c r="AV470" s="23">
        <f t="shared" si="324"/>
        <v>0</v>
      </c>
      <c r="AW470" s="57">
        <v>1294</v>
      </c>
      <c r="AX470" s="29">
        <f t="shared" si="325"/>
        <v>1294</v>
      </c>
      <c r="AY470" s="57">
        <v>28914</v>
      </c>
      <c r="AZ470" s="30">
        <f t="shared" si="326"/>
        <v>0.51571666228876634</v>
      </c>
      <c r="BA470" s="30">
        <f t="shared" si="327"/>
        <v>0.13282549689169074</v>
      </c>
      <c r="BB470" s="30">
        <f t="shared" si="328"/>
        <v>0.21969439728353141</v>
      </c>
      <c r="BC470" s="20">
        <f t="shared" si="329"/>
        <v>587795</v>
      </c>
      <c r="BD470" s="20">
        <f t="shared" si="330"/>
        <v>576475</v>
      </c>
      <c r="BE470" s="20">
        <f t="shared" si="331"/>
        <v>587795</v>
      </c>
      <c r="BF470" s="20">
        <f t="shared" si="332"/>
        <v>587795</v>
      </c>
      <c r="BG470" s="241">
        <v>687389</v>
      </c>
      <c r="BH470" s="241">
        <v>456687.25</v>
      </c>
      <c r="BI470" s="237">
        <f t="shared" si="333"/>
        <v>66.43796307476552</v>
      </c>
      <c r="BJ470" s="238">
        <f t="shared" si="334"/>
        <v>38470</v>
      </c>
      <c r="BK470" s="239">
        <f t="shared" si="335"/>
        <v>5.5965399504501816</v>
      </c>
      <c r="BL470" s="27">
        <f t="shared" si="336"/>
        <v>35670</v>
      </c>
      <c r="BM470" s="239">
        <f t="shared" si="337"/>
        <v>5.1892014565260718</v>
      </c>
      <c r="BN470" s="240">
        <f t="shared" si="338"/>
        <v>29657.84</v>
      </c>
      <c r="BO470" s="239">
        <f t="shared" si="339"/>
        <v>4.3145642423722226</v>
      </c>
      <c r="BP470" s="27">
        <f t="shared" si="340"/>
        <v>27500</v>
      </c>
      <c r="BQ470" s="239">
        <f t="shared" si="341"/>
        <v>4.0006459224689364</v>
      </c>
      <c r="BR470" s="36">
        <f t="shared" si="342"/>
        <v>64984.31</v>
      </c>
      <c r="BS470" s="239">
        <f t="shared" si="343"/>
        <v>9.4537896300348123</v>
      </c>
      <c r="BT470" s="248">
        <f t="shared" si="352"/>
        <v>0.33562036925234473</v>
      </c>
      <c r="BU470" s="241">
        <v>196282.15</v>
      </c>
      <c r="BV470" s="47">
        <f t="shared" si="344"/>
        <v>28.554741201852224</v>
      </c>
      <c r="BW470" s="54">
        <f t="shared" si="345"/>
        <v>34419.600000000006</v>
      </c>
      <c r="BX470" s="237">
        <f t="shared" si="346"/>
        <v>5.0072957233822484</v>
      </c>
      <c r="BY470" s="58">
        <v>13860</v>
      </c>
      <c r="BZ470" s="58">
        <v>11610</v>
      </c>
      <c r="CA470" s="58">
        <v>8520</v>
      </c>
      <c r="CB470" s="58">
        <v>4480</v>
      </c>
      <c r="CC470" s="59">
        <v>35670</v>
      </c>
      <c r="CD470" s="59">
        <v>29657.84</v>
      </c>
      <c r="CE470" s="59">
        <v>27500</v>
      </c>
      <c r="CF470" s="42">
        <f t="shared" si="347"/>
        <v>2.3579649367551612E-2</v>
      </c>
      <c r="CG470" s="42">
        <f t="shared" si="348"/>
        <v>2.01396417884557E-2</v>
      </c>
      <c r="CH470" s="42">
        <f t="shared" si="349"/>
        <v>1.4494849394771987E-2</v>
      </c>
      <c r="CI470" s="42">
        <f t="shared" si="350"/>
        <v>7.6217048460772889E-3</v>
      </c>
      <c r="CJ470" s="42">
        <f t="shared" si="351"/>
        <v>5.189201456526072E-2</v>
      </c>
      <c r="CK470" s="54">
        <f t="shared" si="353"/>
        <v>6883.9200000000019</v>
      </c>
    </row>
    <row r="471" spans="1:89" ht="20" customHeight="1" x14ac:dyDescent="0.6">
      <c r="A471" s="47">
        <v>464</v>
      </c>
      <c r="B471" s="47">
        <v>4</v>
      </c>
      <c r="C471" s="48" t="s">
        <v>798</v>
      </c>
      <c r="D471" s="48" t="s">
        <v>190</v>
      </c>
      <c r="E471" s="48" t="s">
        <v>191</v>
      </c>
      <c r="F471" s="23"/>
      <c r="G471" s="19">
        <v>40</v>
      </c>
      <c r="H471" s="20">
        <f t="shared" si="310"/>
        <v>0</v>
      </c>
      <c r="I471" s="23">
        <v>11840</v>
      </c>
      <c r="J471" s="22">
        <v>50</v>
      </c>
      <c r="K471" s="20">
        <f t="shared" si="311"/>
        <v>592000</v>
      </c>
      <c r="L471" s="23"/>
      <c r="M471" s="24">
        <v>60</v>
      </c>
      <c r="N471" s="20">
        <f t="shared" si="312"/>
        <v>0</v>
      </c>
      <c r="O471" s="23">
        <v>3377</v>
      </c>
      <c r="P471" s="25">
        <v>12</v>
      </c>
      <c r="Q471" s="20">
        <f t="shared" si="313"/>
        <v>40524</v>
      </c>
      <c r="R471" s="23">
        <v>650</v>
      </c>
      <c r="S471" s="26">
        <v>12</v>
      </c>
      <c r="T471" s="20">
        <f t="shared" si="314"/>
        <v>7800</v>
      </c>
      <c r="U471" s="23">
        <v>349</v>
      </c>
      <c r="V471" s="25">
        <v>8</v>
      </c>
      <c r="W471" s="20">
        <f t="shared" si="315"/>
        <v>2792</v>
      </c>
      <c r="X471" s="23">
        <v>219</v>
      </c>
      <c r="Y471" s="25">
        <v>12</v>
      </c>
      <c r="Z471" s="20">
        <f t="shared" si="316"/>
        <v>2628</v>
      </c>
      <c r="AA471" s="23">
        <v>375</v>
      </c>
      <c r="AB471" s="25">
        <v>10</v>
      </c>
      <c r="AC471" s="20">
        <f t="shared" si="317"/>
        <v>3750</v>
      </c>
      <c r="AD471" s="23">
        <v>290</v>
      </c>
      <c r="AE471" s="25">
        <v>25</v>
      </c>
      <c r="AF471" s="20">
        <f t="shared" si="318"/>
        <v>7250</v>
      </c>
      <c r="AG471" s="23"/>
      <c r="AH471" s="25">
        <v>7.5</v>
      </c>
      <c r="AI471" s="20">
        <f t="shared" si="319"/>
        <v>0</v>
      </c>
      <c r="AJ471" s="23">
        <v>56</v>
      </c>
      <c r="AK471" s="22">
        <v>15</v>
      </c>
      <c r="AL471" s="20">
        <f t="shared" si="320"/>
        <v>840</v>
      </c>
      <c r="AM471" s="23"/>
      <c r="AN471" s="25">
        <v>12</v>
      </c>
      <c r="AO471" s="20">
        <f t="shared" si="321"/>
        <v>0</v>
      </c>
      <c r="AP471" s="23">
        <f t="shared" si="322"/>
        <v>1939</v>
      </c>
      <c r="AQ471" s="23">
        <v>37</v>
      </c>
      <c r="AR471" s="27">
        <v>4</v>
      </c>
      <c r="AS471" s="23">
        <f t="shared" si="323"/>
        <v>148</v>
      </c>
      <c r="AT471" s="23"/>
      <c r="AU471" s="28">
        <v>6</v>
      </c>
      <c r="AV471" s="23">
        <f t="shared" si="324"/>
        <v>0</v>
      </c>
      <c r="AW471" s="23">
        <v>1123</v>
      </c>
      <c r="AX471" s="29">
        <f t="shared" si="325"/>
        <v>1271</v>
      </c>
      <c r="AY471" s="23">
        <v>24067</v>
      </c>
      <c r="AZ471" s="30">
        <f t="shared" si="326"/>
        <v>0.28521959459459462</v>
      </c>
      <c r="BA471" s="30">
        <f t="shared" si="327"/>
        <v>0.16376689189189189</v>
      </c>
      <c r="BB471" s="30">
        <f t="shared" si="328"/>
        <v>0.37636955877998224</v>
      </c>
      <c r="BC471" s="20">
        <f t="shared" si="329"/>
        <v>616220</v>
      </c>
      <c r="BD471" s="20">
        <f t="shared" si="330"/>
        <v>607050</v>
      </c>
      <c r="BE471" s="20">
        <f t="shared" si="331"/>
        <v>616220</v>
      </c>
      <c r="BF471" s="20">
        <f t="shared" si="332"/>
        <v>616220</v>
      </c>
      <c r="BG471" s="36">
        <v>686626</v>
      </c>
      <c r="BH471" s="36">
        <v>465523.00308549398</v>
      </c>
      <c r="BI471" s="237">
        <f t="shared" si="333"/>
        <v>67.798627358342671</v>
      </c>
      <c r="BJ471" s="238">
        <f t="shared" si="334"/>
        <v>51098</v>
      </c>
      <c r="BK471" s="239">
        <f t="shared" si="335"/>
        <v>7.4418970443880657</v>
      </c>
      <c r="BL471" s="27">
        <f t="shared" si="336"/>
        <v>34966.875</v>
      </c>
      <c r="BM471" s="239">
        <f t="shared" si="337"/>
        <v>5.0925649480211934</v>
      </c>
      <c r="BN471" s="240">
        <f t="shared" si="338"/>
        <v>5400</v>
      </c>
      <c r="BO471" s="239">
        <f t="shared" si="339"/>
        <v>0.78645434341257103</v>
      </c>
      <c r="BP471" s="27">
        <f t="shared" si="340"/>
        <v>12000</v>
      </c>
      <c r="BQ471" s="239">
        <f t="shared" si="341"/>
        <v>1.7476763186946023</v>
      </c>
      <c r="BR471" s="36">
        <f t="shared" si="342"/>
        <v>37961</v>
      </c>
      <c r="BS471" s="239">
        <f t="shared" si="343"/>
        <v>5.5286283944971499</v>
      </c>
      <c r="BT471" s="248">
        <f t="shared" si="352"/>
        <v>0.32201372641657322</v>
      </c>
      <c r="BU471" s="36">
        <v>141425.875</v>
      </c>
      <c r="BV471" s="47">
        <f t="shared" si="344"/>
        <v>20.59722104901358</v>
      </c>
      <c r="BW471" s="54">
        <f t="shared" si="345"/>
        <v>79677.121914506017</v>
      </c>
      <c r="BX471" s="237">
        <f t="shared" si="346"/>
        <v>11.604151592643742</v>
      </c>
      <c r="BY471" s="53">
        <v>15412</v>
      </c>
      <c r="BZ471" s="53">
        <v>15320</v>
      </c>
      <c r="CA471" s="53">
        <v>15946</v>
      </c>
      <c r="CB471" s="53">
        <v>4420</v>
      </c>
      <c r="CC471" s="54">
        <v>34966.875</v>
      </c>
      <c r="CD471" s="54">
        <v>5400</v>
      </c>
      <c r="CE471" s="54">
        <v>12000</v>
      </c>
      <c r="CF471" s="42">
        <f t="shared" si="347"/>
        <v>2.5010548180844503E-2</v>
      </c>
      <c r="CG471" s="42">
        <f t="shared" si="348"/>
        <v>2.5236800922494029E-2</v>
      </c>
      <c r="CH471" s="42">
        <f t="shared" si="349"/>
        <v>2.5877121807146797E-2</v>
      </c>
      <c r="CI471" s="42">
        <f t="shared" si="350"/>
        <v>7.172762974262439E-3</v>
      </c>
      <c r="CJ471" s="42">
        <f t="shared" si="351"/>
        <v>5.0925649480211936E-2</v>
      </c>
      <c r="CK471" s="54">
        <f t="shared" si="353"/>
        <v>15935.424382901205</v>
      </c>
    </row>
    <row r="472" spans="1:89" ht="20" customHeight="1" x14ac:dyDescent="0.6">
      <c r="A472" s="47">
        <v>465</v>
      </c>
      <c r="B472" s="47">
        <v>4</v>
      </c>
      <c r="C472" s="65" t="s">
        <v>799</v>
      </c>
      <c r="D472" s="69" t="s">
        <v>147</v>
      </c>
      <c r="E472" s="47" t="s">
        <v>635</v>
      </c>
      <c r="F472" s="57"/>
      <c r="G472" s="19">
        <v>40</v>
      </c>
      <c r="H472" s="20">
        <f t="shared" si="310"/>
        <v>0</v>
      </c>
      <c r="I472" s="57">
        <v>11173</v>
      </c>
      <c r="J472" s="22">
        <v>50</v>
      </c>
      <c r="K472" s="20">
        <f t="shared" si="311"/>
        <v>558650</v>
      </c>
      <c r="L472" s="23"/>
      <c r="M472" s="24">
        <v>60</v>
      </c>
      <c r="N472" s="20">
        <f t="shared" si="312"/>
        <v>0</v>
      </c>
      <c r="O472" s="23">
        <v>5434</v>
      </c>
      <c r="P472" s="25">
        <v>12</v>
      </c>
      <c r="Q472" s="20">
        <f t="shared" si="313"/>
        <v>65208</v>
      </c>
      <c r="R472" s="23">
        <v>852</v>
      </c>
      <c r="S472" s="26">
        <v>12</v>
      </c>
      <c r="T472" s="20">
        <f t="shared" si="314"/>
        <v>10224</v>
      </c>
      <c r="U472" s="23"/>
      <c r="V472" s="25">
        <v>8</v>
      </c>
      <c r="W472" s="20">
        <f t="shared" si="315"/>
        <v>0</v>
      </c>
      <c r="X472" s="23"/>
      <c r="Y472" s="25">
        <v>12</v>
      </c>
      <c r="Z472" s="20">
        <f t="shared" si="316"/>
        <v>0</v>
      </c>
      <c r="AA472" s="23">
        <v>980</v>
      </c>
      <c r="AB472" s="25">
        <v>10</v>
      </c>
      <c r="AC472" s="20">
        <f t="shared" si="317"/>
        <v>9800</v>
      </c>
      <c r="AD472" s="23">
        <v>245</v>
      </c>
      <c r="AE472" s="25">
        <v>25</v>
      </c>
      <c r="AF472" s="20">
        <f t="shared" si="318"/>
        <v>6125</v>
      </c>
      <c r="AG472" s="23"/>
      <c r="AH472" s="25">
        <v>7.5</v>
      </c>
      <c r="AI472" s="20">
        <f t="shared" si="319"/>
        <v>0</v>
      </c>
      <c r="AJ472" s="23"/>
      <c r="AK472" s="22">
        <v>15</v>
      </c>
      <c r="AL472" s="20">
        <f t="shared" si="320"/>
        <v>0</v>
      </c>
      <c r="AM472" s="23"/>
      <c r="AN472" s="25">
        <v>12</v>
      </c>
      <c r="AO472" s="20">
        <f t="shared" si="321"/>
        <v>0</v>
      </c>
      <c r="AP472" s="23">
        <f t="shared" si="322"/>
        <v>2077</v>
      </c>
      <c r="AQ472" s="23"/>
      <c r="AR472" s="27">
        <v>4</v>
      </c>
      <c r="AS472" s="23">
        <f t="shared" si="323"/>
        <v>0</v>
      </c>
      <c r="AT472" s="23"/>
      <c r="AU472" s="28">
        <v>6</v>
      </c>
      <c r="AV472" s="23">
        <f t="shared" si="324"/>
        <v>0</v>
      </c>
      <c r="AW472" s="23">
        <v>1521</v>
      </c>
      <c r="AX472" s="29">
        <f t="shared" si="325"/>
        <v>1521</v>
      </c>
      <c r="AY472" s="23">
        <v>33414</v>
      </c>
      <c r="AZ472" s="30">
        <f t="shared" si="326"/>
        <v>0.48635102479190906</v>
      </c>
      <c r="BA472" s="30">
        <f t="shared" si="327"/>
        <v>0.1858945672603598</v>
      </c>
      <c r="BB472" s="30">
        <f t="shared" si="328"/>
        <v>0.27990430622009571</v>
      </c>
      <c r="BC472" s="20">
        <f t="shared" si="329"/>
        <v>584799</v>
      </c>
      <c r="BD472" s="20">
        <f t="shared" si="330"/>
        <v>574999</v>
      </c>
      <c r="BE472" s="20">
        <f t="shared" si="331"/>
        <v>584799</v>
      </c>
      <c r="BF472" s="20">
        <f t="shared" si="332"/>
        <v>584799</v>
      </c>
      <c r="BG472" s="36">
        <v>686037</v>
      </c>
      <c r="BH472" s="36">
        <v>444988.61843302299</v>
      </c>
      <c r="BI472" s="237">
        <f t="shared" si="333"/>
        <v>64.86364706758134</v>
      </c>
      <c r="BJ472" s="238">
        <f t="shared" si="334"/>
        <v>45839</v>
      </c>
      <c r="BK472" s="239">
        <f t="shared" si="335"/>
        <v>6.6817095870922412</v>
      </c>
      <c r="BL472" s="27">
        <f t="shared" si="336"/>
        <v>50046</v>
      </c>
      <c r="BM472" s="239">
        <f t="shared" si="337"/>
        <v>7.294941818006901</v>
      </c>
      <c r="BN472" s="240">
        <f t="shared" si="338"/>
        <v>817</v>
      </c>
      <c r="BO472" s="239">
        <f t="shared" si="339"/>
        <v>0.11908978670246649</v>
      </c>
      <c r="BP472" s="27">
        <f t="shared" si="340"/>
        <v>35000</v>
      </c>
      <c r="BQ472" s="239">
        <f t="shared" si="341"/>
        <v>5.1017656482084783</v>
      </c>
      <c r="BR472" s="36">
        <f t="shared" si="342"/>
        <v>48913.899999999994</v>
      </c>
      <c r="BS472" s="239">
        <f t="shared" si="343"/>
        <v>7.1299215639972759</v>
      </c>
      <c r="BT472" s="248">
        <f t="shared" si="352"/>
        <v>0.35136352932418663</v>
      </c>
      <c r="BU472" s="36">
        <v>180615.9</v>
      </c>
      <c r="BV472" s="47">
        <f t="shared" si="344"/>
        <v>26.327428404007364</v>
      </c>
      <c r="BW472" s="54">
        <f t="shared" si="345"/>
        <v>60432.481566977018</v>
      </c>
      <c r="BX472" s="237">
        <f t="shared" si="346"/>
        <v>8.808924528411298</v>
      </c>
      <c r="BY472" s="53">
        <v>14768</v>
      </c>
      <c r="BZ472" s="53">
        <v>12800</v>
      </c>
      <c r="CA472" s="53">
        <v>10720</v>
      </c>
      <c r="CB472" s="53">
        <v>7551</v>
      </c>
      <c r="CC472" s="54">
        <v>50046</v>
      </c>
      <c r="CD472" s="54">
        <v>817</v>
      </c>
      <c r="CE472" s="54">
        <v>35000</v>
      </c>
      <c r="CF472" s="42">
        <f t="shared" si="347"/>
        <v>2.5253121157867917E-2</v>
      </c>
      <c r="CG472" s="42">
        <f t="shared" si="348"/>
        <v>2.2260908279840487E-2</v>
      </c>
      <c r="CH472" s="42">
        <f t="shared" si="349"/>
        <v>1.8331084697477254E-2</v>
      </c>
      <c r="CI472" s="42">
        <f t="shared" si="350"/>
        <v>1.2912128782709956E-2</v>
      </c>
      <c r="CJ472" s="42">
        <f t="shared" si="351"/>
        <v>7.2949418180069003E-2</v>
      </c>
      <c r="CK472" s="54">
        <f t="shared" si="353"/>
        <v>12086.496313395404</v>
      </c>
    </row>
    <row r="473" spans="1:89" ht="20" customHeight="1" x14ac:dyDescent="0.6">
      <c r="A473" s="47">
        <v>466</v>
      </c>
      <c r="B473" s="47">
        <v>3</v>
      </c>
      <c r="C473" s="48" t="s">
        <v>800</v>
      </c>
      <c r="D473" s="48" t="s">
        <v>801</v>
      </c>
      <c r="E473" s="48" t="s">
        <v>551</v>
      </c>
      <c r="F473" s="23"/>
      <c r="G473" s="19">
        <v>40</v>
      </c>
      <c r="H473" s="20">
        <f t="shared" si="310"/>
        <v>0</v>
      </c>
      <c r="I473" s="23">
        <v>11901</v>
      </c>
      <c r="J473" s="22">
        <v>50</v>
      </c>
      <c r="K473" s="20">
        <f t="shared" si="311"/>
        <v>595050</v>
      </c>
      <c r="L473" s="23"/>
      <c r="M473" s="24">
        <v>60</v>
      </c>
      <c r="N473" s="20">
        <f t="shared" si="312"/>
        <v>0</v>
      </c>
      <c r="O473" s="23">
        <v>4350</v>
      </c>
      <c r="P473" s="25">
        <v>12</v>
      </c>
      <c r="Q473" s="20">
        <f t="shared" si="313"/>
        <v>52200</v>
      </c>
      <c r="R473" s="23">
        <v>660</v>
      </c>
      <c r="S473" s="26">
        <v>12</v>
      </c>
      <c r="T473" s="20">
        <f t="shared" si="314"/>
        <v>7920</v>
      </c>
      <c r="U473" s="23">
        <v>640</v>
      </c>
      <c r="V473" s="25">
        <v>8</v>
      </c>
      <c r="W473" s="20">
        <f t="shared" si="315"/>
        <v>5120</v>
      </c>
      <c r="X473" s="23"/>
      <c r="Y473" s="25">
        <v>12</v>
      </c>
      <c r="Z473" s="20">
        <f t="shared" si="316"/>
        <v>0</v>
      </c>
      <c r="AA473" s="23">
        <v>420</v>
      </c>
      <c r="AB473" s="25">
        <v>10</v>
      </c>
      <c r="AC473" s="20">
        <f t="shared" si="317"/>
        <v>4200</v>
      </c>
      <c r="AD473" s="23">
        <v>260</v>
      </c>
      <c r="AE473" s="25">
        <v>25</v>
      </c>
      <c r="AF473" s="20">
        <f t="shared" si="318"/>
        <v>6500</v>
      </c>
      <c r="AG473" s="23"/>
      <c r="AH473" s="25">
        <v>7.5</v>
      </c>
      <c r="AI473" s="20">
        <f t="shared" si="319"/>
        <v>0</v>
      </c>
      <c r="AJ473" s="23">
        <v>12</v>
      </c>
      <c r="AK473" s="22">
        <v>15</v>
      </c>
      <c r="AL473" s="20">
        <f t="shared" si="320"/>
        <v>180</v>
      </c>
      <c r="AM473" s="23"/>
      <c r="AN473" s="25">
        <v>12</v>
      </c>
      <c r="AO473" s="20">
        <f t="shared" si="321"/>
        <v>0</v>
      </c>
      <c r="AP473" s="23">
        <f t="shared" si="322"/>
        <v>1992</v>
      </c>
      <c r="AQ473" s="23"/>
      <c r="AR473" s="27">
        <v>4</v>
      </c>
      <c r="AS473" s="23">
        <f t="shared" si="323"/>
        <v>0</v>
      </c>
      <c r="AT473" s="23">
        <v>31</v>
      </c>
      <c r="AU473" s="28">
        <v>6</v>
      </c>
      <c r="AV473" s="23">
        <f t="shared" si="324"/>
        <v>186</v>
      </c>
      <c r="AW473" s="23">
        <v>712</v>
      </c>
      <c r="AX473" s="29">
        <f t="shared" si="325"/>
        <v>898</v>
      </c>
      <c r="AY473" s="23">
        <v>14225</v>
      </c>
      <c r="AZ473" s="30">
        <f t="shared" si="326"/>
        <v>0.36551550289891604</v>
      </c>
      <c r="BA473" s="30">
        <f t="shared" si="327"/>
        <v>0.16738089236198639</v>
      </c>
      <c r="BB473" s="30">
        <f t="shared" si="328"/>
        <v>0.2064367816091954</v>
      </c>
      <c r="BC473" s="20">
        <f t="shared" si="329"/>
        <v>618790</v>
      </c>
      <c r="BD473" s="20">
        <f t="shared" si="330"/>
        <v>609470</v>
      </c>
      <c r="BE473" s="20">
        <f t="shared" si="331"/>
        <v>618790</v>
      </c>
      <c r="BF473" s="20">
        <f t="shared" si="332"/>
        <v>618790</v>
      </c>
      <c r="BG473" s="36">
        <v>685395</v>
      </c>
      <c r="BH473" s="36">
        <v>472152.1488662</v>
      </c>
      <c r="BI473" s="237">
        <f t="shared" si="333"/>
        <v>68.887597497238815</v>
      </c>
      <c r="BJ473" s="238">
        <f t="shared" si="334"/>
        <v>49509</v>
      </c>
      <c r="BK473" s="239">
        <f t="shared" si="335"/>
        <v>7.2234259076882674</v>
      </c>
      <c r="BL473" s="27">
        <f t="shared" si="336"/>
        <v>38475</v>
      </c>
      <c r="BM473" s="239">
        <f t="shared" si="337"/>
        <v>5.6135513098286394</v>
      </c>
      <c r="BN473" s="240">
        <f t="shared" si="338"/>
        <v>4208.8</v>
      </c>
      <c r="BO473" s="239">
        <f t="shared" si="339"/>
        <v>0.6140692593322099</v>
      </c>
      <c r="BP473" s="27">
        <f t="shared" si="340"/>
        <v>6300</v>
      </c>
      <c r="BQ473" s="239">
        <f t="shared" si="341"/>
        <v>0.91917799225264263</v>
      </c>
      <c r="BR473" s="36">
        <f t="shared" si="342"/>
        <v>50562.340000000011</v>
      </c>
      <c r="BS473" s="239">
        <f t="shared" si="343"/>
        <v>7.377109549967539</v>
      </c>
      <c r="BT473" s="248">
        <f t="shared" si="352"/>
        <v>0.31112402502761183</v>
      </c>
      <c r="BU473" s="36">
        <v>149055.14000000001</v>
      </c>
      <c r="BV473" s="47">
        <f t="shared" si="344"/>
        <v>21.747334019069299</v>
      </c>
      <c r="BW473" s="54">
        <f t="shared" si="345"/>
        <v>64187.711133799981</v>
      </c>
      <c r="BX473" s="237">
        <f t="shared" si="346"/>
        <v>9.3650684836918838</v>
      </c>
      <c r="BY473" s="53">
        <v>18110</v>
      </c>
      <c r="BZ473" s="53">
        <v>11739</v>
      </c>
      <c r="CA473" s="53">
        <v>14220</v>
      </c>
      <c r="CB473" s="53">
        <v>5440</v>
      </c>
      <c r="CC473" s="54">
        <v>38475</v>
      </c>
      <c r="CD473" s="54">
        <v>4208.8</v>
      </c>
      <c r="CE473" s="54">
        <v>6300</v>
      </c>
      <c r="CF473" s="42">
        <f t="shared" si="347"/>
        <v>2.9266794873866742E-2</v>
      </c>
      <c r="CG473" s="42">
        <f t="shared" si="348"/>
        <v>1.9260997259914352E-2</v>
      </c>
      <c r="CH473" s="42">
        <f t="shared" si="349"/>
        <v>2.2980332584560191E-2</v>
      </c>
      <c r="CI473" s="42">
        <f t="shared" si="350"/>
        <v>8.7913508621664856E-3</v>
      </c>
      <c r="CJ473" s="42">
        <f t="shared" si="351"/>
        <v>5.6135513098286391E-2</v>
      </c>
      <c r="CK473" s="54">
        <f t="shared" si="353"/>
        <v>12837.542226759997</v>
      </c>
    </row>
    <row r="474" spans="1:89" ht="20" customHeight="1" x14ac:dyDescent="0.6">
      <c r="A474" s="47">
        <v>467</v>
      </c>
      <c r="B474" s="47">
        <v>6</v>
      </c>
      <c r="C474" s="48" t="s">
        <v>802</v>
      </c>
      <c r="D474" s="47" t="s">
        <v>417</v>
      </c>
      <c r="E474" s="47" t="s">
        <v>265</v>
      </c>
      <c r="F474" s="57"/>
      <c r="G474" s="19">
        <v>40</v>
      </c>
      <c r="H474" s="20">
        <f t="shared" si="310"/>
        <v>0</v>
      </c>
      <c r="I474" s="57">
        <v>11470</v>
      </c>
      <c r="J474" s="22">
        <v>50</v>
      </c>
      <c r="K474" s="20">
        <f t="shared" si="311"/>
        <v>573500</v>
      </c>
      <c r="L474" s="23"/>
      <c r="M474" s="24">
        <v>60</v>
      </c>
      <c r="N474" s="20">
        <f t="shared" si="312"/>
        <v>0</v>
      </c>
      <c r="O474" s="57">
        <v>5423</v>
      </c>
      <c r="P474" s="25">
        <v>12</v>
      </c>
      <c r="Q474" s="20">
        <f t="shared" si="313"/>
        <v>65076</v>
      </c>
      <c r="R474" s="57">
        <v>420</v>
      </c>
      <c r="S474" s="26">
        <v>12</v>
      </c>
      <c r="T474" s="20">
        <f t="shared" si="314"/>
        <v>5040</v>
      </c>
      <c r="U474" s="57">
        <v>1210</v>
      </c>
      <c r="V474" s="25">
        <v>8</v>
      </c>
      <c r="W474" s="20">
        <f t="shared" si="315"/>
        <v>9680</v>
      </c>
      <c r="X474" s="57">
        <v>120</v>
      </c>
      <c r="Y474" s="25">
        <v>12</v>
      </c>
      <c r="Z474" s="20">
        <f t="shared" si="316"/>
        <v>1440</v>
      </c>
      <c r="AA474" s="57">
        <v>155</v>
      </c>
      <c r="AB474" s="25">
        <v>10</v>
      </c>
      <c r="AC474" s="20">
        <f t="shared" si="317"/>
        <v>1550</v>
      </c>
      <c r="AD474" s="57">
        <v>160</v>
      </c>
      <c r="AE474" s="25">
        <v>25</v>
      </c>
      <c r="AF474" s="20">
        <f t="shared" si="318"/>
        <v>4000</v>
      </c>
      <c r="AG474" s="23"/>
      <c r="AH474" s="25">
        <v>7.5</v>
      </c>
      <c r="AI474" s="20">
        <f t="shared" si="319"/>
        <v>0</v>
      </c>
      <c r="AJ474" s="57">
        <v>322</v>
      </c>
      <c r="AK474" s="22">
        <v>15</v>
      </c>
      <c r="AL474" s="20">
        <f t="shared" si="320"/>
        <v>4830</v>
      </c>
      <c r="AM474" s="57"/>
      <c r="AN474" s="25">
        <v>12</v>
      </c>
      <c r="AO474" s="20">
        <f t="shared" si="321"/>
        <v>0</v>
      </c>
      <c r="AP474" s="23">
        <f t="shared" si="322"/>
        <v>2387</v>
      </c>
      <c r="AQ474" s="57"/>
      <c r="AR474" s="27">
        <v>4</v>
      </c>
      <c r="AS474" s="23">
        <f t="shared" si="323"/>
        <v>0</v>
      </c>
      <c r="AT474" s="57">
        <v>24</v>
      </c>
      <c r="AU474" s="28">
        <v>6</v>
      </c>
      <c r="AV474" s="23">
        <f t="shared" si="324"/>
        <v>144</v>
      </c>
      <c r="AW474" s="57">
        <v>1012</v>
      </c>
      <c r="AX474" s="29">
        <f t="shared" si="325"/>
        <v>1156</v>
      </c>
      <c r="AY474" s="57">
        <v>18475</v>
      </c>
      <c r="AZ474" s="30">
        <f t="shared" si="326"/>
        <v>0.4727986050566696</v>
      </c>
      <c r="BA474" s="30">
        <f t="shared" si="327"/>
        <v>0.20810810810810812</v>
      </c>
      <c r="BB474" s="30">
        <f t="shared" si="328"/>
        <v>0.21316614420062696</v>
      </c>
      <c r="BC474" s="20">
        <f t="shared" si="329"/>
        <v>595210</v>
      </c>
      <c r="BD474" s="20">
        <f t="shared" si="330"/>
        <v>582540</v>
      </c>
      <c r="BE474" s="20">
        <f t="shared" si="331"/>
        <v>595210</v>
      </c>
      <c r="BF474" s="20">
        <f t="shared" si="332"/>
        <v>595210</v>
      </c>
      <c r="BG474" s="241">
        <v>685271</v>
      </c>
      <c r="BH474" s="241">
        <v>469716.24</v>
      </c>
      <c r="BI474" s="237">
        <f t="shared" si="333"/>
        <v>68.544596225434901</v>
      </c>
      <c r="BJ474" s="238">
        <f t="shared" si="334"/>
        <v>50310</v>
      </c>
      <c r="BK474" s="239">
        <f t="shared" si="335"/>
        <v>7.3416210521093115</v>
      </c>
      <c r="BL474" s="27">
        <f t="shared" si="336"/>
        <v>41292</v>
      </c>
      <c r="BM474" s="239">
        <f t="shared" si="337"/>
        <v>6.0256453286364078</v>
      </c>
      <c r="BN474" s="240">
        <f t="shared" si="338"/>
        <v>11816.45</v>
      </c>
      <c r="BO474" s="239">
        <f t="shared" si="339"/>
        <v>1.7243470101609437</v>
      </c>
      <c r="BP474" s="27">
        <f t="shared" si="340"/>
        <v>20000</v>
      </c>
      <c r="BQ474" s="239">
        <f t="shared" si="341"/>
        <v>2.9185533898267986</v>
      </c>
      <c r="BR474" s="36">
        <f t="shared" si="342"/>
        <v>53465.37999999999</v>
      </c>
      <c r="BS474" s="239">
        <f t="shared" si="343"/>
        <v>7.8020783018688942</v>
      </c>
      <c r="BT474" s="248">
        <f t="shared" si="352"/>
        <v>0.31455403774565099</v>
      </c>
      <c r="BU474" s="241">
        <v>176883.83</v>
      </c>
      <c r="BV474" s="47">
        <f t="shared" si="344"/>
        <v>25.812245082602356</v>
      </c>
      <c r="BW474" s="54">
        <f t="shared" si="345"/>
        <v>38670.930000000022</v>
      </c>
      <c r="BX474" s="237">
        <f t="shared" si="346"/>
        <v>5.6431586919627446</v>
      </c>
      <c r="BY474" s="58">
        <v>14260</v>
      </c>
      <c r="BZ474" s="58">
        <v>14890</v>
      </c>
      <c r="CA474" s="58">
        <v>15400</v>
      </c>
      <c r="CB474" s="58">
        <v>5760</v>
      </c>
      <c r="CC474" s="59">
        <v>41292</v>
      </c>
      <c r="CD474" s="59">
        <v>11816.45</v>
      </c>
      <c r="CE474" s="59">
        <v>20000</v>
      </c>
      <c r="CF474" s="42">
        <f t="shared" si="347"/>
        <v>2.3957930814334435E-2</v>
      </c>
      <c r="CG474" s="42">
        <f t="shared" si="348"/>
        <v>2.5560476533800253E-2</v>
      </c>
      <c r="CH474" s="42">
        <f t="shared" si="349"/>
        <v>2.5873221216041398E-2</v>
      </c>
      <c r="CI474" s="42">
        <f t="shared" si="350"/>
        <v>9.6772567665193796E-3</v>
      </c>
      <c r="CJ474" s="42">
        <f t="shared" si="351"/>
        <v>6.025645328636408E-2</v>
      </c>
      <c r="CK474" s="54">
        <f t="shared" si="353"/>
        <v>7734.1860000000052</v>
      </c>
    </row>
    <row r="475" spans="1:89" ht="20" customHeight="1" x14ac:dyDescent="0.6">
      <c r="A475" s="47">
        <v>468</v>
      </c>
      <c r="B475" s="47">
        <v>5</v>
      </c>
      <c r="C475" s="48" t="s">
        <v>803</v>
      </c>
      <c r="D475" s="48" t="s">
        <v>222</v>
      </c>
      <c r="E475" s="48" t="s">
        <v>223</v>
      </c>
      <c r="F475" s="57"/>
      <c r="G475" s="19">
        <v>40</v>
      </c>
      <c r="H475" s="20">
        <f t="shared" si="310"/>
        <v>0</v>
      </c>
      <c r="I475" s="23">
        <v>11880</v>
      </c>
      <c r="J475" s="22">
        <v>50</v>
      </c>
      <c r="K475" s="20">
        <f t="shared" si="311"/>
        <v>594000</v>
      </c>
      <c r="L475" s="23"/>
      <c r="M475" s="24">
        <v>60</v>
      </c>
      <c r="N475" s="20">
        <f t="shared" si="312"/>
        <v>0</v>
      </c>
      <c r="O475" s="23">
        <v>3813</v>
      </c>
      <c r="P475" s="25">
        <v>12</v>
      </c>
      <c r="Q475" s="20">
        <f t="shared" si="313"/>
        <v>45756</v>
      </c>
      <c r="R475" s="23">
        <v>120</v>
      </c>
      <c r="S475" s="26">
        <v>12</v>
      </c>
      <c r="T475" s="20">
        <f t="shared" si="314"/>
        <v>1440</v>
      </c>
      <c r="U475" s="23">
        <v>306</v>
      </c>
      <c r="V475" s="25">
        <v>8</v>
      </c>
      <c r="W475" s="20">
        <f t="shared" si="315"/>
        <v>2448</v>
      </c>
      <c r="X475" s="23">
        <v>390</v>
      </c>
      <c r="Y475" s="25">
        <v>12</v>
      </c>
      <c r="Z475" s="20">
        <f t="shared" si="316"/>
        <v>4680</v>
      </c>
      <c r="AA475" s="23">
        <v>910</v>
      </c>
      <c r="AB475" s="25">
        <v>10</v>
      </c>
      <c r="AC475" s="20">
        <f t="shared" si="317"/>
        <v>9100</v>
      </c>
      <c r="AD475" s="23"/>
      <c r="AE475" s="25">
        <v>25</v>
      </c>
      <c r="AF475" s="20">
        <f t="shared" si="318"/>
        <v>0</v>
      </c>
      <c r="AG475" s="23"/>
      <c r="AH475" s="25">
        <v>7.5</v>
      </c>
      <c r="AI475" s="20">
        <f t="shared" si="319"/>
        <v>0</v>
      </c>
      <c r="AJ475" s="23"/>
      <c r="AK475" s="22">
        <v>15</v>
      </c>
      <c r="AL475" s="20">
        <f t="shared" si="320"/>
        <v>0</v>
      </c>
      <c r="AM475" s="23"/>
      <c r="AN475" s="25">
        <v>12</v>
      </c>
      <c r="AO475" s="20">
        <f t="shared" si="321"/>
        <v>0</v>
      </c>
      <c r="AP475" s="23">
        <f t="shared" si="322"/>
        <v>1726</v>
      </c>
      <c r="AQ475" s="23">
        <v>48</v>
      </c>
      <c r="AR475" s="27">
        <v>4</v>
      </c>
      <c r="AS475" s="23">
        <f t="shared" si="323"/>
        <v>192</v>
      </c>
      <c r="AT475" s="23"/>
      <c r="AU475" s="28">
        <v>6</v>
      </c>
      <c r="AV475" s="23">
        <f t="shared" si="324"/>
        <v>0</v>
      </c>
      <c r="AW475" s="23">
        <v>1692</v>
      </c>
      <c r="AX475" s="29">
        <f t="shared" si="325"/>
        <v>1884</v>
      </c>
      <c r="AY475" s="23">
        <v>27780</v>
      </c>
      <c r="AZ475" s="30">
        <f t="shared" si="326"/>
        <v>0.32095959595959594</v>
      </c>
      <c r="BA475" s="30">
        <f t="shared" si="327"/>
        <v>0.1452861952861953</v>
      </c>
      <c r="BB475" s="30">
        <f t="shared" si="328"/>
        <v>0.49409913453973248</v>
      </c>
      <c r="BC475" s="20">
        <f t="shared" si="329"/>
        <v>611668</v>
      </c>
      <c r="BD475" s="20">
        <f t="shared" si="330"/>
        <v>595440</v>
      </c>
      <c r="BE475" s="20">
        <f t="shared" si="331"/>
        <v>611668</v>
      </c>
      <c r="BF475" s="20">
        <f t="shared" si="332"/>
        <v>611668</v>
      </c>
      <c r="BG475" s="36">
        <v>685204</v>
      </c>
      <c r="BH475" s="36">
        <v>459578.33635186101</v>
      </c>
      <c r="BI475" s="237">
        <f t="shared" si="333"/>
        <v>67.071753281046384</v>
      </c>
      <c r="BJ475" s="238">
        <f t="shared" si="334"/>
        <v>57154</v>
      </c>
      <c r="BK475" s="239">
        <f t="shared" si="335"/>
        <v>8.3411655506973101</v>
      </c>
      <c r="BL475" s="27">
        <f t="shared" si="336"/>
        <v>47023</v>
      </c>
      <c r="BM475" s="239">
        <f t="shared" si="337"/>
        <v>6.8626277721671212</v>
      </c>
      <c r="BN475" s="240">
        <f t="shared" si="338"/>
        <v>0</v>
      </c>
      <c r="BO475" s="239">
        <f t="shared" si="339"/>
        <v>0</v>
      </c>
      <c r="BP475" s="27">
        <f t="shared" si="340"/>
        <v>15000</v>
      </c>
      <c r="BQ475" s="239">
        <f t="shared" si="341"/>
        <v>2.1891290768880509</v>
      </c>
      <c r="BR475" s="36">
        <f t="shared" si="342"/>
        <v>39848.670000000013</v>
      </c>
      <c r="BS475" s="239">
        <f t="shared" si="343"/>
        <v>5.8155921448211059</v>
      </c>
      <c r="BT475" s="248">
        <f t="shared" si="352"/>
        <v>0.32928246718953624</v>
      </c>
      <c r="BU475" s="36">
        <v>159025.67000000001</v>
      </c>
      <c r="BV475" s="47">
        <f t="shared" si="344"/>
        <v>23.208514544573589</v>
      </c>
      <c r="BW475" s="54">
        <f t="shared" si="345"/>
        <v>66599.993648138974</v>
      </c>
      <c r="BX475" s="237">
        <f t="shared" si="346"/>
        <v>9.7197321743800345</v>
      </c>
      <c r="BY475" s="53">
        <v>11052</v>
      </c>
      <c r="BZ475" s="53">
        <v>22790</v>
      </c>
      <c r="CA475" s="53">
        <v>15330</v>
      </c>
      <c r="CB475" s="53">
        <v>7982</v>
      </c>
      <c r="CC475" s="54">
        <v>47023</v>
      </c>
      <c r="CD475" s="54"/>
      <c r="CE475" s="54">
        <v>15000</v>
      </c>
      <c r="CF475" s="42">
        <f t="shared" si="347"/>
        <v>1.806862546348673E-2</v>
      </c>
      <c r="CG475" s="42">
        <f t="shared" si="348"/>
        <v>3.8274217385462848E-2</v>
      </c>
      <c r="CH475" s="42">
        <f t="shared" si="349"/>
        <v>2.5062615667322798E-2</v>
      </c>
      <c r="CI475" s="42">
        <f t="shared" si="350"/>
        <v>1.3049562834740415E-2</v>
      </c>
      <c r="CJ475" s="42">
        <f t="shared" si="351"/>
        <v>6.8626277721671208E-2</v>
      </c>
      <c r="CK475" s="54">
        <f t="shared" si="353"/>
        <v>13319.998729627796</v>
      </c>
    </row>
    <row r="476" spans="1:89" ht="20" customHeight="1" x14ac:dyDescent="0.6">
      <c r="A476" s="47">
        <v>469</v>
      </c>
      <c r="B476" s="62">
        <v>6</v>
      </c>
      <c r="C476" s="72" t="s">
        <v>804</v>
      </c>
      <c r="D476" s="47" t="s">
        <v>240</v>
      </c>
      <c r="E476" s="47" t="s">
        <v>241</v>
      </c>
      <c r="F476" s="57"/>
      <c r="G476" s="19">
        <v>40</v>
      </c>
      <c r="H476" s="20">
        <f t="shared" si="310"/>
        <v>0</v>
      </c>
      <c r="I476" s="57">
        <v>11814</v>
      </c>
      <c r="J476" s="22">
        <v>50</v>
      </c>
      <c r="K476" s="20">
        <f t="shared" si="311"/>
        <v>590700</v>
      </c>
      <c r="L476" s="23"/>
      <c r="M476" s="24">
        <v>60</v>
      </c>
      <c r="N476" s="20">
        <f t="shared" si="312"/>
        <v>0</v>
      </c>
      <c r="O476" s="23">
        <v>3182</v>
      </c>
      <c r="P476" s="25">
        <v>12</v>
      </c>
      <c r="Q476" s="20">
        <f t="shared" si="313"/>
        <v>38184</v>
      </c>
      <c r="R476" s="23">
        <v>773</v>
      </c>
      <c r="S476" s="26">
        <v>12</v>
      </c>
      <c r="T476" s="20">
        <f t="shared" si="314"/>
        <v>9276</v>
      </c>
      <c r="U476" s="23">
        <v>386</v>
      </c>
      <c r="V476" s="25">
        <v>8</v>
      </c>
      <c r="W476" s="20">
        <f t="shared" si="315"/>
        <v>3088</v>
      </c>
      <c r="X476" s="23">
        <v>168</v>
      </c>
      <c r="Y476" s="25">
        <v>12</v>
      </c>
      <c r="Z476" s="20">
        <f t="shared" si="316"/>
        <v>2016</v>
      </c>
      <c r="AA476" s="23">
        <v>535</v>
      </c>
      <c r="AB476" s="25">
        <v>10</v>
      </c>
      <c r="AC476" s="20">
        <f t="shared" si="317"/>
        <v>5350</v>
      </c>
      <c r="AD476" s="23">
        <v>96</v>
      </c>
      <c r="AE476" s="25">
        <v>25</v>
      </c>
      <c r="AF476" s="20">
        <f t="shared" si="318"/>
        <v>2400</v>
      </c>
      <c r="AG476" s="23">
        <v>409</v>
      </c>
      <c r="AH476" s="25">
        <v>7.5</v>
      </c>
      <c r="AI476" s="20">
        <f t="shared" si="319"/>
        <v>3067.5</v>
      </c>
      <c r="AJ476" s="23"/>
      <c r="AK476" s="22">
        <v>15</v>
      </c>
      <c r="AL476" s="20">
        <f t="shared" si="320"/>
        <v>0</v>
      </c>
      <c r="AM476" s="23"/>
      <c r="AN476" s="25">
        <v>12</v>
      </c>
      <c r="AO476" s="20">
        <f t="shared" si="321"/>
        <v>0</v>
      </c>
      <c r="AP476" s="23">
        <f t="shared" si="322"/>
        <v>2367</v>
      </c>
      <c r="AQ476" s="23"/>
      <c r="AR476" s="27">
        <v>4</v>
      </c>
      <c r="AS476" s="23">
        <f t="shared" si="323"/>
        <v>0</v>
      </c>
      <c r="AT476" s="23"/>
      <c r="AU476" s="28">
        <v>6</v>
      </c>
      <c r="AV476" s="23">
        <f t="shared" si="324"/>
        <v>0</v>
      </c>
      <c r="AW476" s="23">
        <v>1436</v>
      </c>
      <c r="AX476" s="29">
        <f t="shared" si="325"/>
        <v>1436</v>
      </c>
      <c r="AY476" s="23">
        <v>30770</v>
      </c>
      <c r="AZ476" s="30">
        <f t="shared" si="326"/>
        <v>0.26934145928559339</v>
      </c>
      <c r="BA476" s="30">
        <f t="shared" si="327"/>
        <v>0.20035551041137634</v>
      </c>
      <c r="BB476" s="30">
        <f t="shared" si="328"/>
        <v>0.4512884978001257</v>
      </c>
      <c r="BC476" s="20">
        <f t="shared" si="329"/>
        <v>612830</v>
      </c>
      <c r="BD476" s="20">
        <f t="shared" si="330"/>
        <v>602376</v>
      </c>
      <c r="BE476" s="20">
        <f t="shared" si="331"/>
        <v>612830</v>
      </c>
      <c r="BF476" s="20">
        <f t="shared" si="332"/>
        <v>615897.5</v>
      </c>
      <c r="BG476" s="36">
        <v>684851.5</v>
      </c>
      <c r="BH476" s="36">
        <v>453550.19690665998</v>
      </c>
      <c r="BI476" s="237">
        <f t="shared" si="333"/>
        <v>66.226064614980032</v>
      </c>
      <c r="BJ476" s="238">
        <f t="shared" si="334"/>
        <v>53116</v>
      </c>
      <c r="BK476" s="239">
        <f t="shared" si="335"/>
        <v>7.7558419598993353</v>
      </c>
      <c r="BL476" s="27">
        <f t="shared" si="336"/>
        <v>64775</v>
      </c>
      <c r="BM476" s="239">
        <f t="shared" si="337"/>
        <v>9.4582548187453774</v>
      </c>
      <c r="BN476" s="240">
        <f t="shared" si="338"/>
        <v>4087.75</v>
      </c>
      <c r="BO476" s="239">
        <f t="shared" si="339"/>
        <v>0.59688122169550617</v>
      </c>
      <c r="BP476" s="27">
        <f t="shared" si="340"/>
        <v>15000</v>
      </c>
      <c r="BQ476" s="239">
        <f t="shared" si="341"/>
        <v>2.1902558437851125</v>
      </c>
      <c r="BR476" s="36">
        <f t="shared" si="342"/>
        <v>82466.818888889014</v>
      </c>
      <c r="BS476" s="239">
        <f t="shared" si="343"/>
        <v>12.04156213265051</v>
      </c>
      <c r="BT476" s="248">
        <f t="shared" si="352"/>
        <v>0.33773935385019965</v>
      </c>
      <c r="BU476" s="36">
        <v>219445.56888888901</v>
      </c>
      <c r="BV476" s="47">
        <f t="shared" si="344"/>
        <v>32.042795976775842</v>
      </c>
      <c r="BW476" s="54">
        <f t="shared" si="345"/>
        <v>11855.734204451001</v>
      </c>
      <c r="BX476" s="237">
        <f t="shared" si="346"/>
        <v>1.7311394082441229</v>
      </c>
      <c r="BY476" s="53">
        <v>21485</v>
      </c>
      <c r="BZ476" s="53">
        <v>11480</v>
      </c>
      <c r="CA476" s="53">
        <v>14350</v>
      </c>
      <c r="CB476" s="53">
        <v>5801</v>
      </c>
      <c r="CC476" s="54">
        <v>64775</v>
      </c>
      <c r="CD476" s="54">
        <v>4087.75</v>
      </c>
      <c r="CE476" s="54">
        <v>15000</v>
      </c>
      <c r="CF476" s="42">
        <f t="shared" si="347"/>
        <v>3.5058662271755622E-2</v>
      </c>
      <c r="CG476" s="42">
        <f t="shared" si="348"/>
        <v>1.9057864191136434E-2</v>
      </c>
      <c r="CH476" s="42">
        <f t="shared" si="349"/>
        <v>2.341595548520797E-2</v>
      </c>
      <c r="CI476" s="42">
        <f t="shared" si="350"/>
        <v>9.4187750396778677E-3</v>
      </c>
      <c r="CJ476" s="42">
        <f t="shared" si="351"/>
        <v>9.4582548187453777E-2</v>
      </c>
      <c r="CK476" s="54">
        <f t="shared" si="353"/>
        <v>2371.1468408902001</v>
      </c>
    </row>
    <row r="477" spans="1:89" ht="20" customHeight="1" x14ac:dyDescent="0.6">
      <c r="A477" s="47">
        <v>470</v>
      </c>
      <c r="B477" s="47">
        <v>4</v>
      </c>
      <c r="C477" s="48" t="s">
        <v>805</v>
      </c>
      <c r="D477" s="48" t="s">
        <v>179</v>
      </c>
      <c r="E477" s="48" t="s">
        <v>180</v>
      </c>
      <c r="F477" s="57"/>
      <c r="G477" s="19">
        <v>40</v>
      </c>
      <c r="H477" s="20">
        <f t="shared" si="310"/>
        <v>0</v>
      </c>
      <c r="I477" s="57">
        <v>10849</v>
      </c>
      <c r="J477" s="22">
        <v>50</v>
      </c>
      <c r="K477" s="20">
        <f t="shared" si="311"/>
        <v>542450</v>
      </c>
      <c r="L477" s="23"/>
      <c r="M477" s="24">
        <v>60</v>
      </c>
      <c r="N477" s="20">
        <f t="shared" si="312"/>
        <v>0</v>
      </c>
      <c r="O477" s="57">
        <v>6427</v>
      </c>
      <c r="P477" s="25">
        <v>12</v>
      </c>
      <c r="Q477" s="20">
        <f t="shared" si="313"/>
        <v>77124</v>
      </c>
      <c r="R477" s="57">
        <v>600</v>
      </c>
      <c r="S477" s="26">
        <v>12</v>
      </c>
      <c r="T477" s="20">
        <f t="shared" si="314"/>
        <v>7200</v>
      </c>
      <c r="U477" s="23"/>
      <c r="V477" s="25">
        <v>8</v>
      </c>
      <c r="W477" s="20">
        <f t="shared" si="315"/>
        <v>0</v>
      </c>
      <c r="X477" s="57"/>
      <c r="Y477" s="25">
        <v>12</v>
      </c>
      <c r="Z477" s="20">
        <f t="shared" si="316"/>
        <v>0</v>
      </c>
      <c r="AA477" s="57">
        <v>540</v>
      </c>
      <c r="AB477" s="25">
        <v>10</v>
      </c>
      <c r="AC477" s="20">
        <f t="shared" si="317"/>
        <v>5400</v>
      </c>
      <c r="AD477" s="57"/>
      <c r="AE477" s="25">
        <v>25</v>
      </c>
      <c r="AF477" s="20">
        <f t="shared" si="318"/>
        <v>0</v>
      </c>
      <c r="AG477" s="57"/>
      <c r="AH477" s="25">
        <v>7.5</v>
      </c>
      <c r="AI477" s="20">
        <f t="shared" si="319"/>
        <v>0</v>
      </c>
      <c r="AJ477" s="57">
        <v>275</v>
      </c>
      <c r="AK477" s="22">
        <v>15</v>
      </c>
      <c r="AL477" s="20">
        <f t="shared" si="320"/>
        <v>4125</v>
      </c>
      <c r="AM477" s="57"/>
      <c r="AN477" s="25">
        <v>12</v>
      </c>
      <c r="AO477" s="20">
        <f t="shared" si="321"/>
        <v>0</v>
      </c>
      <c r="AP477" s="23">
        <f t="shared" si="322"/>
        <v>1415</v>
      </c>
      <c r="AQ477" s="57">
        <v>80</v>
      </c>
      <c r="AR477" s="27">
        <v>4</v>
      </c>
      <c r="AS477" s="23">
        <f t="shared" si="323"/>
        <v>320</v>
      </c>
      <c r="AT477" s="57">
        <v>30</v>
      </c>
      <c r="AU477" s="28">
        <v>6</v>
      </c>
      <c r="AV477" s="23">
        <f t="shared" si="324"/>
        <v>180</v>
      </c>
      <c r="AW477" s="57">
        <v>2079</v>
      </c>
      <c r="AX477" s="29">
        <f t="shared" si="325"/>
        <v>2579</v>
      </c>
      <c r="AY477" s="57">
        <v>47945</v>
      </c>
      <c r="AZ477" s="30">
        <f t="shared" si="326"/>
        <v>0.59240482993824317</v>
      </c>
      <c r="BA477" s="30">
        <f t="shared" si="327"/>
        <v>0.13042676744400405</v>
      </c>
      <c r="BB477" s="30">
        <f t="shared" si="328"/>
        <v>0.40127586743426169</v>
      </c>
      <c r="BC477" s="20">
        <f t="shared" si="329"/>
        <v>555050</v>
      </c>
      <c r="BD477" s="20">
        <f t="shared" si="330"/>
        <v>549650</v>
      </c>
      <c r="BE477" s="20">
        <f t="shared" si="331"/>
        <v>555050</v>
      </c>
      <c r="BF477" s="20">
        <f t="shared" si="332"/>
        <v>555050</v>
      </c>
      <c r="BG477" s="241">
        <v>684244</v>
      </c>
      <c r="BH477" s="241">
        <v>451501.32760199998</v>
      </c>
      <c r="BI477" s="237">
        <f t="shared" si="333"/>
        <v>65.985427362461351</v>
      </c>
      <c r="BJ477" s="238">
        <f t="shared" si="334"/>
        <v>51695</v>
      </c>
      <c r="BK477" s="239">
        <f t="shared" si="335"/>
        <v>7.5550534604614734</v>
      </c>
      <c r="BL477" s="27">
        <f t="shared" si="336"/>
        <v>30654</v>
      </c>
      <c r="BM477" s="239">
        <f t="shared" si="337"/>
        <v>4.4799808255534579</v>
      </c>
      <c r="BN477" s="240">
        <f t="shared" si="338"/>
        <v>10513.33</v>
      </c>
      <c r="BO477" s="239">
        <f t="shared" si="339"/>
        <v>1.5364884456421979</v>
      </c>
      <c r="BP477" s="27">
        <f t="shared" si="340"/>
        <v>18000</v>
      </c>
      <c r="BQ477" s="239">
        <f t="shared" si="341"/>
        <v>2.6306405317401396</v>
      </c>
      <c r="BR477" s="36">
        <f t="shared" si="342"/>
        <v>55154.270000000004</v>
      </c>
      <c r="BS477" s="239">
        <f t="shared" si="343"/>
        <v>8.0606143422521797</v>
      </c>
      <c r="BT477" s="248">
        <f t="shared" si="352"/>
        <v>0.34014572637538659</v>
      </c>
      <c r="BU477" s="241">
        <v>166016.6</v>
      </c>
      <c r="BV477" s="47">
        <f t="shared" si="344"/>
        <v>24.26277760564945</v>
      </c>
      <c r="BW477" s="54">
        <f t="shared" si="345"/>
        <v>66726.072398000018</v>
      </c>
      <c r="BX477" s="237">
        <f t="shared" si="346"/>
        <v>9.7517950318892126</v>
      </c>
      <c r="BY477" s="58">
        <v>18920</v>
      </c>
      <c r="BZ477" s="58">
        <v>13125</v>
      </c>
      <c r="CA477" s="58">
        <v>14850</v>
      </c>
      <c r="CB477" s="58">
        <v>4800</v>
      </c>
      <c r="CC477" s="59">
        <v>30654</v>
      </c>
      <c r="CD477" s="59">
        <v>10513.33</v>
      </c>
      <c r="CE477" s="59">
        <v>18000</v>
      </c>
      <c r="CF477" s="42">
        <f t="shared" si="347"/>
        <v>3.4087019187460592E-2</v>
      </c>
      <c r="CG477" s="42">
        <f t="shared" si="348"/>
        <v>2.3878831983989813E-2</v>
      </c>
      <c r="CH477" s="42">
        <f t="shared" si="349"/>
        <v>2.6754346455274299E-2</v>
      </c>
      <c r="CI477" s="42">
        <f t="shared" si="350"/>
        <v>8.6478695613007844E-3</v>
      </c>
      <c r="CJ477" s="42">
        <f t="shared" si="351"/>
        <v>4.4799808255534576E-2</v>
      </c>
      <c r="CK477" s="54">
        <f t="shared" si="353"/>
        <v>13345.214479600005</v>
      </c>
    </row>
    <row r="478" spans="1:89" ht="20" customHeight="1" x14ac:dyDescent="0.6">
      <c r="A478" s="47">
        <v>471</v>
      </c>
      <c r="B478" s="47">
        <v>5</v>
      </c>
      <c r="C478" s="48" t="s">
        <v>806</v>
      </c>
      <c r="D478" s="48" t="s">
        <v>807</v>
      </c>
      <c r="E478" s="48" t="s">
        <v>389</v>
      </c>
      <c r="F478" s="57"/>
      <c r="G478" s="19">
        <v>40</v>
      </c>
      <c r="H478" s="20">
        <f t="shared" si="310"/>
        <v>0</v>
      </c>
      <c r="I478" s="23">
        <v>11657</v>
      </c>
      <c r="J478" s="22">
        <v>50</v>
      </c>
      <c r="K478" s="20">
        <f t="shared" si="311"/>
        <v>582850</v>
      </c>
      <c r="L478" s="23"/>
      <c r="M478" s="24">
        <v>60</v>
      </c>
      <c r="N478" s="20">
        <f t="shared" si="312"/>
        <v>0</v>
      </c>
      <c r="O478" s="23">
        <v>3788</v>
      </c>
      <c r="P478" s="25">
        <v>12</v>
      </c>
      <c r="Q478" s="20">
        <f t="shared" si="313"/>
        <v>45456</v>
      </c>
      <c r="R478" s="23">
        <v>220</v>
      </c>
      <c r="S478" s="26">
        <v>12</v>
      </c>
      <c r="T478" s="20">
        <f t="shared" si="314"/>
        <v>2640</v>
      </c>
      <c r="U478" s="23">
        <v>620</v>
      </c>
      <c r="V478" s="25">
        <v>8</v>
      </c>
      <c r="W478" s="20">
        <f t="shared" si="315"/>
        <v>4960</v>
      </c>
      <c r="X478" s="23">
        <v>483</v>
      </c>
      <c r="Y478" s="25">
        <v>12</v>
      </c>
      <c r="Z478" s="20">
        <f t="shared" si="316"/>
        <v>5796</v>
      </c>
      <c r="AA478" s="23">
        <v>1293</v>
      </c>
      <c r="AB478" s="25">
        <v>10</v>
      </c>
      <c r="AC478" s="20">
        <f t="shared" si="317"/>
        <v>12930</v>
      </c>
      <c r="AD478" s="23"/>
      <c r="AE478" s="25">
        <v>25</v>
      </c>
      <c r="AF478" s="20">
        <f t="shared" si="318"/>
        <v>0</v>
      </c>
      <c r="AG478" s="23"/>
      <c r="AH478" s="25">
        <v>7.5</v>
      </c>
      <c r="AI478" s="20">
        <f t="shared" si="319"/>
        <v>0</v>
      </c>
      <c r="AJ478" s="23"/>
      <c r="AK478" s="22">
        <v>15</v>
      </c>
      <c r="AL478" s="20">
        <f t="shared" si="320"/>
        <v>0</v>
      </c>
      <c r="AM478" s="23"/>
      <c r="AN478" s="25">
        <v>12</v>
      </c>
      <c r="AO478" s="20">
        <f t="shared" si="321"/>
        <v>0</v>
      </c>
      <c r="AP478" s="23">
        <f t="shared" si="322"/>
        <v>2616</v>
      </c>
      <c r="AQ478" s="23">
        <v>129</v>
      </c>
      <c r="AR478" s="27">
        <v>4</v>
      </c>
      <c r="AS478" s="23">
        <f t="shared" si="323"/>
        <v>516</v>
      </c>
      <c r="AT478" s="23"/>
      <c r="AU478" s="28">
        <v>6</v>
      </c>
      <c r="AV478" s="23">
        <f t="shared" si="324"/>
        <v>0</v>
      </c>
      <c r="AW478" s="23">
        <v>1216</v>
      </c>
      <c r="AX478" s="29">
        <f t="shared" si="325"/>
        <v>1732</v>
      </c>
      <c r="AY478" s="23">
        <v>27621</v>
      </c>
      <c r="AZ478" s="30">
        <f t="shared" si="326"/>
        <v>0.32495496268336621</v>
      </c>
      <c r="BA478" s="30">
        <f t="shared" si="327"/>
        <v>0.22441451488376082</v>
      </c>
      <c r="BB478" s="30">
        <f t="shared" si="328"/>
        <v>0.45723336853220697</v>
      </c>
      <c r="BC478" s="20">
        <f t="shared" si="329"/>
        <v>609176</v>
      </c>
      <c r="BD478" s="20">
        <f t="shared" si="330"/>
        <v>585490</v>
      </c>
      <c r="BE478" s="20">
        <f t="shared" si="331"/>
        <v>609176</v>
      </c>
      <c r="BF478" s="20">
        <f t="shared" si="332"/>
        <v>609176</v>
      </c>
      <c r="BG478" s="36">
        <v>682253</v>
      </c>
      <c r="BH478" s="36">
        <v>457398.88500385999</v>
      </c>
      <c r="BI478" s="237">
        <f t="shared" si="333"/>
        <v>67.042414618017077</v>
      </c>
      <c r="BJ478" s="238">
        <f t="shared" si="334"/>
        <v>43110</v>
      </c>
      <c r="BK478" s="239">
        <f t="shared" si="335"/>
        <v>6.3187703095479248</v>
      </c>
      <c r="BL478" s="27">
        <f t="shared" si="336"/>
        <v>52990</v>
      </c>
      <c r="BM478" s="239">
        <f t="shared" si="337"/>
        <v>7.7669134470643595</v>
      </c>
      <c r="BN478" s="240">
        <f t="shared" si="338"/>
        <v>3803.25</v>
      </c>
      <c r="BO478" s="239">
        <f t="shared" si="339"/>
        <v>0.55745449268819636</v>
      </c>
      <c r="BP478" s="27">
        <f t="shared" si="340"/>
        <v>17000</v>
      </c>
      <c r="BQ478" s="239">
        <f t="shared" si="341"/>
        <v>2.4917442649574277</v>
      </c>
      <c r="BR478" s="36">
        <f t="shared" si="342"/>
        <v>90412.549999999988</v>
      </c>
      <c r="BS478" s="239">
        <f t="shared" si="343"/>
        <v>13.252056055451568</v>
      </c>
      <c r="BT478" s="248">
        <f t="shared" si="352"/>
        <v>0.32957585381982929</v>
      </c>
      <c r="BU478" s="36">
        <v>207315.8</v>
      </c>
      <c r="BV478" s="47">
        <f t="shared" si="344"/>
        <v>30.386938569709475</v>
      </c>
      <c r="BW478" s="54">
        <f t="shared" si="345"/>
        <v>17538.31499614002</v>
      </c>
      <c r="BX478" s="237">
        <f t="shared" si="346"/>
        <v>2.5706468122734556</v>
      </c>
      <c r="BY478" s="53">
        <v>18380</v>
      </c>
      <c r="BZ478" s="53">
        <v>7500</v>
      </c>
      <c r="CA478" s="53">
        <v>11560</v>
      </c>
      <c r="CB478" s="53">
        <v>5670</v>
      </c>
      <c r="CC478" s="54">
        <v>52990</v>
      </c>
      <c r="CD478" s="54">
        <v>3803.25</v>
      </c>
      <c r="CE478" s="54">
        <v>17000</v>
      </c>
      <c r="CF478" s="42">
        <f t="shared" si="347"/>
        <v>3.0171904342915678E-2</v>
      </c>
      <c r="CG478" s="42">
        <f t="shared" si="348"/>
        <v>1.2809783258467267E-2</v>
      </c>
      <c r="CH478" s="42">
        <f t="shared" si="349"/>
        <v>1.8976453438743483E-2</v>
      </c>
      <c r="CI478" s="42">
        <f t="shared" si="350"/>
        <v>9.3076549305947699E-3</v>
      </c>
      <c r="CJ478" s="42">
        <f t="shared" si="351"/>
        <v>7.7669134470643594E-2</v>
      </c>
      <c r="CK478" s="54">
        <f t="shared" si="353"/>
        <v>3507.6629992280041</v>
      </c>
    </row>
    <row r="479" spans="1:89" ht="20" customHeight="1" x14ac:dyDescent="0.6">
      <c r="A479" s="47">
        <v>472</v>
      </c>
      <c r="B479" s="62">
        <v>4</v>
      </c>
      <c r="C479" s="48" t="s">
        <v>808</v>
      </c>
      <c r="D479" s="48" t="s">
        <v>419</v>
      </c>
      <c r="E479" s="48" t="s">
        <v>420</v>
      </c>
      <c r="F479" s="57"/>
      <c r="G479" s="19">
        <v>40</v>
      </c>
      <c r="H479" s="20">
        <f t="shared" si="310"/>
        <v>0</v>
      </c>
      <c r="I479" s="57">
        <v>11790</v>
      </c>
      <c r="J479" s="22">
        <v>50</v>
      </c>
      <c r="K479" s="20">
        <f t="shared" si="311"/>
        <v>589500</v>
      </c>
      <c r="L479" s="23"/>
      <c r="M479" s="24">
        <v>60</v>
      </c>
      <c r="N479" s="20">
        <f t="shared" si="312"/>
        <v>0</v>
      </c>
      <c r="O479" s="57">
        <v>3267</v>
      </c>
      <c r="P479" s="25">
        <v>12</v>
      </c>
      <c r="Q479" s="20">
        <f t="shared" si="313"/>
        <v>39204</v>
      </c>
      <c r="R479" s="57">
        <v>880</v>
      </c>
      <c r="S479" s="26">
        <v>12</v>
      </c>
      <c r="T479" s="20">
        <f t="shared" si="314"/>
        <v>10560</v>
      </c>
      <c r="U479" s="23"/>
      <c r="V479" s="25">
        <v>8</v>
      </c>
      <c r="W479" s="20">
        <f t="shared" si="315"/>
        <v>0</v>
      </c>
      <c r="X479" s="57"/>
      <c r="Y479" s="25">
        <v>12</v>
      </c>
      <c r="Z479" s="20">
        <f t="shared" si="316"/>
        <v>0</v>
      </c>
      <c r="AA479" s="57">
        <v>1260</v>
      </c>
      <c r="AB479" s="25">
        <v>10</v>
      </c>
      <c r="AC479" s="20">
        <f t="shared" si="317"/>
        <v>12600</v>
      </c>
      <c r="AD479" s="57"/>
      <c r="AE479" s="25">
        <v>25</v>
      </c>
      <c r="AF479" s="20">
        <f t="shared" si="318"/>
        <v>0</v>
      </c>
      <c r="AG479" s="57"/>
      <c r="AH479" s="25">
        <v>7.5</v>
      </c>
      <c r="AI479" s="20">
        <f t="shared" si="319"/>
        <v>0</v>
      </c>
      <c r="AJ479" s="57">
        <v>270</v>
      </c>
      <c r="AK479" s="22">
        <v>15</v>
      </c>
      <c r="AL479" s="20">
        <f t="shared" si="320"/>
        <v>4050</v>
      </c>
      <c r="AM479" s="57"/>
      <c r="AN479" s="25">
        <v>12</v>
      </c>
      <c r="AO479" s="20">
        <f t="shared" si="321"/>
        <v>0</v>
      </c>
      <c r="AP479" s="23">
        <f t="shared" si="322"/>
        <v>2410</v>
      </c>
      <c r="AQ479" s="57">
        <v>38</v>
      </c>
      <c r="AR479" s="27">
        <v>4</v>
      </c>
      <c r="AS479" s="23">
        <f t="shared" si="323"/>
        <v>152</v>
      </c>
      <c r="AT479" s="57">
        <v>20</v>
      </c>
      <c r="AU479" s="28">
        <v>6</v>
      </c>
      <c r="AV479" s="23">
        <f t="shared" si="324"/>
        <v>120</v>
      </c>
      <c r="AW479" s="57">
        <v>693</v>
      </c>
      <c r="AX479" s="29">
        <f t="shared" si="325"/>
        <v>965</v>
      </c>
      <c r="AY479" s="57">
        <v>25610</v>
      </c>
      <c r="AZ479" s="30">
        <f t="shared" si="326"/>
        <v>0.27709923664122138</v>
      </c>
      <c r="BA479" s="30">
        <f t="shared" si="327"/>
        <v>0.20441051738761662</v>
      </c>
      <c r="BB479" s="30">
        <f t="shared" si="328"/>
        <v>0.29537802265074992</v>
      </c>
      <c r="BC479" s="20">
        <f t="shared" si="329"/>
        <v>612660</v>
      </c>
      <c r="BD479" s="20">
        <f t="shared" si="330"/>
        <v>600060</v>
      </c>
      <c r="BE479" s="20">
        <f t="shared" si="331"/>
        <v>612660</v>
      </c>
      <c r="BF479" s="20">
        <f t="shared" si="332"/>
        <v>612660</v>
      </c>
      <c r="BG479" s="241">
        <v>681524</v>
      </c>
      <c r="BH479" s="241">
        <v>459717.48</v>
      </c>
      <c r="BI479" s="237">
        <f t="shared" si="333"/>
        <v>67.454334696943903</v>
      </c>
      <c r="BJ479" s="238">
        <f t="shared" si="334"/>
        <v>48799</v>
      </c>
      <c r="BK479" s="239">
        <f t="shared" si="335"/>
        <v>7.1602760871223907</v>
      </c>
      <c r="BL479" s="27">
        <f t="shared" si="336"/>
        <v>36976</v>
      </c>
      <c r="BM479" s="239">
        <f t="shared" si="337"/>
        <v>5.4254875837094509</v>
      </c>
      <c r="BN479" s="240">
        <f t="shared" si="338"/>
        <v>4206.66</v>
      </c>
      <c r="BO479" s="239">
        <f t="shared" si="339"/>
        <v>0.61724311983143665</v>
      </c>
      <c r="BP479" s="27">
        <f t="shared" si="340"/>
        <v>15000</v>
      </c>
      <c r="BQ479" s="239">
        <f t="shared" si="341"/>
        <v>2.20094963640312</v>
      </c>
      <c r="BR479" s="36">
        <f t="shared" si="342"/>
        <v>49314.81</v>
      </c>
      <c r="BS479" s="239">
        <f t="shared" si="343"/>
        <v>7.2359608759192628</v>
      </c>
      <c r="BT479" s="248">
        <f t="shared" si="352"/>
        <v>0.32545665303056093</v>
      </c>
      <c r="BU479" s="241">
        <v>154296.47</v>
      </c>
      <c r="BV479" s="47">
        <f t="shared" si="344"/>
        <v>22.639917302985662</v>
      </c>
      <c r="BW479" s="54">
        <f t="shared" si="345"/>
        <v>67510.050000000017</v>
      </c>
      <c r="BX479" s="237">
        <f t="shared" si="346"/>
        <v>9.9057480000704334</v>
      </c>
      <c r="BY479" s="58">
        <v>11329</v>
      </c>
      <c r="BZ479" s="58">
        <v>15000</v>
      </c>
      <c r="CA479" s="58">
        <v>18150</v>
      </c>
      <c r="CB479" s="58">
        <v>4320</v>
      </c>
      <c r="CC479" s="59">
        <v>36976</v>
      </c>
      <c r="CD479" s="59">
        <v>4206.66</v>
      </c>
      <c r="CE479" s="59">
        <v>15000</v>
      </c>
      <c r="CF479" s="42">
        <f t="shared" si="347"/>
        <v>1.8491496098978225E-2</v>
      </c>
      <c r="CG479" s="42">
        <f t="shared" si="348"/>
        <v>2.4997500249975001E-2</v>
      </c>
      <c r="CH479" s="42">
        <f t="shared" si="349"/>
        <v>2.9624914308099107E-2</v>
      </c>
      <c r="CI479" s="42">
        <f t="shared" si="350"/>
        <v>7.0512192733326803E-3</v>
      </c>
      <c r="CJ479" s="42">
        <f t="shared" si="351"/>
        <v>5.4254875837094513E-2</v>
      </c>
      <c r="CK479" s="54">
        <f t="shared" si="353"/>
        <v>13502.010000000004</v>
      </c>
    </row>
    <row r="480" spans="1:89" ht="20" customHeight="1" x14ac:dyDescent="0.6">
      <c r="A480" s="47">
        <v>473</v>
      </c>
      <c r="B480" s="47">
        <v>6</v>
      </c>
      <c r="C480" s="48" t="s">
        <v>809</v>
      </c>
      <c r="D480" s="48" t="s">
        <v>810</v>
      </c>
      <c r="E480" s="48" t="s">
        <v>210</v>
      </c>
      <c r="F480" s="57"/>
      <c r="G480" s="19">
        <v>40</v>
      </c>
      <c r="H480" s="20">
        <f t="shared" si="310"/>
        <v>0</v>
      </c>
      <c r="I480" s="57">
        <v>10520</v>
      </c>
      <c r="J480" s="22">
        <v>50</v>
      </c>
      <c r="K480" s="20">
        <f t="shared" si="311"/>
        <v>526000</v>
      </c>
      <c r="L480" s="23"/>
      <c r="M480" s="24">
        <v>60</v>
      </c>
      <c r="N480" s="20">
        <f t="shared" si="312"/>
        <v>0</v>
      </c>
      <c r="O480" s="57">
        <v>6314</v>
      </c>
      <c r="P480" s="25">
        <v>12</v>
      </c>
      <c r="Q480" s="20">
        <f t="shared" si="313"/>
        <v>75768</v>
      </c>
      <c r="R480" s="57">
        <v>640</v>
      </c>
      <c r="S480" s="26">
        <v>12</v>
      </c>
      <c r="T480" s="20">
        <f t="shared" si="314"/>
        <v>7680</v>
      </c>
      <c r="U480" s="23">
        <v>783</v>
      </c>
      <c r="V480" s="25">
        <v>8</v>
      </c>
      <c r="W480" s="20">
        <f t="shared" si="315"/>
        <v>6264</v>
      </c>
      <c r="X480" s="57">
        <v>536</v>
      </c>
      <c r="Y480" s="25">
        <v>12</v>
      </c>
      <c r="Z480" s="20">
        <f t="shared" si="316"/>
        <v>6432</v>
      </c>
      <c r="AA480" s="57">
        <v>770</v>
      </c>
      <c r="AB480" s="25">
        <v>10</v>
      </c>
      <c r="AC480" s="20">
        <f t="shared" si="317"/>
        <v>7700</v>
      </c>
      <c r="AD480" s="57"/>
      <c r="AE480" s="25">
        <v>25</v>
      </c>
      <c r="AF480" s="20">
        <f t="shared" si="318"/>
        <v>0</v>
      </c>
      <c r="AG480" s="57">
        <v>218</v>
      </c>
      <c r="AH480" s="25">
        <v>7.5</v>
      </c>
      <c r="AI480" s="20">
        <f t="shared" si="319"/>
        <v>1635</v>
      </c>
      <c r="AJ480" s="57"/>
      <c r="AK480" s="22">
        <v>15</v>
      </c>
      <c r="AL480" s="20">
        <f t="shared" si="320"/>
        <v>0</v>
      </c>
      <c r="AM480" s="57"/>
      <c r="AN480" s="25">
        <v>12</v>
      </c>
      <c r="AO480" s="20">
        <f t="shared" si="321"/>
        <v>0</v>
      </c>
      <c r="AP480" s="23">
        <f t="shared" si="322"/>
        <v>2947</v>
      </c>
      <c r="AQ480" s="57">
        <v>30</v>
      </c>
      <c r="AR480" s="27">
        <v>4</v>
      </c>
      <c r="AS480" s="23">
        <f t="shared" si="323"/>
        <v>120</v>
      </c>
      <c r="AT480" s="57">
        <v>40</v>
      </c>
      <c r="AU480" s="28">
        <v>6</v>
      </c>
      <c r="AV480" s="23">
        <f t="shared" si="324"/>
        <v>240</v>
      </c>
      <c r="AW480" s="57">
        <v>2167</v>
      </c>
      <c r="AX480" s="29">
        <f t="shared" si="325"/>
        <v>2527</v>
      </c>
      <c r="AY480" s="57">
        <v>47280</v>
      </c>
      <c r="AZ480" s="30">
        <f t="shared" si="326"/>
        <v>0.60019011406844103</v>
      </c>
      <c r="BA480" s="30">
        <f t="shared" si="327"/>
        <v>0.28013307984790875</v>
      </c>
      <c r="BB480" s="30">
        <f t="shared" si="328"/>
        <v>0.40022172949002216</v>
      </c>
      <c r="BC480" s="20">
        <f t="shared" si="329"/>
        <v>554076</v>
      </c>
      <c r="BD480" s="20">
        <f t="shared" si="330"/>
        <v>533680</v>
      </c>
      <c r="BE480" s="20">
        <f t="shared" si="331"/>
        <v>554076</v>
      </c>
      <c r="BF480" s="20">
        <f t="shared" si="332"/>
        <v>555711</v>
      </c>
      <c r="BG480" s="241">
        <v>679239</v>
      </c>
      <c r="BH480" s="241">
        <v>441693.26</v>
      </c>
      <c r="BI480" s="237">
        <f t="shared" si="333"/>
        <v>65.027664783677025</v>
      </c>
      <c r="BJ480" s="238">
        <f t="shared" si="334"/>
        <v>42114</v>
      </c>
      <c r="BK480" s="239">
        <f t="shared" si="335"/>
        <v>6.2001740182763356</v>
      </c>
      <c r="BL480" s="27">
        <f t="shared" si="336"/>
        <v>35309</v>
      </c>
      <c r="BM480" s="239">
        <f t="shared" si="337"/>
        <v>5.1983175288815859</v>
      </c>
      <c r="BN480" s="240">
        <f t="shared" si="338"/>
        <v>6700</v>
      </c>
      <c r="BO480" s="239">
        <f t="shared" si="339"/>
        <v>0.98639801307050978</v>
      </c>
      <c r="BP480" s="27">
        <f t="shared" si="340"/>
        <v>2628</v>
      </c>
      <c r="BQ480" s="239">
        <f t="shared" si="341"/>
        <v>0.38690357885810439</v>
      </c>
      <c r="BR480" s="36">
        <f t="shared" si="342"/>
        <v>53596</v>
      </c>
      <c r="BS480" s="239">
        <f t="shared" si="343"/>
        <v>7.8905952102279162</v>
      </c>
      <c r="BT480" s="248">
        <f t="shared" si="352"/>
        <v>0.34972335216322969</v>
      </c>
      <c r="BU480" s="241">
        <v>140347</v>
      </c>
      <c r="BV480" s="47">
        <f t="shared" si="344"/>
        <v>20.662388349314451</v>
      </c>
      <c r="BW480" s="54">
        <f t="shared" si="345"/>
        <v>97198.739999999991</v>
      </c>
      <c r="BX480" s="237">
        <f t="shared" si="346"/>
        <v>14.309946867008518</v>
      </c>
      <c r="BY480" s="58">
        <v>15844</v>
      </c>
      <c r="BZ480" s="58">
        <v>13370</v>
      </c>
      <c r="CA480" s="58">
        <v>9450</v>
      </c>
      <c r="CB480" s="58">
        <v>3450</v>
      </c>
      <c r="CC480" s="59">
        <v>35309</v>
      </c>
      <c r="CD480" s="59">
        <v>6700</v>
      </c>
      <c r="CE480" s="59">
        <v>2628</v>
      </c>
      <c r="CF480" s="42">
        <f t="shared" si="347"/>
        <v>2.859535514983504E-2</v>
      </c>
      <c r="CG480" s="42">
        <f t="shared" si="348"/>
        <v>2.505246589716684E-2</v>
      </c>
      <c r="CH480" s="42">
        <f t="shared" si="349"/>
        <v>1.7055421999870053E-2</v>
      </c>
      <c r="CI480" s="42">
        <f t="shared" si="350"/>
        <v>6.2082629280327366E-3</v>
      </c>
      <c r="CJ480" s="42">
        <f t="shared" si="351"/>
        <v>5.1983175288815867E-2</v>
      </c>
      <c r="CK480" s="54">
        <f t="shared" si="353"/>
        <v>19439.748</v>
      </c>
    </row>
    <row r="481" spans="1:89" ht="20" customHeight="1" x14ac:dyDescent="0.6">
      <c r="A481" s="47">
        <v>474</v>
      </c>
      <c r="B481" s="47">
        <v>3</v>
      </c>
      <c r="C481" s="48" t="s">
        <v>811</v>
      </c>
      <c r="D481" s="48" t="s">
        <v>81</v>
      </c>
      <c r="E481" s="48" t="s">
        <v>126</v>
      </c>
      <c r="F481" s="49">
        <v>0</v>
      </c>
      <c r="G481" s="19">
        <v>40</v>
      </c>
      <c r="H481" s="20">
        <f t="shared" si="310"/>
        <v>0</v>
      </c>
      <c r="I481" s="23">
        <v>10361</v>
      </c>
      <c r="J481" s="22">
        <v>50</v>
      </c>
      <c r="K481" s="20">
        <f t="shared" si="311"/>
        <v>518050</v>
      </c>
      <c r="L481" s="23"/>
      <c r="M481" s="24">
        <v>60</v>
      </c>
      <c r="N481" s="20">
        <f t="shared" si="312"/>
        <v>0</v>
      </c>
      <c r="O481" s="23">
        <v>6762</v>
      </c>
      <c r="P481" s="25">
        <v>12</v>
      </c>
      <c r="Q481" s="20">
        <f t="shared" si="313"/>
        <v>81144</v>
      </c>
      <c r="R481" s="23">
        <v>1460</v>
      </c>
      <c r="S481" s="26">
        <v>12</v>
      </c>
      <c r="T481" s="20">
        <f t="shared" si="314"/>
        <v>17520</v>
      </c>
      <c r="U481" s="23">
        <v>523</v>
      </c>
      <c r="V481" s="25">
        <v>8</v>
      </c>
      <c r="W481" s="20">
        <f t="shared" si="315"/>
        <v>4184</v>
      </c>
      <c r="X481" s="23">
        <v>350</v>
      </c>
      <c r="Y481" s="25">
        <v>12</v>
      </c>
      <c r="Z481" s="20">
        <f t="shared" si="316"/>
        <v>4200</v>
      </c>
      <c r="AA481" s="23">
        <v>1000</v>
      </c>
      <c r="AB481" s="25">
        <v>10</v>
      </c>
      <c r="AC481" s="20">
        <f t="shared" si="317"/>
        <v>10000</v>
      </c>
      <c r="AD481" s="23">
        <v>216</v>
      </c>
      <c r="AE481" s="25">
        <v>25</v>
      </c>
      <c r="AF481" s="20">
        <f t="shared" si="318"/>
        <v>5400</v>
      </c>
      <c r="AG481" s="23">
        <v>0</v>
      </c>
      <c r="AH481" s="25">
        <v>7.5</v>
      </c>
      <c r="AI481" s="20">
        <f t="shared" si="319"/>
        <v>0</v>
      </c>
      <c r="AJ481" s="23"/>
      <c r="AK481" s="22">
        <v>15</v>
      </c>
      <c r="AL481" s="20">
        <f t="shared" si="320"/>
        <v>0</v>
      </c>
      <c r="AM481" s="23">
        <v>0</v>
      </c>
      <c r="AN481" s="25">
        <v>12</v>
      </c>
      <c r="AO481" s="20">
        <f t="shared" si="321"/>
        <v>0</v>
      </c>
      <c r="AP481" s="23">
        <f t="shared" si="322"/>
        <v>3549</v>
      </c>
      <c r="AQ481" s="23">
        <v>166</v>
      </c>
      <c r="AR481" s="27">
        <v>4</v>
      </c>
      <c r="AS481" s="23">
        <f t="shared" si="323"/>
        <v>664</v>
      </c>
      <c r="AT481" s="23">
        <v>0</v>
      </c>
      <c r="AU481" s="28">
        <v>6</v>
      </c>
      <c r="AV481" s="23">
        <f t="shared" si="324"/>
        <v>0</v>
      </c>
      <c r="AW481" s="23">
        <v>1824</v>
      </c>
      <c r="AX481" s="29">
        <f t="shared" si="325"/>
        <v>2488</v>
      </c>
      <c r="AY481" s="23">
        <v>38400</v>
      </c>
      <c r="AZ481" s="30">
        <f t="shared" si="326"/>
        <v>0.65263970659202775</v>
      </c>
      <c r="BA481" s="30">
        <f t="shared" si="327"/>
        <v>0.34253450439146799</v>
      </c>
      <c r="BB481" s="30">
        <f t="shared" si="328"/>
        <v>0.36793847973972199</v>
      </c>
      <c r="BC481" s="20">
        <f t="shared" si="329"/>
        <v>559354</v>
      </c>
      <c r="BD481" s="20">
        <f t="shared" si="330"/>
        <v>540970</v>
      </c>
      <c r="BE481" s="20">
        <f t="shared" si="331"/>
        <v>559354</v>
      </c>
      <c r="BF481" s="20">
        <f t="shared" si="332"/>
        <v>559354</v>
      </c>
      <c r="BG481" s="36">
        <v>678898</v>
      </c>
      <c r="BH481" s="36">
        <v>443160.22696876398</v>
      </c>
      <c r="BI481" s="237">
        <f t="shared" si="333"/>
        <v>65.276407791562804</v>
      </c>
      <c r="BJ481" s="238">
        <f t="shared" si="334"/>
        <v>48709</v>
      </c>
      <c r="BK481" s="239">
        <f t="shared" si="335"/>
        <v>7.1747154948166001</v>
      </c>
      <c r="BL481" s="27">
        <f t="shared" si="336"/>
        <v>33642.5</v>
      </c>
      <c r="BM481" s="239">
        <f t="shared" si="337"/>
        <v>4.9554572262696315</v>
      </c>
      <c r="BN481" s="240">
        <f t="shared" si="338"/>
        <v>4757.8100000000004</v>
      </c>
      <c r="BO481" s="239">
        <f t="shared" si="339"/>
        <v>0.70081367156774665</v>
      </c>
      <c r="BP481" s="27">
        <f t="shared" si="340"/>
        <v>25000</v>
      </c>
      <c r="BQ481" s="239">
        <f t="shared" si="341"/>
        <v>3.6824383044286479</v>
      </c>
      <c r="BR481" s="36">
        <f t="shared" si="342"/>
        <v>48858.22</v>
      </c>
      <c r="BS481" s="239">
        <f t="shared" si="343"/>
        <v>7.1966952325680742</v>
      </c>
      <c r="BT481" s="248">
        <f t="shared" si="352"/>
        <v>0.34723592208437204</v>
      </c>
      <c r="BU481" s="36">
        <v>160967.53</v>
      </c>
      <c r="BV481" s="47">
        <f t="shared" si="344"/>
        <v>23.710119929650698</v>
      </c>
      <c r="BW481" s="54">
        <f t="shared" si="345"/>
        <v>74770.243031236023</v>
      </c>
      <c r="BX481" s="237">
        <f t="shared" si="346"/>
        <v>11.013472278786509</v>
      </c>
      <c r="BY481" s="53">
        <v>14199</v>
      </c>
      <c r="BZ481" s="53">
        <v>14730</v>
      </c>
      <c r="CA481" s="53">
        <v>12560</v>
      </c>
      <c r="CB481" s="53">
        <v>7220</v>
      </c>
      <c r="CC481" s="54">
        <v>33642.5</v>
      </c>
      <c r="CD481" s="54">
        <v>4757.8100000000004</v>
      </c>
      <c r="CE481" s="54">
        <v>25000</v>
      </c>
      <c r="CF481" s="42">
        <f t="shared" si="347"/>
        <v>2.5384640138445422E-2</v>
      </c>
      <c r="CG481" s="42">
        <f t="shared" si="348"/>
        <v>2.7228866665434313E-2</v>
      </c>
      <c r="CH481" s="42">
        <f t="shared" si="349"/>
        <v>2.2454474268531199E-2</v>
      </c>
      <c r="CI481" s="42">
        <f t="shared" si="350"/>
        <v>1.2907747151177967E-2</v>
      </c>
      <c r="CJ481" s="42">
        <f t="shared" si="351"/>
        <v>4.9554572262696314E-2</v>
      </c>
      <c r="CK481" s="54">
        <f t="shared" si="353"/>
        <v>14954.048606247205</v>
      </c>
    </row>
    <row r="482" spans="1:89" ht="20" customHeight="1" x14ac:dyDescent="0.6">
      <c r="A482" s="47">
        <v>475</v>
      </c>
      <c r="B482" s="47">
        <v>4</v>
      </c>
      <c r="C482" s="60" t="s">
        <v>812</v>
      </c>
      <c r="D482" s="47" t="s">
        <v>369</v>
      </c>
      <c r="E482" s="47" t="s">
        <v>138</v>
      </c>
      <c r="F482" s="64"/>
      <c r="G482" s="19">
        <v>40</v>
      </c>
      <c r="H482" s="20">
        <f t="shared" si="310"/>
        <v>0</v>
      </c>
      <c r="I482" s="64">
        <v>11633</v>
      </c>
      <c r="J482" s="22">
        <v>50</v>
      </c>
      <c r="K482" s="20">
        <f t="shared" si="311"/>
        <v>581650</v>
      </c>
      <c r="L482" s="23"/>
      <c r="M482" s="24">
        <v>60</v>
      </c>
      <c r="N482" s="20">
        <f t="shared" si="312"/>
        <v>0</v>
      </c>
      <c r="O482" s="23">
        <v>3579</v>
      </c>
      <c r="P482" s="25">
        <v>12</v>
      </c>
      <c r="Q482" s="20">
        <f t="shared" si="313"/>
        <v>42948</v>
      </c>
      <c r="R482" s="23"/>
      <c r="S482" s="26">
        <v>12</v>
      </c>
      <c r="T482" s="20">
        <f t="shared" si="314"/>
        <v>0</v>
      </c>
      <c r="U482" s="23">
        <v>632</v>
      </c>
      <c r="V482" s="25">
        <v>8</v>
      </c>
      <c r="W482" s="20">
        <f t="shared" si="315"/>
        <v>5056</v>
      </c>
      <c r="X482" s="23">
        <v>308</v>
      </c>
      <c r="Y482" s="25">
        <v>12</v>
      </c>
      <c r="Z482" s="20">
        <f t="shared" si="316"/>
        <v>3696</v>
      </c>
      <c r="AA482" s="23">
        <v>732</v>
      </c>
      <c r="AB482" s="25">
        <v>10</v>
      </c>
      <c r="AC482" s="20">
        <f t="shared" si="317"/>
        <v>7320</v>
      </c>
      <c r="AD482" s="23">
        <v>410</v>
      </c>
      <c r="AE482" s="25">
        <v>25</v>
      </c>
      <c r="AF482" s="20">
        <f t="shared" si="318"/>
        <v>10250</v>
      </c>
      <c r="AG482" s="23">
        <v>358</v>
      </c>
      <c r="AH482" s="25">
        <v>7.5</v>
      </c>
      <c r="AI482" s="20">
        <f t="shared" si="319"/>
        <v>2685</v>
      </c>
      <c r="AJ482" s="23"/>
      <c r="AK482" s="22">
        <v>15</v>
      </c>
      <c r="AL482" s="20">
        <f t="shared" si="320"/>
        <v>0</v>
      </c>
      <c r="AM482" s="23"/>
      <c r="AN482" s="25">
        <v>12</v>
      </c>
      <c r="AO482" s="20">
        <f t="shared" si="321"/>
        <v>0</v>
      </c>
      <c r="AP482" s="23">
        <f t="shared" si="322"/>
        <v>2440</v>
      </c>
      <c r="AQ482" s="23"/>
      <c r="AR482" s="27">
        <v>4</v>
      </c>
      <c r="AS482" s="23">
        <f t="shared" si="323"/>
        <v>0</v>
      </c>
      <c r="AT482" s="23"/>
      <c r="AU482" s="28">
        <v>6</v>
      </c>
      <c r="AV482" s="23">
        <f t="shared" si="324"/>
        <v>0</v>
      </c>
      <c r="AW482" s="23">
        <v>1207</v>
      </c>
      <c r="AX482" s="29">
        <f t="shared" si="325"/>
        <v>1207</v>
      </c>
      <c r="AY482" s="23">
        <v>23450</v>
      </c>
      <c r="AZ482" s="30">
        <f t="shared" si="326"/>
        <v>0.30765924525058025</v>
      </c>
      <c r="BA482" s="30">
        <f t="shared" si="327"/>
        <v>0.20974813031892031</v>
      </c>
      <c r="BB482" s="30">
        <f t="shared" si="328"/>
        <v>0.33724504051411008</v>
      </c>
      <c r="BC482" s="20">
        <f t="shared" si="329"/>
        <v>607972</v>
      </c>
      <c r="BD482" s="20">
        <f t="shared" si="330"/>
        <v>591900</v>
      </c>
      <c r="BE482" s="20">
        <f t="shared" si="331"/>
        <v>607972</v>
      </c>
      <c r="BF482" s="20">
        <f t="shared" si="332"/>
        <v>610657</v>
      </c>
      <c r="BG482" s="36">
        <v>677055</v>
      </c>
      <c r="BH482" s="36">
        <v>457358.937818971</v>
      </c>
      <c r="BI482" s="237">
        <f t="shared" si="333"/>
        <v>67.551223729087141</v>
      </c>
      <c r="BJ482" s="238">
        <f t="shared" si="334"/>
        <v>45474.5</v>
      </c>
      <c r="BK482" s="239">
        <f t="shared" si="335"/>
        <v>6.7165149064699321</v>
      </c>
      <c r="BL482" s="27">
        <f t="shared" si="336"/>
        <v>42453</v>
      </c>
      <c r="BM482" s="239">
        <f t="shared" si="337"/>
        <v>6.2702439240534371</v>
      </c>
      <c r="BN482" s="240">
        <f t="shared" si="338"/>
        <v>4224</v>
      </c>
      <c r="BO482" s="239">
        <f t="shared" si="339"/>
        <v>0.6238784146044265</v>
      </c>
      <c r="BP482" s="27">
        <f t="shared" si="340"/>
        <v>25000</v>
      </c>
      <c r="BQ482" s="239">
        <f t="shared" si="341"/>
        <v>3.6924622076493048</v>
      </c>
      <c r="BR482" s="36">
        <f t="shared" si="342"/>
        <v>42722.170000000013</v>
      </c>
      <c r="BS482" s="239">
        <f t="shared" si="343"/>
        <v>6.3099999261507573</v>
      </c>
      <c r="BT482" s="248">
        <f t="shared" si="352"/>
        <v>0.32448776270912849</v>
      </c>
      <c r="BU482" s="36">
        <v>159873.67000000001</v>
      </c>
      <c r="BV482" s="47">
        <f t="shared" si="344"/>
        <v>23.613099378927856</v>
      </c>
      <c r="BW482" s="54">
        <f t="shared" si="345"/>
        <v>59822.39218102899</v>
      </c>
      <c r="BX482" s="237">
        <f t="shared" si="346"/>
        <v>8.835676891984992</v>
      </c>
      <c r="BY482" s="53">
        <v>14392</v>
      </c>
      <c r="BZ482" s="53">
        <v>11480</v>
      </c>
      <c r="CA482" s="53">
        <v>15340</v>
      </c>
      <c r="CB482" s="53">
        <v>4262.5</v>
      </c>
      <c r="CC482" s="54">
        <v>42453</v>
      </c>
      <c r="CD482" s="54">
        <v>4224</v>
      </c>
      <c r="CE482" s="54">
        <v>25000</v>
      </c>
      <c r="CF482" s="42">
        <f t="shared" si="347"/>
        <v>2.3672142796049817E-2</v>
      </c>
      <c r="CG482" s="42">
        <f t="shared" si="348"/>
        <v>1.9395168102720056E-2</v>
      </c>
      <c r="CH482" s="42">
        <f t="shared" si="349"/>
        <v>2.5231425131420526E-2</v>
      </c>
      <c r="CI482" s="42">
        <f t="shared" si="350"/>
        <v>6.9801869134391318E-3</v>
      </c>
      <c r="CJ482" s="42">
        <f t="shared" si="351"/>
        <v>6.2702439240534369E-2</v>
      </c>
      <c r="CK482" s="54">
        <f t="shared" si="353"/>
        <v>11964.478436205798</v>
      </c>
    </row>
    <row r="483" spans="1:89" ht="20" customHeight="1" x14ac:dyDescent="0.6">
      <c r="A483" s="47">
        <v>476</v>
      </c>
      <c r="B483" s="62">
        <v>3</v>
      </c>
      <c r="C483" s="48" t="s">
        <v>813</v>
      </c>
      <c r="D483" s="48" t="s">
        <v>550</v>
      </c>
      <c r="E483" s="71" t="s">
        <v>551</v>
      </c>
      <c r="F483" s="23"/>
      <c r="G483" s="19">
        <v>40</v>
      </c>
      <c r="H483" s="20">
        <f t="shared" si="310"/>
        <v>0</v>
      </c>
      <c r="I483" s="23">
        <v>11955</v>
      </c>
      <c r="J483" s="22">
        <v>50</v>
      </c>
      <c r="K483" s="20">
        <f t="shared" si="311"/>
        <v>597750</v>
      </c>
      <c r="L483" s="23"/>
      <c r="M483" s="24">
        <v>60</v>
      </c>
      <c r="N483" s="20">
        <f t="shared" si="312"/>
        <v>0</v>
      </c>
      <c r="O483" s="23">
        <v>3730</v>
      </c>
      <c r="P483" s="25">
        <v>12</v>
      </c>
      <c r="Q483" s="20">
        <f t="shared" si="313"/>
        <v>44760</v>
      </c>
      <c r="R483" s="23">
        <v>640</v>
      </c>
      <c r="S483" s="26">
        <v>12</v>
      </c>
      <c r="T483" s="20">
        <f t="shared" si="314"/>
        <v>7680</v>
      </c>
      <c r="U483" s="23">
        <v>893</v>
      </c>
      <c r="V483" s="25">
        <v>8</v>
      </c>
      <c r="W483" s="20">
        <f t="shared" si="315"/>
        <v>7144</v>
      </c>
      <c r="X483" s="23">
        <v>30</v>
      </c>
      <c r="Y483" s="25">
        <v>12</v>
      </c>
      <c r="Z483" s="20">
        <f t="shared" si="316"/>
        <v>360</v>
      </c>
      <c r="AA483" s="23">
        <v>196</v>
      </c>
      <c r="AB483" s="25">
        <v>10</v>
      </c>
      <c r="AC483" s="20">
        <f t="shared" si="317"/>
        <v>1960</v>
      </c>
      <c r="AD483" s="23">
        <v>56</v>
      </c>
      <c r="AE483" s="25">
        <v>25</v>
      </c>
      <c r="AF483" s="20">
        <f t="shared" si="318"/>
        <v>1400</v>
      </c>
      <c r="AG483" s="23"/>
      <c r="AH483" s="25">
        <v>7.5</v>
      </c>
      <c r="AI483" s="20">
        <f t="shared" si="319"/>
        <v>0</v>
      </c>
      <c r="AJ483" s="23">
        <v>41</v>
      </c>
      <c r="AK483" s="22">
        <v>15</v>
      </c>
      <c r="AL483" s="20">
        <f t="shared" si="320"/>
        <v>615</v>
      </c>
      <c r="AM483" s="23"/>
      <c r="AN483" s="25">
        <v>12</v>
      </c>
      <c r="AO483" s="20">
        <f t="shared" si="321"/>
        <v>0</v>
      </c>
      <c r="AP483" s="23">
        <f t="shared" si="322"/>
        <v>1856</v>
      </c>
      <c r="AQ483" s="23"/>
      <c r="AR483" s="27">
        <v>4</v>
      </c>
      <c r="AS483" s="23">
        <f t="shared" si="323"/>
        <v>0</v>
      </c>
      <c r="AT483" s="23"/>
      <c r="AU483" s="28">
        <v>6</v>
      </c>
      <c r="AV483" s="23">
        <f t="shared" si="324"/>
        <v>0</v>
      </c>
      <c r="AW483" s="23">
        <v>906</v>
      </c>
      <c r="AX483" s="29">
        <f t="shared" si="325"/>
        <v>906</v>
      </c>
      <c r="AY483" s="23">
        <v>15065</v>
      </c>
      <c r="AZ483" s="30">
        <f t="shared" si="326"/>
        <v>0.31200334588038475</v>
      </c>
      <c r="BA483" s="30">
        <f t="shared" si="327"/>
        <v>0.15524884985361773</v>
      </c>
      <c r="BB483" s="30">
        <f t="shared" si="328"/>
        <v>0.24289544235924934</v>
      </c>
      <c r="BC483" s="20">
        <f t="shared" si="329"/>
        <v>616294</v>
      </c>
      <c r="BD483" s="20">
        <f t="shared" si="330"/>
        <v>606830</v>
      </c>
      <c r="BE483" s="20">
        <f t="shared" si="331"/>
        <v>616294</v>
      </c>
      <c r="BF483" s="20">
        <f t="shared" si="332"/>
        <v>616294</v>
      </c>
      <c r="BG483" s="36">
        <v>676816</v>
      </c>
      <c r="BH483" s="36">
        <v>466378.11666469998</v>
      </c>
      <c r="BI483" s="237">
        <f t="shared" si="333"/>
        <v>68.907667174638306</v>
      </c>
      <c r="BJ483" s="238">
        <f t="shared" si="334"/>
        <v>40390</v>
      </c>
      <c r="BK483" s="239">
        <f t="shared" si="335"/>
        <v>5.9676485189475423</v>
      </c>
      <c r="BL483" s="27">
        <f t="shared" si="336"/>
        <v>38595</v>
      </c>
      <c r="BM483" s="239">
        <f t="shared" si="337"/>
        <v>5.7024361126214513</v>
      </c>
      <c r="BN483" s="240">
        <f t="shared" si="338"/>
        <v>3164.2</v>
      </c>
      <c r="BO483" s="239">
        <f t="shared" si="339"/>
        <v>0.46751258835488518</v>
      </c>
      <c r="BP483" s="27">
        <f t="shared" si="340"/>
        <v>15000</v>
      </c>
      <c r="BQ483" s="239">
        <f t="shared" si="341"/>
        <v>2.2162596628921301</v>
      </c>
      <c r="BR483" s="36">
        <f t="shared" si="342"/>
        <v>40104.000000000015</v>
      </c>
      <c r="BS483" s="239">
        <f t="shared" si="343"/>
        <v>5.9253918347084014</v>
      </c>
      <c r="BT483" s="248">
        <f t="shared" si="352"/>
        <v>0.31092332825361696</v>
      </c>
      <c r="BU483" s="36">
        <v>137253.20000000001</v>
      </c>
      <c r="BV483" s="47">
        <f t="shared" si="344"/>
        <v>20.27924871752441</v>
      </c>
      <c r="BW483" s="54">
        <f t="shared" si="345"/>
        <v>73184.683335300011</v>
      </c>
      <c r="BX483" s="237">
        <f t="shared" si="346"/>
        <v>10.813084107837287</v>
      </c>
      <c r="BY483" s="53">
        <v>17225</v>
      </c>
      <c r="BZ483" s="53">
        <v>8385</v>
      </c>
      <c r="CA483" s="53">
        <v>9980</v>
      </c>
      <c r="CB483" s="53">
        <v>4800</v>
      </c>
      <c r="CC483" s="54">
        <v>38595</v>
      </c>
      <c r="CD483" s="54">
        <v>3164.2</v>
      </c>
      <c r="CE483" s="54">
        <v>15000</v>
      </c>
      <c r="CF483" s="42">
        <f t="shared" si="347"/>
        <v>2.7949322888102108E-2</v>
      </c>
      <c r="CG483" s="42">
        <f t="shared" si="348"/>
        <v>1.3817708419161873E-2</v>
      </c>
      <c r="CH483" s="42">
        <f t="shared" si="349"/>
        <v>1.6193569952003425E-2</v>
      </c>
      <c r="CI483" s="42">
        <f t="shared" si="350"/>
        <v>7.7884905580778005E-3</v>
      </c>
      <c r="CJ483" s="42">
        <f t="shared" si="351"/>
        <v>5.7024361126214514E-2</v>
      </c>
      <c r="CK483" s="54">
        <f t="shared" si="353"/>
        <v>14636.936667060003</v>
      </c>
    </row>
    <row r="484" spans="1:89" ht="20" customHeight="1" x14ac:dyDescent="0.6">
      <c r="A484" s="47">
        <v>477</v>
      </c>
      <c r="B484" s="47">
        <v>4</v>
      </c>
      <c r="C484" s="72" t="s">
        <v>814</v>
      </c>
      <c r="D484" s="69" t="s">
        <v>240</v>
      </c>
      <c r="E484" s="47" t="s">
        <v>255</v>
      </c>
      <c r="F484" s="57"/>
      <c r="G484" s="19">
        <v>40</v>
      </c>
      <c r="H484" s="20">
        <f t="shared" si="310"/>
        <v>0</v>
      </c>
      <c r="I484" s="57">
        <v>11178</v>
      </c>
      <c r="J484" s="22">
        <v>50</v>
      </c>
      <c r="K484" s="20">
        <f t="shared" si="311"/>
        <v>558900</v>
      </c>
      <c r="L484" s="23"/>
      <c r="M484" s="24">
        <v>60</v>
      </c>
      <c r="N484" s="20">
        <f t="shared" si="312"/>
        <v>0</v>
      </c>
      <c r="O484" s="23">
        <v>3984</v>
      </c>
      <c r="P484" s="25">
        <v>12</v>
      </c>
      <c r="Q484" s="20">
        <f t="shared" si="313"/>
        <v>47808</v>
      </c>
      <c r="R484" s="23">
        <v>860</v>
      </c>
      <c r="S484" s="26">
        <v>12</v>
      </c>
      <c r="T484" s="20">
        <f t="shared" si="314"/>
        <v>10320</v>
      </c>
      <c r="U484" s="23">
        <v>790</v>
      </c>
      <c r="V484" s="25">
        <v>8</v>
      </c>
      <c r="W484" s="20">
        <f t="shared" si="315"/>
        <v>6320</v>
      </c>
      <c r="X484" s="23">
        <v>290</v>
      </c>
      <c r="Y484" s="25">
        <v>12</v>
      </c>
      <c r="Z484" s="20">
        <f t="shared" si="316"/>
        <v>3480</v>
      </c>
      <c r="AA484" s="23">
        <v>705</v>
      </c>
      <c r="AB484" s="25">
        <v>10</v>
      </c>
      <c r="AC484" s="20">
        <f t="shared" si="317"/>
        <v>7050</v>
      </c>
      <c r="AD484" s="23">
        <v>513</v>
      </c>
      <c r="AE484" s="25">
        <v>25</v>
      </c>
      <c r="AF484" s="20">
        <f t="shared" si="318"/>
        <v>12825</v>
      </c>
      <c r="AG484" s="23">
        <v>21</v>
      </c>
      <c r="AH484" s="25">
        <v>7.5</v>
      </c>
      <c r="AI484" s="20">
        <f t="shared" si="319"/>
        <v>157.5</v>
      </c>
      <c r="AJ484" s="23"/>
      <c r="AK484" s="22">
        <v>15</v>
      </c>
      <c r="AL484" s="20">
        <f t="shared" si="320"/>
        <v>0</v>
      </c>
      <c r="AM484" s="23"/>
      <c r="AN484" s="25">
        <v>12</v>
      </c>
      <c r="AO484" s="20">
        <f t="shared" si="321"/>
        <v>0</v>
      </c>
      <c r="AP484" s="23">
        <f t="shared" si="322"/>
        <v>3179</v>
      </c>
      <c r="AQ484" s="23"/>
      <c r="AR484" s="27">
        <v>4</v>
      </c>
      <c r="AS484" s="23">
        <f t="shared" si="323"/>
        <v>0</v>
      </c>
      <c r="AT484" s="23"/>
      <c r="AU484" s="28">
        <v>6</v>
      </c>
      <c r="AV484" s="23">
        <f t="shared" si="324"/>
        <v>0</v>
      </c>
      <c r="AW484" s="23">
        <v>1366</v>
      </c>
      <c r="AX484" s="29">
        <f t="shared" si="325"/>
        <v>1366</v>
      </c>
      <c r="AY484" s="23">
        <v>29060</v>
      </c>
      <c r="AZ484" s="30">
        <f t="shared" si="326"/>
        <v>0.35641438539989262</v>
      </c>
      <c r="BA484" s="30">
        <f t="shared" si="327"/>
        <v>0.28439792449454288</v>
      </c>
      <c r="BB484" s="30">
        <f t="shared" si="328"/>
        <v>0.34287148594377509</v>
      </c>
      <c r="BC484" s="20">
        <f t="shared" si="329"/>
        <v>598895</v>
      </c>
      <c r="BD484" s="20">
        <f t="shared" si="330"/>
        <v>582045</v>
      </c>
      <c r="BE484" s="20">
        <f t="shared" si="331"/>
        <v>598895</v>
      </c>
      <c r="BF484" s="20">
        <f t="shared" si="332"/>
        <v>599052.5</v>
      </c>
      <c r="BG484" s="36">
        <v>675920.5</v>
      </c>
      <c r="BH484" s="36">
        <v>451058.95833333302</v>
      </c>
      <c r="BI484" s="237">
        <f t="shared" si="333"/>
        <v>66.732545962629189</v>
      </c>
      <c r="BJ484" s="238">
        <f t="shared" si="334"/>
        <v>56230</v>
      </c>
      <c r="BK484" s="239">
        <f t="shared" si="335"/>
        <v>8.3190256842335746</v>
      </c>
      <c r="BL484" s="27">
        <f t="shared" si="336"/>
        <v>45920</v>
      </c>
      <c r="BM484" s="239">
        <f t="shared" si="337"/>
        <v>6.7936983713321313</v>
      </c>
      <c r="BN484" s="240">
        <f t="shared" si="338"/>
        <v>9765</v>
      </c>
      <c r="BO484" s="239">
        <f t="shared" si="339"/>
        <v>1.4446965286598055</v>
      </c>
      <c r="BP484" s="27">
        <f t="shared" si="340"/>
        <v>27500</v>
      </c>
      <c r="BQ484" s="239">
        <f t="shared" si="341"/>
        <v>4.0685258103578752</v>
      </c>
      <c r="BR484" s="36">
        <f t="shared" si="342"/>
        <v>82285.359999999986</v>
      </c>
      <c r="BS484" s="239">
        <f t="shared" si="343"/>
        <v>12.173822217257797</v>
      </c>
      <c r="BT484" s="248">
        <f t="shared" si="352"/>
        <v>0.33267454037370814</v>
      </c>
      <c r="BU484" s="36">
        <v>221700.36</v>
      </c>
      <c r="BV484" s="47">
        <f t="shared" si="344"/>
        <v>32.799768611841181</v>
      </c>
      <c r="BW484" s="54">
        <f t="shared" si="345"/>
        <v>3161.1816666669911</v>
      </c>
      <c r="BX484" s="237">
        <f t="shared" si="346"/>
        <v>0.46768542552962827</v>
      </c>
      <c r="BY484" s="53">
        <v>18395</v>
      </c>
      <c r="BZ484" s="53">
        <v>13120</v>
      </c>
      <c r="CA484" s="53">
        <v>18200</v>
      </c>
      <c r="CB484" s="53">
        <v>6515</v>
      </c>
      <c r="CC484" s="54">
        <v>45920</v>
      </c>
      <c r="CD484" s="54">
        <v>9765</v>
      </c>
      <c r="CE484" s="54">
        <v>27500</v>
      </c>
      <c r="CF484" s="42">
        <f t="shared" si="347"/>
        <v>3.0714899940724166E-2</v>
      </c>
      <c r="CG484" s="42">
        <f t="shared" si="348"/>
        <v>2.2541212449209255E-2</v>
      </c>
      <c r="CH484" s="42">
        <f t="shared" si="349"/>
        <v>3.0389300294709425E-2</v>
      </c>
      <c r="CI484" s="42">
        <f t="shared" si="350"/>
        <v>1.0875507572374708E-2</v>
      </c>
      <c r="CJ484" s="42">
        <f t="shared" si="351"/>
        <v>6.7936983713321311E-2</v>
      </c>
      <c r="CK484" s="54">
        <f t="shared" si="353"/>
        <v>632.23633333339831</v>
      </c>
    </row>
    <row r="485" spans="1:89" ht="20" customHeight="1" x14ac:dyDescent="0.6">
      <c r="A485" s="47">
        <v>478</v>
      </c>
      <c r="B485" s="47">
        <v>4</v>
      </c>
      <c r="C485" s="48" t="s">
        <v>815</v>
      </c>
      <c r="D485" s="48" t="s">
        <v>219</v>
      </c>
      <c r="E485" s="48" t="s">
        <v>764</v>
      </c>
      <c r="F485" s="23"/>
      <c r="G485" s="19">
        <v>40</v>
      </c>
      <c r="H485" s="20">
        <f t="shared" si="310"/>
        <v>0</v>
      </c>
      <c r="I485" s="23">
        <v>11651</v>
      </c>
      <c r="J485" s="22">
        <v>50</v>
      </c>
      <c r="K485" s="20">
        <f t="shared" si="311"/>
        <v>582550</v>
      </c>
      <c r="L485" s="23"/>
      <c r="M485" s="24">
        <v>60</v>
      </c>
      <c r="N485" s="20">
        <f t="shared" si="312"/>
        <v>0</v>
      </c>
      <c r="O485" s="23">
        <v>4840</v>
      </c>
      <c r="P485" s="25">
        <v>12</v>
      </c>
      <c r="Q485" s="20">
        <f t="shared" si="313"/>
        <v>58080</v>
      </c>
      <c r="R485" s="23">
        <v>300</v>
      </c>
      <c r="S485" s="26">
        <v>12</v>
      </c>
      <c r="T485" s="20">
        <f t="shared" si="314"/>
        <v>3600</v>
      </c>
      <c r="U485" s="23">
        <v>677</v>
      </c>
      <c r="V485" s="25">
        <v>8</v>
      </c>
      <c r="W485" s="20">
        <f t="shared" si="315"/>
        <v>5416</v>
      </c>
      <c r="X485" s="23">
        <v>262</v>
      </c>
      <c r="Y485" s="25">
        <v>12</v>
      </c>
      <c r="Z485" s="20">
        <f t="shared" si="316"/>
        <v>3144</v>
      </c>
      <c r="AA485" s="23">
        <v>1240</v>
      </c>
      <c r="AB485" s="25">
        <v>10</v>
      </c>
      <c r="AC485" s="20">
        <f t="shared" si="317"/>
        <v>12400</v>
      </c>
      <c r="AD485" s="23">
        <v>209</v>
      </c>
      <c r="AE485" s="25">
        <v>25</v>
      </c>
      <c r="AF485" s="20">
        <f t="shared" si="318"/>
        <v>5225</v>
      </c>
      <c r="AG485" s="23">
        <v>0</v>
      </c>
      <c r="AH485" s="25">
        <v>7.5</v>
      </c>
      <c r="AI485" s="20">
        <f t="shared" si="319"/>
        <v>0</v>
      </c>
      <c r="AJ485" s="23"/>
      <c r="AK485" s="22">
        <v>15</v>
      </c>
      <c r="AL485" s="20">
        <f t="shared" si="320"/>
        <v>0</v>
      </c>
      <c r="AM485" s="23"/>
      <c r="AN485" s="25">
        <v>12</v>
      </c>
      <c r="AO485" s="20">
        <f t="shared" si="321"/>
        <v>0</v>
      </c>
      <c r="AP485" s="23">
        <f t="shared" si="322"/>
        <v>2688</v>
      </c>
      <c r="AQ485" s="23"/>
      <c r="AR485" s="27">
        <v>4</v>
      </c>
      <c r="AS485" s="23">
        <f t="shared" si="323"/>
        <v>0</v>
      </c>
      <c r="AT485" s="23"/>
      <c r="AU485" s="28">
        <v>6</v>
      </c>
      <c r="AV485" s="23">
        <f t="shared" si="324"/>
        <v>0</v>
      </c>
      <c r="AW485" s="23">
        <v>2178</v>
      </c>
      <c r="AX485" s="29">
        <f t="shared" si="325"/>
        <v>2178</v>
      </c>
      <c r="AY485" s="23">
        <v>34980</v>
      </c>
      <c r="AZ485" s="30">
        <f t="shared" si="326"/>
        <v>0.41541498583812547</v>
      </c>
      <c r="BA485" s="30">
        <f t="shared" si="327"/>
        <v>0.23070981031671101</v>
      </c>
      <c r="BB485" s="30">
        <f t="shared" si="328"/>
        <v>0.45</v>
      </c>
      <c r="BC485" s="20">
        <f t="shared" si="329"/>
        <v>612335</v>
      </c>
      <c r="BD485" s="20">
        <f t="shared" si="330"/>
        <v>591375</v>
      </c>
      <c r="BE485" s="20">
        <f t="shared" si="331"/>
        <v>612335</v>
      </c>
      <c r="BF485" s="20">
        <f t="shared" si="332"/>
        <v>612335</v>
      </c>
      <c r="BG485" s="36">
        <v>671442</v>
      </c>
      <c r="BH485" s="36">
        <v>446746.33979449997</v>
      </c>
      <c r="BI485" s="237">
        <f t="shared" si="333"/>
        <v>66.535358198399862</v>
      </c>
      <c r="BJ485" s="238">
        <f t="shared" si="334"/>
        <v>36406</v>
      </c>
      <c r="BK485" s="239">
        <f t="shared" si="335"/>
        <v>5.4220617715305268</v>
      </c>
      <c r="BL485" s="27">
        <f t="shared" si="336"/>
        <v>52125.26</v>
      </c>
      <c r="BM485" s="239">
        <f t="shared" si="337"/>
        <v>7.7631813321180383</v>
      </c>
      <c r="BN485" s="240">
        <f t="shared" si="338"/>
        <v>0</v>
      </c>
      <c r="BO485" s="239">
        <f t="shared" si="339"/>
        <v>0</v>
      </c>
      <c r="BP485" s="27">
        <f t="shared" si="340"/>
        <v>20000</v>
      </c>
      <c r="BQ485" s="239">
        <f t="shared" si="341"/>
        <v>2.9786638309786997</v>
      </c>
      <c r="BR485" s="36">
        <f t="shared" si="342"/>
        <v>35123.339999999997</v>
      </c>
      <c r="BS485" s="239">
        <f t="shared" si="343"/>
        <v>5.2310311240583696</v>
      </c>
      <c r="BT485" s="248">
        <f t="shared" si="352"/>
        <v>0.33464641801600142</v>
      </c>
      <c r="BU485" s="36">
        <v>143654.6</v>
      </c>
      <c r="BV485" s="47">
        <f t="shared" si="344"/>
        <v>21.394938058685636</v>
      </c>
      <c r="BW485" s="54">
        <f t="shared" si="345"/>
        <v>81041.06020550002</v>
      </c>
      <c r="BX485" s="237">
        <f t="shared" si="346"/>
        <v>12.069703742914506</v>
      </c>
      <c r="BY485" s="53">
        <v>6826</v>
      </c>
      <c r="BZ485" s="53">
        <v>12600</v>
      </c>
      <c r="CA485" s="53">
        <v>13500</v>
      </c>
      <c r="CB485" s="53">
        <v>3480</v>
      </c>
      <c r="CC485" s="54">
        <v>52125.26</v>
      </c>
      <c r="CD485" s="54"/>
      <c r="CE485" s="54">
        <v>20000</v>
      </c>
      <c r="CF485" s="42">
        <f t="shared" si="347"/>
        <v>1.1147492793977153E-2</v>
      </c>
      <c r="CG485" s="42">
        <f t="shared" si="348"/>
        <v>2.1306277742549146E-2</v>
      </c>
      <c r="CH485" s="42">
        <f t="shared" si="349"/>
        <v>2.2046755452489242E-2</v>
      </c>
      <c r="CI485" s="42">
        <f t="shared" si="350"/>
        <v>5.6831636277527827E-3</v>
      </c>
      <c r="CJ485" s="42">
        <f t="shared" si="351"/>
        <v>7.7631813321180382E-2</v>
      </c>
      <c r="CK485" s="54">
        <f t="shared" si="353"/>
        <v>16208.212041100005</v>
      </c>
    </row>
    <row r="486" spans="1:89" ht="20" customHeight="1" x14ac:dyDescent="0.6">
      <c r="A486" s="47">
        <v>479</v>
      </c>
      <c r="B486" s="62">
        <v>4</v>
      </c>
      <c r="C486" s="48" t="s">
        <v>816</v>
      </c>
      <c r="D486" s="48" t="s">
        <v>700</v>
      </c>
      <c r="E486" s="48" t="s">
        <v>764</v>
      </c>
      <c r="F486" s="23"/>
      <c r="G486" s="19">
        <v>40</v>
      </c>
      <c r="H486" s="20">
        <f t="shared" si="310"/>
        <v>0</v>
      </c>
      <c r="I486" s="23">
        <v>10939</v>
      </c>
      <c r="J486" s="22">
        <v>50</v>
      </c>
      <c r="K486" s="20">
        <f t="shared" si="311"/>
        <v>546950</v>
      </c>
      <c r="L486" s="23"/>
      <c r="M486" s="24">
        <v>60</v>
      </c>
      <c r="N486" s="20">
        <f t="shared" si="312"/>
        <v>0</v>
      </c>
      <c r="O486" s="23">
        <v>4521</v>
      </c>
      <c r="P486" s="25">
        <v>12</v>
      </c>
      <c r="Q486" s="20">
        <f t="shared" si="313"/>
        <v>54252</v>
      </c>
      <c r="R486" s="23">
        <v>340</v>
      </c>
      <c r="S486" s="26">
        <v>12</v>
      </c>
      <c r="T486" s="20">
        <f t="shared" si="314"/>
        <v>4080</v>
      </c>
      <c r="U486" s="23">
        <v>1038</v>
      </c>
      <c r="V486" s="25">
        <v>8</v>
      </c>
      <c r="W486" s="20">
        <f t="shared" si="315"/>
        <v>8304</v>
      </c>
      <c r="X486" s="23">
        <v>463</v>
      </c>
      <c r="Y486" s="25">
        <v>12</v>
      </c>
      <c r="Z486" s="20">
        <f t="shared" si="316"/>
        <v>5556</v>
      </c>
      <c r="AA486" s="23">
        <v>1062</v>
      </c>
      <c r="AB486" s="25">
        <v>10</v>
      </c>
      <c r="AC486" s="20">
        <f t="shared" si="317"/>
        <v>10620</v>
      </c>
      <c r="AD486" s="23">
        <v>250</v>
      </c>
      <c r="AE486" s="25">
        <v>25</v>
      </c>
      <c r="AF486" s="20">
        <f t="shared" si="318"/>
        <v>6250</v>
      </c>
      <c r="AG486" s="23">
        <v>60</v>
      </c>
      <c r="AH486" s="25">
        <v>7.5</v>
      </c>
      <c r="AI486" s="20">
        <f t="shared" si="319"/>
        <v>450</v>
      </c>
      <c r="AJ486" s="23"/>
      <c r="AK486" s="22">
        <v>15</v>
      </c>
      <c r="AL486" s="20">
        <f t="shared" si="320"/>
        <v>0</v>
      </c>
      <c r="AM486" s="23"/>
      <c r="AN486" s="25">
        <v>12</v>
      </c>
      <c r="AO486" s="20">
        <f t="shared" si="321"/>
        <v>0</v>
      </c>
      <c r="AP486" s="23">
        <f t="shared" si="322"/>
        <v>3213</v>
      </c>
      <c r="AQ486" s="23"/>
      <c r="AR486" s="27">
        <v>4</v>
      </c>
      <c r="AS486" s="23">
        <f t="shared" si="323"/>
        <v>0</v>
      </c>
      <c r="AT486" s="23"/>
      <c r="AU486" s="28">
        <v>6</v>
      </c>
      <c r="AV486" s="23">
        <f t="shared" si="324"/>
        <v>0</v>
      </c>
      <c r="AW486" s="23">
        <v>2178</v>
      </c>
      <c r="AX486" s="29">
        <f t="shared" si="325"/>
        <v>2178</v>
      </c>
      <c r="AY486" s="23">
        <v>34980</v>
      </c>
      <c r="AZ486" s="30">
        <f t="shared" si="326"/>
        <v>0.41329189139775119</v>
      </c>
      <c r="BA486" s="30">
        <f t="shared" si="327"/>
        <v>0.29371971843861411</v>
      </c>
      <c r="BB486" s="30">
        <f t="shared" si="328"/>
        <v>0.48175182481751827</v>
      </c>
      <c r="BC486" s="20">
        <f t="shared" si="329"/>
        <v>581760</v>
      </c>
      <c r="BD486" s="20">
        <f t="shared" si="330"/>
        <v>557280</v>
      </c>
      <c r="BE486" s="20">
        <f t="shared" si="331"/>
        <v>581760</v>
      </c>
      <c r="BF486" s="20">
        <f t="shared" si="332"/>
        <v>582210</v>
      </c>
      <c r="BG486" s="36">
        <v>671442</v>
      </c>
      <c r="BH486" s="36">
        <v>446746.33979449997</v>
      </c>
      <c r="BI486" s="237">
        <f t="shared" si="333"/>
        <v>66.535358198399862</v>
      </c>
      <c r="BJ486" s="238">
        <f t="shared" si="334"/>
        <v>36406</v>
      </c>
      <c r="BK486" s="239">
        <f t="shared" si="335"/>
        <v>5.4220617715305268</v>
      </c>
      <c r="BL486" s="27">
        <f t="shared" si="336"/>
        <v>52125.26</v>
      </c>
      <c r="BM486" s="239">
        <f t="shared" si="337"/>
        <v>7.7631813321180383</v>
      </c>
      <c r="BN486" s="240">
        <f t="shared" si="338"/>
        <v>0</v>
      </c>
      <c r="BO486" s="239">
        <f t="shared" si="339"/>
        <v>0</v>
      </c>
      <c r="BP486" s="27">
        <f t="shared" si="340"/>
        <v>20000</v>
      </c>
      <c r="BQ486" s="239">
        <f t="shared" si="341"/>
        <v>2.9786638309786997</v>
      </c>
      <c r="BR486" s="36">
        <f t="shared" si="342"/>
        <v>35123.339999999997</v>
      </c>
      <c r="BS486" s="239">
        <f t="shared" si="343"/>
        <v>5.2310311240583696</v>
      </c>
      <c r="BT486" s="248">
        <f t="shared" si="352"/>
        <v>0.33464641801600142</v>
      </c>
      <c r="BU486" s="36">
        <v>143654.6</v>
      </c>
      <c r="BV486" s="47">
        <f t="shared" si="344"/>
        <v>21.394938058685636</v>
      </c>
      <c r="BW486" s="54">
        <f t="shared" si="345"/>
        <v>81041.06020550002</v>
      </c>
      <c r="BX486" s="237">
        <f t="shared" si="346"/>
        <v>12.069703742914506</v>
      </c>
      <c r="BY486" s="53">
        <v>6826</v>
      </c>
      <c r="BZ486" s="53">
        <v>12600</v>
      </c>
      <c r="CA486" s="53">
        <v>13500</v>
      </c>
      <c r="CB486" s="53">
        <v>3480</v>
      </c>
      <c r="CC486" s="54">
        <v>52125.26</v>
      </c>
      <c r="CD486" s="54"/>
      <c r="CE486" s="54">
        <v>20000</v>
      </c>
      <c r="CF486" s="42">
        <f t="shared" si="347"/>
        <v>1.1733360836083609E-2</v>
      </c>
      <c r="CG486" s="42">
        <f t="shared" si="348"/>
        <v>2.2609819121447029E-2</v>
      </c>
      <c r="CH486" s="42">
        <f t="shared" si="349"/>
        <v>2.3205445544554455E-2</v>
      </c>
      <c r="CI486" s="42">
        <f t="shared" si="350"/>
        <v>5.9772247127325194E-3</v>
      </c>
      <c r="CJ486" s="42">
        <f t="shared" si="351"/>
        <v>7.7631813321180382E-2</v>
      </c>
      <c r="CK486" s="54">
        <f t="shared" si="353"/>
        <v>16208.212041100005</v>
      </c>
    </row>
    <row r="487" spans="1:89" ht="20" customHeight="1" x14ac:dyDescent="0.6">
      <c r="A487" s="47">
        <v>480</v>
      </c>
      <c r="B487" s="47">
        <v>6</v>
      </c>
      <c r="C487" s="48" t="s">
        <v>817</v>
      </c>
      <c r="D487" s="48" t="s">
        <v>818</v>
      </c>
      <c r="E487" s="48" t="s">
        <v>739</v>
      </c>
      <c r="F487" s="55"/>
      <c r="G487" s="19">
        <v>40</v>
      </c>
      <c r="H487" s="20">
        <f t="shared" si="310"/>
        <v>0</v>
      </c>
      <c r="I487" s="23">
        <v>11116</v>
      </c>
      <c r="J487" s="22">
        <v>50</v>
      </c>
      <c r="K487" s="20">
        <f t="shared" si="311"/>
        <v>555800</v>
      </c>
      <c r="L487" s="23"/>
      <c r="M487" s="24">
        <v>60</v>
      </c>
      <c r="N487" s="20">
        <f t="shared" si="312"/>
        <v>0</v>
      </c>
      <c r="O487" s="23">
        <v>3898</v>
      </c>
      <c r="P487" s="25">
        <v>12</v>
      </c>
      <c r="Q487" s="20">
        <f t="shared" si="313"/>
        <v>46776</v>
      </c>
      <c r="R487" s="23">
        <v>0</v>
      </c>
      <c r="S487" s="26">
        <v>12</v>
      </c>
      <c r="T487" s="20">
        <f t="shared" si="314"/>
        <v>0</v>
      </c>
      <c r="U487" s="23">
        <v>345</v>
      </c>
      <c r="V487" s="25">
        <v>8</v>
      </c>
      <c r="W487" s="20">
        <f t="shared" si="315"/>
        <v>2760</v>
      </c>
      <c r="X487" s="23">
        <v>719</v>
      </c>
      <c r="Y487" s="25">
        <v>12</v>
      </c>
      <c r="Z487" s="20">
        <f t="shared" si="316"/>
        <v>8628</v>
      </c>
      <c r="AA487" s="23">
        <v>788</v>
      </c>
      <c r="AB487" s="25">
        <v>10</v>
      </c>
      <c r="AC487" s="20">
        <f t="shared" si="317"/>
        <v>7880</v>
      </c>
      <c r="AD487" s="23">
        <v>0</v>
      </c>
      <c r="AE487" s="25">
        <v>25</v>
      </c>
      <c r="AF487" s="20">
        <f t="shared" si="318"/>
        <v>0</v>
      </c>
      <c r="AG487" s="23">
        <v>698</v>
      </c>
      <c r="AH487" s="25">
        <v>7.5</v>
      </c>
      <c r="AI487" s="20">
        <f t="shared" si="319"/>
        <v>5235</v>
      </c>
      <c r="AJ487" s="23"/>
      <c r="AK487" s="22">
        <v>15</v>
      </c>
      <c r="AL487" s="20">
        <f t="shared" si="320"/>
        <v>0</v>
      </c>
      <c r="AM487" s="23"/>
      <c r="AN487" s="25">
        <v>12</v>
      </c>
      <c r="AO487" s="20">
        <f t="shared" si="321"/>
        <v>0</v>
      </c>
      <c r="AP487" s="23">
        <f t="shared" si="322"/>
        <v>2550</v>
      </c>
      <c r="AQ487" s="23">
        <v>18</v>
      </c>
      <c r="AR487" s="27">
        <v>4</v>
      </c>
      <c r="AS487" s="23">
        <f t="shared" si="323"/>
        <v>72</v>
      </c>
      <c r="AT487" s="23"/>
      <c r="AU487" s="28">
        <v>6</v>
      </c>
      <c r="AV487" s="23">
        <f t="shared" si="324"/>
        <v>0</v>
      </c>
      <c r="AW487" s="23">
        <v>2324</v>
      </c>
      <c r="AX487" s="29">
        <f t="shared" si="325"/>
        <v>2396</v>
      </c>
      <c r="AY487" s="23">
        <v>43265</v>
      </c>
      <c r="AZ487" s="30">
        <f t="shared" si="326"/>
        <v>0.3506657070888809</v>
      </c>
      <c r="BA487" s="30">
        <f t="shared" si="327"/>
        <v>0.22939906441165886</v>
      </c>
      <c r="BB487" s="30">
        <f t="shared" si="328"/>
        <v>0.61467419189327865</v>
      </c>
      <c r="BC487" s="20">
        <f t="shared" si="329"/>
        <v>575068</v>
      </c>
      <c r="BD487" s="20">
        <f t="shared" si="330"/>
        <v>555800</v>
      </c>
      <c r="BE487" s="20">
        <f t="shared" si="331"/>
        <v>575068</v>
      </c>
      <c r="BF487" s="20">
        <f t="shared" si="332"/>
        <v>580303</v>
      </c>
      <c r="BG487" s="36">
        <v>670344</v>
      </c>
      <c r="BH487" s="36">
        <v>448675.95375581703</v>
      </c>
      <c r="BI487" s="237">
        <f t="shared" si="333"/>
        <v>66.932195075337006</v>
      </c>
      <c r="BJ487" s="238">
        <f t="shared" si="334"/>
        <v>46940</v>
      </c>
      <c r="BK487" s="239">
        <f t="shared" si="335"/>
        <v>7.0023749000513176</v>
      </c>
      <c r="BL487" s="27">
        <f t="shared" si="336"/>
        <v>42503.481</v>
      </c>
      <c r="BM487" s="239">
        <f t="shared" si="337"/>
        <v>6.3405476889477645</v>
      </c>
      <c r="BN487" s="240">
        <f t="shared" si="338"/>
        <v>1301.5</v>
      </c>
      <c r="BO487" s="239">
        <f t="shared" si="339"/>
        <v>0.19415404628071559</v>
      </c>
      <c r="BP487" s="27">
        <f t="shared" si="340"/>
        <v>20000</v>
      </c>
      <c r="BQ487" s="239">
        <f t="shared" si="341"/>
        <v>2.9835427780363517</v>
      </c>
      <c r="BR487" s="36">
        <f t="shared" si="342"/>
        <v>63849.579999999987</v>
      </c>
      <c r="BS487" s="239">
        <f t="shared" si="343"/>
        <v>9.5248976644827117</v>
      </c>
      <c r="BT487" s="248">
        <f t="shared" si="352"/>
        <v>0.33067804924663002</v>
      </c>
      <c r="BU487" s="36">
        <v>174594.56099999999</v>
      </c>
      <c r="BV487" s="47">
        <f t="shared" si="344"/>
        <v>26.045517077798863</v>
      </c>
      <c r="BW487" s="54">
        <f t="shared" si="345"/>
        <v>47073.485244182986</v>
      </c>
      <c r="BX487" s="237">
        <f t="shared" si="346"/>
        <v>7.0222878468641454</v>
      </c>
      <c r="BY487" s="53">
        <v>15460</v>
      </c>
      <c r="BZ487" s="53">
        <v>15240</v>
      </c>
      <c r="CA487" s="53">
        <v>11440</v>
      </c>
      <c r="CB487" s="53">
        <v>4800</v>
      </c>
      <c r="CC487" s="54">
        <v>42503.481</v>
      </c>
      <c r="CD487" s="54">
        <v>1301.5</v>
      </c>
      <c r="CE487" s="54">
        <v>20000</v>
      </c>
      <c r="CF487" s="42">
        <f t="shared" si="347"/>
        <v>2.6883777222867555E-2</v>
      </c>
      <c r="CG487" s="42">
        <f t="shared" si="348"/>
        <v>2.7419935228499462E-2</v>
      </c>
      <c r="CH487" s="42">
        <f t="shared" si="349"/>
        <v>1.9893299575006781E-2</v>
      </c>
      <c r="CI487" s="42">
        <f t="shared" si="350"/>
        <v>8.271540901908141E-3</v>
      </c>
      <c r="CJ487" s="42">
        <f t="shared" si="351"/>
        <v>6.3405476889477647E-2</v>
      </c>
      <c r="CK487" s="54">
        <f t="shared" si="353"/>
        <v>9414.6970488365969</v>
      </c>
    </row>
    <row r="488" spans="1:89" ht="20" customHeight="1" x14ac:dyDescent="0.6">
      <c r="A488" s="47">
        <v>481</v>
      </c>
      <c r="B488" s="47">
        <v>4</v>
      </c>
      <c r="C488" s="68" t="s">
        <v>819</v>
      </c>
      <c r="D488" s="68" t="s">
        <v>84</v>
      </c>
      <c r="E488" s="68" t="s">
        <v>230</v>
      </c>
      <c r="F488" s="49">
        <v>0</v>
      </c>
      <c r="G488" s="19">
        <v>40</v>
      </c>
      <c r="H488" s="20">
        <f t="shared" si="310"/>
        <v>0</v>
      </c>
      <c r="I488" s="23">
        <v>11846</v>
      </c>
      <c r="J488" s="22">
        <v>50</v>
      </c>
      <c r="K488" s="20">
        <f t="shared" si="311"/>
        <v>592300</v>
      </c>
      <c r="L488" s="23"/>
      <c r="M488" s="24">
        <v>60</v>
      </c>
      <c r="N488" s="20">
        <f t="shared" si="312"/>
        <v>0</v>
      </c>
      <c r="O488" s="23">
        <v>2255</v>
      </c>
      <c r="P488" s="25">
        <v>12</v>
      </c>
      <c r="Q488" s="20">
        <f t="shared" si="313"/>
        <v>27060</v>
      </c>
      <c r="R488" s="23">
        <v>1220</v>
      </c>
      <c r="S488" s="26">
        <v>12</v>
      </c>
      <c r="T488" s="20">
        <f t="shared" si="314"/>
        <v>14640</v>
      </c>
      <c r="U488" s="23">
        <v>300</v>
      </c>
      <c r="V488" s="25">
        <v>8</v>
      </c>
      <c r="W488" s="20">
        <f t="shared" si="315"/>
        <v>2400</v>
      </c>
      <c r="X488" s="23">
        <v>270</v>
      </c>
      <c r="Y488" s="25">
        <v>12</v>
      </c>
      <c r="Z488" s="20">
        <f t="shared" si="316"/>
        <v>3240</v>
      </c>
      <c r="AA488" s="23">
        <v>680</v>
      </c>
      <c r="AB488" s="25">
        <v>10</v>
      </c>
      <c r="AC488" s="20">
        <f t="shared" si="317"/>
        <v>6800</v>
      </c>
      <c r="AD488" s="23">
        <v>0</v>
      </c>
      <c r="AE488" s="25">
        <v>25</v>
      </c>
      <c r="AF488" s="20">
        <f t="shared" si="318"/>
        <v>0</v>
      </c>
      <c r="AG488" s="23">
        <v>706</v>
      </c>
      <c r="AH488" s="25">
        <v>7.5</v>
      </c>
      <c r="AI488" s="20">
        <f t="shared" si="319"/>
        <v>5295</v>
      </c>
      <c r="AJ488" s="23"/>
      <c r="AK488" s="22">
        <v>15</v>
      </c>
      <c r="AL488" s="20">
        <f t="shared" si="320"/>
        <v>0</v>
      </c>
      <c r="AM488" s="23">
        <v>0</v>
      </c>
      <c r="AN488" s="25">
        <v>12</v>
      </c>
      <c r="AO488" s="20">
        <f t="shared" si="321"/>
        <v>0</v>
      </c>
      <c r="AP488" s="23">
        <f t="shared" si="322"/>
        <v>3176</v>
      </c>
      <c r="AQ488" s="23">
        <v>44</v>
      </c>
      <c r="AR488" s="27">
        <v>4</v>
      </c>
      <c r="AS488" s="23">
        <f t="shared" si="323"/>
        <v>176</v>
      </c>
      <c r="AT488" s="23">
        <v>0</v>
      </c>
      <c r="AU488" s="28">
        <v>6</v>
      </c>
      <c r="AV488" s="23">
        <f t="shared" si="324"/>
        <v>0</v>
      </c>
      <c r="AW488" s="23">
        <v>902</v>
      </c>
      <c r="AX488" s="29">
        <f t="shared" si="325"/>
        <v>1078</v>
      </c>
      <c r="AY488" s="23">
        <v>17815</v>
      </c>
      <c r="AZ488" s="30">
        <f t="shared" si="326"/>
        <v>0.19035961505993584</v>
      </c>
      <c r="BA488" s="30">
        <f t="shared" si="327"/>
        <v>0.26810737801789636</v>
      </c>
      <c r="BB488" s="30">
        <f t="shared" si="328"/>
        <v>0.47804878048780486</v>
      </c>
      <c r="BC488" s="20">
        <f t="shared" si="329"/>
        <v>619380</v>
      </c>
      <c r="BD488" s="20">
        <f t="shared" si="330"/>
        <v>606940</v>
      </c>
      <c r="BE488" s="20">
        <f t="shared" si="331"/>
        <v>619380</v>
      </c>
      <c r="BF488" s="20">
        <f t="shared" si="332"/>
        <v>624675</v>
      </c>
      <c r="BG488" s="36">
        <v>669550</v>
      </c>
      <c r="BH488" s="36">
        <v>454961.30595238099</v>
      </c>
      <c r="BI488" s="237">
        <f t="shared" si="333"/>
        <v>67.950310798652978</v>
      </c>
      <c r="BJ488" s="238">
        <f t="shared" si="334"/>
        <v>49787</v>
      </c>
      <c r="BK488" s="239">
        <f t="shared" si="335"/>
        <v>7.4358897767157046</v>
      </c>
      <c r="BL488" s="27">
        <f t="shared" si="336"/>
        <v>33795</v>
      </c>
      <c r="BM488" s="239">
        <f t="shared" si="337"/>
        <v>5.0474199088940335</v>
      </c>
      <c r="BN488" s="240">
        <f t="shared" si="338"/>
        <v>9311.89</v>
      </c>
      <c r="BO488" s="239">
        <f t="shared" si="339"/>
        <v>1.390768426555149</v>
      </c>
      <c r="BP488" s="27">
        <f t="shared" si="340"/>
        <v>8000</v>
      </c>
      <c r="BQ488" s="239">
        <f t="shared" si="341"/>
        <v>1.1948323500858786</v>
      </c>
      <c r="BR488" s="36">
        <f t="shared" si="342"/>
        <v>37362.938484847997</v>
      </c>
      <c r="BS488" s="239">
        <f t="shared" si="343"/>
        <v>5.5803059494956306</v>
      </c>
      <c r="BT488" s="248">
        <f t="shared" si="352"/>
        <v>0.32049689201347026</v>
      </c>
      <c r="BU488" s="36">
        <v>138256.828484848</v>
      </c>
      <c r="BV488" s="47">
        <f t="shared" si="344"/>
        <v>20.649216411746398</v>
      </c>
      <c r="BW488" s="54">
        <f t="shared" si="345"/>
        <v>76331.86556277101</v>
      </c>
      <c r="BX488" s="237">
        <f t="shared" si="346"/>
        <v>11.400472789600629</v>
      </c>
      <c r="BY488" s="53">
        <v>13248</v>
      </c>
      <c r="BZ488" s="53">
        <v>17265</v>
      </c>
      <c r="CA488" s="53">
        <v>14265</v>
      </c>
      <c r="CB488" s="53">
        <v>5009</v>
      </c>
      <c r="CC488" s="54">
        <v>33795</v>
      </c>
      <c r="CD488" s="54">
        <v>9311.89</v>
      </c>
      <c r="CE488" s="54">
        <v>8000</v>
      </c>
      <c r="CF488" s="42">
        <f t="shared" si="347"/>
        <v>2.138913106655042E-2</v>
      </c>
      <c r="CG488" s="42">
        <f t="shared" si="348"/>
        <v>2.8445974890433979E-2</v>
      </c>
      <c r="CH488" s="42">
        <f t="shared" si="349"/>
        <v>2.3031095611740774E-2</v>
      </c>
      <c r="CI488" s="42">
        <f t="shared" si="350"/>
        <v>8.018569656221235E-3</v>
      </c>
      <c r="CJ488" s="42">
        <f t="shared" si="351"/>
        <v>5.0474199088940332E-2</v>
      </c>
      <c r="CK488" s="54">
        <f t="shared" si="353"/>
        <v>15266.373112554204</v>
      </c>
    </row>
    <row r="489" spans="1:89" ht="20" customHeight="1" x14ac:dyDescent="0.6">
      <c r="A489" s="47">
        <v>482</v>
      </c>
      <c r="B489" s="47">
        <v>4</v>
      </c>
      <c r="C489" s="48" t="s">
        <v>820</v>
      </c>
      <c r="D489" s="48" t="s">
        <v>821</v>
      </c>
      <c r="E489" s="71" t="s">
        <v>478</v>
      </c>
      <c r="F489" s="57"/>
      <c r="G489" s="19">
        <v>40</v>
      </c>
      <c r="H489" s="20">
        <f t="shared" si="310"/>
        <v>0</v>
      </c>
      <c r="I489" s="57">
        <v>11132</v>
      </c>
      <c r="J489" s="22">
        <v>50</v>
      </c>
      <c r="K489" s="20">
        <f t="shared" si="311"/>
        <v>556600</v>
      </c>
      <c r="L489" s="23"/>
      <c r="M489" s="24">
        <v>60</v>
      </c>
      <c r="N489" s="20">
        <f t="shared" si="312"/>
        <v>0</v>
      </c>
      <c r="O489" s="57">
        <v>3365</v>
      </c>
      <c r="P489" s="25">
        <v>12</v>
      </c>
      <c r="Q489" s="20">
        <f t="shared" si="313"/>
        <v>40380</v>
      </c>
      <c r="R489" s="57">
        <v>860</v>
      </c>
      <c r="S489" s="26">
        <v>12</v>
      </c>
      <c r="T489" s="20">
        <f t="shared" si="314"/>
        <v>10320</v>
      </c>
      <c r="U489" s="23">
        <v>933</v>
      </c>
      <c r="V489" s="25">
        <v>8</v>
      </c>
      <c r="W489" s="20">
        <f t="shared" si="315"/>
        <v>7464</v>
      </c>
      <c r="X489" s="57">
        <v>393</v>
      </c>
      <c r="Y489" s="25">
        <v>12</v>
      </c>
      <c r="Z489" s="20">
        <f t="shared" si="316"/>
        <v>4716</v>
      </c>
      <c r="AA489" s="57">
        <v>642</v>
      </c>
      <c r="AB489" s="25">
        <v>10</v>
      </c>
      <c r="AC489" s="20">
        <f t="shared" si="317"/>
        <v>6420</v>
      </c>
      <c r="AD489" s="57">
        <v>250</v>
      </c>
      <c r="AE489" s="25">
        <v>25</v>
      </c>
      <c r="AF489" s="20">
        <f t="shared" si="318"/>
        <v>6250</v>
      </c>
      <c r="AG489" s="57">
        <v>258</v>
      </c>
      <c r="AH489" s="25">
        <v>7.5</v>
      </c>
      <c r="AI489" s="20">
        <f t="shared" si="319"/>
        <v>1935</v>
      </c>
      <c r="AJ489" s="57">
        <v>336</v>
      </c>
      <c r="AK489" s="22">
        <v>15</v>
      </c>
      <c r="AL489" s="20">
        <f t="shared" si="320"/>
        <v>5040</v>
      </c>
      <c r="AM489" s="57"/>
      <c r="AN489" s="25">
        <v>12</v>
      </c>
      <c r="AO489" s="20">
        <f t="shared" si="321"/>
        <v>0</v>
      </c>
      <c r="AP489" s="23">
        <f t="shared" si="322"/>
        <v>3672</v>
      </c>
      <c r="AQ489" s="57">
        <v>83</v>
      </c>
      <c r="AR489" s="27">
        <v>4</v>
      </c>
      <c r="AS489" s="23">
        <f t="shared" si="323"/>
        <v>332</v>
      </c>
      <c r="AT489" s="57">
        <v>47</v>
      </c>
      <c r="AU489" s="28">
        <v>6</v>
      </c>
      <c r="AV489" s="23">
        <f t="shared" si="324"/>
        <v>282</v>
      </c>
      <c r="AW489" s="57">
        <v>1131</v>
      </c>
      <c r="AX489" s="29">
        <f t="shared" si="325"/>
        <v>1745</v>
      </c>
      <c r="AY489" s="57">
        <v>30280</v>
      </c>
      <c r="AZ489" s="30">
        <f t="shared" si="326"/>
        <v>0.30228171038447721</v>
      </c>
      <c r="BA489" s="30">
        <f t="shared" si="327"/>
        <v>0.32985986345670137</v>
      </c>
      <c r="BB489" s="30">
        <f t="shared" si="328"/>
        <v>0.51857355126300153</v>
      </c>
      <c r="BC489" s="20">
        <f t="shared" si="329"/>
        <v>591770</v>
      </c>
      <c r="BD489" s="20">
        <f t="shared" si="330"/>
        <v>573170</v>
      </c>
      <c r="BE489" s="20">
        <f t="shared" si="331"/>
        <v>591770</v>
      </c>
      <c r="BF489" s="20">
        <f t="shared" si="332"/>
        <v>593705</v>
      </c>
      <c r="BG489" s="241">
        <v>669405</v>
      </c>
      <c r="BH489" s="241">
        <v>449903.788415891</v>
      </c>
      <c r="BI489" s="237">
        <f t="shared" si="333"/>
        <v>67.209505219693753</v>
      </c>
      <c r="BJ489" s="238">
        <f t="shared" si="334"/>
        <v>39917</v>
      </c>
      <c r="BK489" s="239">
        <f t="shared" si="335"/>
        <v>5.9630567444222855</v>
      </c>
      <c r="BL489" s="27">
        <f t="shared" si="336"/>
        <v>24874.01</v>
      </c>
      <c r="BM489" s="239">
        <f t="shared" si="337"/>
        <v>3.7158386925702671</v>
      </c>
      <c r="BN489" s="240">
        <f t="shared" si="338"/>
        <v>3588.75</v>
      </c>
      <c r="BO489" s="239">
        <f t="shared" si="339"/>
        <v>0.53611042642346562</v>
      </c>
      <c r="BP489" s="27">
        <f t="shared" si="340"/>
        <v>12644.25</v>
      </c>
      <c r="BQ489" s="239">
        <f t="shared" si="341"/>
        <v>1.8888789297958635</v>
      </c>
      <c r="BR489" s="36">
        <f t="shared" si="342"/>
        <v>51357.539999999994</v>
      </c>
      <c r="BS489" s="239">
        <f t="shared" si="343"/>
        <v>7.6721177762341171</v>
      </c>
      <c r="BT489" s="248">
        <f t="shared" si="352"/>
        <v>0.3279049478030624</v>
      </c>
      <c r="BU489" s="241">
        <v>132381.54999999999</v>
      </c>
      <c r="BV489" s="47">
        <f t="shared" si="344"/>
        <v>19.776002569446</v>
      </c>
      <c r="BW489" s="54">
        <f t="shared" si="345"/>
        <v>87119.66158410901</v>
      </c>
      <c r="BX489" s="237">
        <f t="shared" si="346"/>
        <v>13.014492210860242</v>
      </c>
      <c r="BY489" s="58">
        <v>7586</v>
      </c>
      <c r="BZ489" s="58">
        <v>13125</v>
      </c>
      <c r="CA489" s="58">
        <v>14390</v>
      </c>
      <c r="CB489" s="58">
        <v>4816</v>
      </c>
      <c r="CC489" s="59">
        <v>24874.01</v>
      </c>
      <c r="CD489" s="59">
        <v>3588.75</v>
      </c>
      <c r="CE489" s="59">
        <v>12644.25</v>
      </c>
      <c r="CF489" s="42">
        <f t="shared" si="347"/>
        <v>1.2819169609814624E-2</v>
      </c>
      <c r="CG489" s="42">
        <f t="shared" si="348"/>
        <v>2.2898965402934558E-2</v>
      </c>
      <c r="CH489" s="42">
        <f t="shared" si="349"/>
        <v>2.4316879868867974E-2</v>
      </c>
      <c r="CI489" s="42">
        <f t="shared" si="350"/>
        <v>8.1117726817190351E-3</v>
      </c>
      <c r="CJ489" s="42">
        <f t="shared" si="351"/>
        <v>3.7158386925702676E-2</v>
      </c>
      <c r="CK489" s="54">
        <f t="shared" si="353"/>
        <v>17423.932316821803</v>
      </c>
    </row>
    <row r="490" spans="1:89" ht="20" customHeight="1" x14ac:dyDescent="0.6">
      <c r="A490" s="47">
        <v>483</v>
      </c>
      <c r="B490" s="47">
        <v>5</v>
      </c>
      <c r="C490" s="48" t="s">
        <v>822</v>
      </c>
      <c r="D490" s="47" t="s">
        <v>300</v>
      </c>
      <c r="E490" s="47" t="s">
        <v>185</v>
      </c>
      <c r="F490" s="57"/>
      <c r="G490" s="19">
        <v>40</v>
      </c>
      <c r="H490" s="20">
        <f t="shared" si="310"/>
        <v>0</v>
      </c>
      <c r="I490" s="57">
        <v>11819</v>
      </c>
      <c r="J490" s="22">
        <v>50</v>
      </c>
      <c r="K490" s="20">
        <f t="shared" si="311"/>
        <v>590950</v>
      </c>
      <c r="L490" s="23"/>
      <c r="M490" s="24">
        <v>60</v>
      </c>
      <c r="N490" s="20">
        <f t="shared" si="312"/>
        <v>0</v>
      </c>
      <c r="O490" s="57">
        <v>3585</v>
      </c>
      <c r="P490" s="25">
        <v>12</v>
      </c>
      <c r="Q490" s="20">
        <f t="shared" si="313"/>
        <v>43020</v>
      </c>
      <c r="R490" s="57">
        <v>560</v>
      </c>
      <c r="S490" s="26">
        <v>12</v>
      </c>
      <c r="T490" s="20">
        <f t="shared" si="314"/>
        <v>6720</v>
      </c>
      <c r="U490" s="57">
        <v>460</v>
      </c>
      <c r="V490" s="25">
        <v>8</v>
      </c>
      <c r="W490" s="20">
        <f t="shared" si="315"/>
        <v>3680</v>
      </c>
      <c r="X490" s="57">
        <v>50</v>
      </c>
      <c r="Y490" s="25">
        <v>12</v>
      </c>
      <c r="Z490" s="20">
        <f t="shared" si="316"/>
        <v>600</v>
      </c>
      <c r="AA490" s="57">
        <v>680</v>
      </c>
      <c r="AB490" s="25">
        <v>10</v>
      </c>
      <c r="AC490" s="20">
        <f t="shared" si="317"/>
        <v>6800</v>
      </c>
      <c r="AD490" s="57"/>
      <c r="AE490" s="25">
        <v>25</v>
      </c>
      <c r="AF490" s="20">
        <f t="shared" si="318"/>
        <v>0</v>
      </c>
      <c r="AG490" s="23"/>
      <c r="AH490" s="25">
        <v>7.5</v>
      </c>
      <c r="AI490" s="20">
        <f t="shared" si="319"/>
        <v>0</v>
      </c>
      <c r="AJ490" s="57"/>
      <c r="AK490" s="22">
        <v>15</v>
      </c>
      <c r="AL490" s="20">
        <f t="shared" si="320"/>
        <v>0</v>
      </c>
      <c r="AM490" s="57"/>
      <c r="AN490" s="25">
        <v>12</v>
      </c>
      <c r="AO490" s="20">
        <f t="shared" si="321"/>
        <v>0</v>
      </c>
      <c r="AP490" s="23">
        <f t="shared" si="322"/>
        <v>1750</v>
      </c>
      <c r="AQ490" s="57">
        <v>30</v>
      </c>
      <c r="AR490" s="27">
        <v>4</v>
      </c>
      <c r="AS490" s="23">
        <f t="shared" si="323"/>
        <v>120</v>
      </c>
      <c r="AT490" s="57">
        <v>14</v>
      </c>
      <c r="AU490" s="28">
        <v>6</v>
      </c>
      <c r="AV490" s="23">
        <f t="shared" si="324"/>
        <v>84</v>
      </c>
      <c r="AW490" s="57">
        <v>706</v>
      </c>
      <c r="AX490" s="29">
        <f t="shared" si="325"/>
        <v>910</v>
      </c>
      <c r="AY490" s="57">
        <v>15892</v>
      </c>
      <c r="AZ490" s="30">
        <f t="shared" si="326"/>
        <v>0.30332515441238683</v>
      </c>
      <c r="BA490" s="30">
        <f t="shared" si="327"/>
        <v>0.14806667230730181</v>
      </c>
      <c r="BB490" s="30">
        <f t="shared" si="328"/>
        <v>0.25383542538354253</v>
      </c>
      <c r="BC490" s="20">
        <f t="shared" si="329"/>
        <v>608750</v>
      </c>
      <c r="BD490" s="20">
        <f t="shared" si="330"/>
        <v>597670</v>
      </c>
      <c r="BE490" s="20">
        <f t="shared" si="331"/>
        <v>608750</v>
      </c>
      <c r="BF490" s="20">
        <f t="shared" si="332"/>
        <v>608750</v>
      </c>
      <c r="BG490" s="241">
        <v>667662</v>
      </c>
      <c r="BH490" s="241">
        <v>452621.65</v>
      </c>
      <c r="BI490" s="237">
        <f t="shared" si="333"/>
        <v>67.792033993248083</v>
      </c>
      <c r="BJ490" s="238">
        <f t="shared" si="334"/>
        <v>43957.9</v>
      </c>
      <c r="BK490" s="239">
        <f t="shared" si="335"/>
        <v>6.5838553040310819</v>
      </c>
      <c r="BL490" s="27">
        <f t="shared" si="336"/>
        <v>54375</v>
      </c>
      <c r="BM490" s="239">
        <f t="shared" si="337"/>
        <v>8.1440908723276149</v>
      </c>
      <c r="BN490" s="240">
        <f t="shared" si="338"/>
        <v>275</v>
      </c>
      <c r="BO490" s="239">
        <f t="shared" si="339"/>
        <v>4.1188505561197131E-2</v>
      </c>
      <c r="BP490" s="27">
        <f t="shared" si="340"/>
        <v>10000</v>
      </c>
      <c r="BQ490" s="239">
        <f t="shared" si="341"/>
        <v>1.4977638385889867</v>
      </c>
      <c r="BR490" s="36">
        <f t="shared" si="342"/>
        <v>73652</v>
      </c>
      <c r="BS490" s="239">
        <f t="shared" si="343"/>
        <v>11.031330223975605</v>
      </c>
      <c r="BT490" s="248">
        <f t="shared" si="352"/>
        <v>0.32207966006751915</v>
      </c>
      <c r="BU490" s="241">
        <v>182259.9</v>
      </c>
      <c r="BV490" s="47">
        <f t="shared" si="344"/>
        <v>27.298228744484483</v>
      </c>
      <c r="BW490" s="54">
        <f t="shared" si="345"/>
        <v>32780.449999999983</v>
      </c>
      <c r="BX490" s="237">
        <f t="shared" si="346"/>
        <v>4.9097372622674325</v>
      </c>
      <c r="BY490" s="58">
        <v>11969</v>
      </c>
      <c r="BZ490" s="58">
        <v>14500.35</v>
      </c>
      <c r="CA490" s="58">
        <v>15553.12</v>
      </c>
      <c r="CB490" s="58">
        <v>1935.43</v>
      </c>
      <c r="CC490" s="59">
        <v>54375</v>
      </c>
      <c r="CD490" s="59">
        <v>275</v>
      </c>
      <c r="CE490" s="59">
        <v>10000</v>
      </c>
      <c r="CF490" s="42">
        <f t="shared" si="347"/>
        <v>1.9661601642710472E-2</v>
      </c>
      <c r="CG490" s="42">
        <f t="shared" si="348"/>
        <v>2.4261465357136882E-2</v>
      </c>
      <c r="CH490" s="42">
        <f t="shared" si="349"/>
        <v>2.5549273100616016E-2</v>
      </c>
      <c r="CI490" s="42">
        <f t="shared" si="350"/>
        <v>3.1793511293634496E-3</v>
      </c>
      <c r="CJ490" s="42">
        <f t="shared" si="351"/>
        <v>8.1440908723276154E-2</v>
      </c>
      <c r="CK490" s="54">
        <f t="shared" si="353"/>
        <v>6556.0899999999965</v>
      </c>
    </row>
    <row r="491" spans="1:89" ht="20" customHeight="1" x14ac:dyDescent="0.6">
      <c r="A491" s="47">
        <v>484</v>
      </c>
      <c r="B491" s="47">
        <v>4</v>
      </c>
      <c r="C491" s="48" t="s">
        <v>823</v>
      </c>
      <c r="D491" s="48" t="s">
        <v>824</v>
      </c>
      <c r="E491" s="48" t="s">
        <v>344</v>
      </c>
      <c r="F491" s="57"/>
      <c r="G491" s="19">
        <v>40</v>
      </c>
      <c r="H491" s="20">
        <f t="shared" si="310"/>
        <v>0</v>
      </c>
      <c r="I491" s="57">
        <v>10922</v>
      </c>
      <c r="J491" s="22">
        <v>50</v>
      </c>
      <c r="K491" s="20">
        <f t="shared" si="311"/>
        <v>546100</v>
      </c>
      <c r="L491" s="23"/>
      <c r="M491" s="24">
        <v>60</v>
      </c>
      <c r="N491" s="20">
        <f t="shared" si="312"/>
        <v>0</v>
      </c>
      <c r="O491" s="57">
        <v>4800</v>
      </c>
      <c r="P491" s="25">
        <v>12</v>
      </c>
      <c r="Q491" s="20">
        <f t="shared" si="313"/>
        <v>57600</v>
      </c>
      <c r="R491" s="57">
        <v>1040</v>
      </c>
      <c r="S491" s="26">
        <v>12</v>
      </c>
      <c r="T491" s="20">
        <f t="shared" si="314"/>
        <v>12480</v>
      </c>
      <c r="U491" s="23">
        <v>725</v>
      </c>
      <c r="V491" s="25">
        <v>8</v>
      </c>
      <c r="W491" s="20">
        <f t="shared" si="315"/>
        <v>5800</v>
      </c>
      <c r="X491" s="57">
        <v>178</v>
      </c>
      <c r="Y491" s="25">
        <v>12</v>
      </c>
      <c r="Z491" s="20">
        <f t="shared" si="316"/>
        <v>2136</v>
      </c>
      <c r="AA491" s="57">
        <v>684</v>
      </c>
      <c r="AB491" s="25">
        <v>10</v>
      </c>
      <c r="AC491" s="20">
        <f t="shared" si="317"/>
        <v>6840</v>
      </c>
      <c r="AD491" s="57">
        <v>376</v>
      </c>
      <c r="AE491" s="25">
        <v>25</v>
      </c>
      <c r="AF491" s="20">
        <f t="shared" si="318"/>
        <v>9400</v>
      </c>
      <c r="AG491" s="57"/>
      <c r="AH491" s="25">
        <v>7.5</v>
      </c>
      <c r="AI491" s="20">
        <f t="shared" si="319"/>
        <v>0</v>
      </c>
      <c r="AJ491" s="57">
        <v>169</v>
      </c>
      <c r="AK491" s="22">
        <v>15</v>
      </c>
      <c r="AL491" s="20">
        <f t="shared" si="320"/>
        <v>2535</v>
      </c>
      <c r="AM491" s="57"/>
      <c r="AN491" s="25">
        <v>12</v>
      </c>
      <c r="AO491" s="20">
        <f t="shared" si="321"/>
        <v>0</v>
      </c>
      <c r="AP491" s="23">
        <f t="shared" si="322"/>
        <v>3172</v>
      </c>
      <c r="AQ491" s="57">
        <v>65</v>
      </c>
      <c r="AR491" s="27">
        <v>4</v>
      </c>
      <c r="AS491" s="23">
        <f t="shared" si="323"/>
        <v>260</v>
      </c>
      <c r="AT491" s="57"/>
      <c r="AU491" s="28">
        <v>6</v>
      </c>
      <c r="AV491" s="23">
        <f t="shared" si="324"/>
        <v>0</v>
      </c>
      <c r="AW491" s="57">
        <v>1142</v>
      </c>
      <c r="AX491" s="29">
        <f t="shared" si="325"/>
        <v>1402</v>
      </c>
      <c r="AY491" s="57">
        <v>24620</v>
      </c>
      <c r="AZ491" s="30">
        <f t="shared" si="326"/>
        <v>0.43947994872733931</v>
      </c>
      <c r="BA491" s="30">
        <f t="shared" si="327"/>
        <v>0.29042299945065009</v>
      </c>
      <c r="BB491" s="30">
        <f t="shared" si="328"/>
        <v>0.29208333333333331</v>
      </c>
      <c r="BC491" s="20">
        <f t="shared" si="329"/>
        <v>582756</v>
      </c>
      <c r="BD491" s="20">
        <f t="shared" si="330"/>
        <v>567980</v>
      </c>
      <c r="BE491" s="20">
        <f t="shared" si="331"/>
        <v>582756</v>
      </c>
      <c r="BF491" s="20">
        <f t="shared" si="332"/>
        <v>582756</v>
      </c>
      <c r="BG491" s="241">
        <v>667511</v>
      </c>
      <c r="BH491" s="241">
        <v>443435.75061500602</v>
      </c>
      <c r="BI491" s="237">
        <f t="shared" si="333"/>
        <v>66.431227442694734</v>
      </c>
      <c r="BJ491" s="238">
        <f t="shared" si="334"/>
        <v>45244</v>
      </c>
      <c r="BK491" s="239">
        <f t="shared" si="335"/>
        <v>6.7780156431879028</v>
      </c>
      <c r="BL491" s="27">
        <f t="shared" si="336"/>
        <v>43866</v>
      </c>
      <c r="BM491" s="239">
        <f t="shared" si="337"/>
        <v>6.571577097605882</v>
      </c>
      <c r="BN491" s="240">
        <f t="shared" si="338"/>
        <v>0</v>
      </c>
      <c r="BO491" s="239">
        <f t="shared" si="339"/>
        <v>0</v>
      </c>
      <c r="BP491" s="27">
        <f t="shared" si="340"/>
        <v>9405</v>
      </c>
      <c r="BQ491" s="239">
        <f t="shared" si="341"/>
        <v>1.4089655451370839</v>
      </c>
      <c r="BR491" s="36">
        <f t="shared" si="342"/>
        <v>25635.33</v>
      </c>
      <c r="BS491" s="239">
        <f t="shared" si="343"/>
        <v>3.840435588327384</v>
      </c>
      <c r="BT491" s="248">
        <f t="shared" si="352"/>
        <v>0.33568772557305271</v>
      </c>
      <c r="BU491" s="241">
        <v>124150.33</v>
      </c>
      <c r="BV491" s="47">
        <f t="shared" si="344"/>
        <v>18.598993874258252</v>
      </c>
      <c r="BW491" s="54">
        <f t="shared" si="345"/>
        <v>99924.919384993977</v>
      </c>
      <c r="BX491" s="237">
        <f t="shared" si="346"/>
        <v>14.969778683047018</v>
      </c>
      <c r="BY491" s="58">
        <v>15372</v>
      </c>
      <c r="BZ491" s="58">
        <v>11250</v>
      </c>
      <c r="CA491" s="58">
        <v>12870</v>
      </c>
      <c r="CB491" s="58">
        <v>5752</v>
      </c>
      <c r="CC491" s="59">
        <v>43866</v>
      </c>
      <c r="CD491" s="59"/>
      <c r="CE491" s="59">
        <v>9405</v>
      </c>
      <c r="CF491" s="42">
        <f t="shared" si="347"/>
        <v>2.6378106789119289E-2</v>
      </c>
      <c r="CG491" s="42">
        <f t="shared" si="348"/>
        <v>1.9807035458995034E-2</v>
      </c>
      <c r="CH491" s="42">
        <f t="shared" si="349"/>
        <v>2.2084714700492145E-2</v>
      </c>
      <c r="CI491" s="42">
        <f t="shared" si="350"/>
        <v>9.8703402453170792E-3</v>
      </c>
      <c r="CJ491" s="42">
        <f t="shared" si="351"/>
        <v>6.5715770976058824E-2</v>
      </c>
      <c r="CK491" s="54">
        <f t="shared" si="353"/>
        <v>19984.983876998798</v>
      </c>
    </row>
    <row r="492" spans="1:89" ht="20" customHeight="1" x14ac:dyDescent="0.6">
      <c r="A492" s="47">
        <v>485</v>
      </c>
      <c r="B492" s="47">
        <v>4</v>
      </c>
      <c r="C492" s="48" t="s">
        <v>825</v>
      </c>
      <c r="D492" s="48" t="s">
        <v>222</v>
      </c>
      <c r="E492" s="48" t="s">
        <v>642</v>
      </c>
      <c r="F492" s="57"/>
      <c r="G492" s="19">
        <v>40</v>
      </c>
      <c r="H492" s="20">
        <f t="shared" si="310"/>
        <v>0</v>
      </c>
      <c r="I492" s="23">
        <v>11113</v>
      </c>
      <c r="J492" s="22">
        <v>50</v>
      </c>
      <c r="K492" s="20">
        <f t="shared" si="311"/>
        <v>555650</v>
      </c>
      <c r="L492" s="23"/>
      <c r="M492" s="24">
        <v>60</v>
      </c>
      <c r="N492" s="20">
        <f t="shared" si="312"/>
        <v>0</v>
      </c>
      <c r="O492" s="23">
        <v>4164</v>
      </c>
      <c r="P492" s="25">
        <v>12</v>
      </c>
      <c r="Q492" s="20">
        <f t="shared" si="313"/>
        <v>49968</v>
      </c>
      <c r="R492" s="23">
        <v>160</v>
      </c>
      <c r="S492" s="26">
        <v>12</v>
      </c>
      <c r="T492" s="20">
        <f t="shared" si="314"/>
        <v>1920</v>
      </c>
      <c r="U492" s="23">
        <v>522</v>
      </c>
      <c r="V492" s="25">
        <v>8</v>
      </c>
      <c r="W492" s="20">
        <f t="shared" si="315"/>
        <v>4176</v>
      </c>
      <c r="X492" s="23">
        <v>302</v>
      </c>
      <c r="Y492" s="25">
        <v>12</v>
      </c>
      <c r="Z492" s="20">
        <f t="shared" si="316"/>
        <v>3624</v>
      </c>
      <c r="AA492" s="23">
        <v>1012</v>
      </c>
      <c r="AB492" s="25">
        <v>10</v>
      </c>
      <c r="AC492" s="20">
        <f t="shared" si="317"/>
        <v>10120</v>
      </c>
      <c r="AD492" s="23"/>
      <c r="AE492" s="25">
        <v>25</v>
      </c>
      <c r="AF492" s="20">
        <f t="shared" si="318"/>
        <v>0</v>
      </c>
      <c r="AG492" s="23"/>
      <c r="AH492" s="25">
        <v>7.5</v>
      </c>
      <c r="AI492" s="20">
        <f t="shared" si="319"/>
        <v>0</v>
      </c>
      <c r="AJ492" s="23">
        <v>148</v>
      </c>
      <c r="AK492" s="22">
        <v>15</v>
      </c>
      <c r="AL492" s="20">
        <f t="shared" si="320"/>
        <v>2220</v>
      </c>
      <c r="AM492" s="23"/>
      <c r="AN492" s="25">
        <v>12</v>
      </c>
      <c r="AO492" s="20">
        <f t="shared" si="321"/>
        <v>0</v>
      </c>
      <c r="AP492" s="23">
        <f t="shared" si="322"/>
        <v>2144</v>
      </c>
      <c r="AQ492" s="23">
        <v>91</v>
      </c>
      <c r="AR492" s="27">
        <v>4</v>
      </c>
      <c r="AS492" s="23">
        <f t="shared" si="323"/>
        <v>364</v>
      </c>
      <c r="AT492" s="23"/>
      <c r="AU492" s="28">
        <v>6</v>
      </c>
      <c r="AV492" s="23">
        <f t="shared" si="324"/>
        <v>0</v>
      </c>
      <c r="AW492" s="23">
        <v>2033</v>
      </c>
      <c r="AX492" s="29">
        <f t="shared" si="325"/>
        <v>2397</v>
      </c>
      <c r="AY492" s="23">
        <v>35250</v>
      </c>
      <c r="AZ492" s="30">
        <f t="shared" si="326"/>
        <v>0.37469630162872314</v>
      </c>
      <c r="BA492" s="30">
        <f t="shared" si="327"/>
        <v>0.19292720237559616</v>
      </c>
      <c r="BB492" s="30">
        <f t="shared" si="328"/>
        <v>0.57564841498559083</v>
      </c>
      <c r="BC492" s="20">
        <f t="shared" si="329"/>
        <v>575490</v>
      </c>
      <c r="BD492" s="20">
        <f t="shared" si="330"/>
        <v>557570</v>
      </c>
      <c r="BE492" s="20">
        <f t="shared" si="331"/>
        <v>575490</v>
      </c>
      <c r="BF492" s="20">
        <f t="shared" si="332"/>
        <v>575490</v>
      </c>
      <c r="BG492" s="36">
        <v>667478</v>
      </c>
      <c r="BH492" s="36">
        <v>444855.21965945902</v>
      </c>
      <c r="BI492" s="237">
        <f t="shared" si="333"/>
        <v>66.647173338965331</v>
      </c>
      <c r="BJ492" s="238">
        <f t="shared" si="334"/>
        <v>47238</v>
      </c>
      <c r="BK492" s="239">
        <f t="shared" si="335"/>
        <v>7.0770871848959818</v>
      </c>
      <c r="BL492" s="27">
        <f t="shared" si="336"/>
        <v>48831.63</v>
      </c>
      <c r="BM492" s="239">
        <f t="shared" si="337"/>
        <v>7.3158411213553105</v>
      </c>
      <c r="BN492" s="240">
        <f t="shared" si="338"/>
        <v>0</v>
      </c>
      <c r="BO492" s="239">
        <f t="shared" si="339"/>
        <v>0</v>
      </c>
      <c r="BP492" s="27">
        <f t="shared" si="340"/>
        <v>18000</v>
      </c>
      <c r="BQ492" s="239">
        <f t="shared" si="341"/>
        <v>2.6967180940795052</v>
      </c>
      <c r="BR492" s="36">
        <f t="shared" si="342"/>
        <v>36929</v>
      </c>
      <c r="BS492" s="239">
        <f t="shared" si="343"/>
        <v>5.5326168053478915</v>
      </c>
      <c r="BT492" s="248">
        <f t="shared" si="352"/>
        <v>0.33352826661034668</v>
      </c>
      <c r="BU492" s="36">
        <v>150998.63</v>
      </c>
      <c r="BV492" s="47">
        <f t="shared" si="344"/>
        <v>22.622263205678692</v>
      </c>
      <c r="BW492" s="54">
        <f t="shared" si="345"/>
        <v>71624.150340540975</v>
      </c>
      <c r="BX492" s="237">
        <f t="shared" si="346"/>
        <v>10.730563455355979</v>
      </c>
      <c r="BY492" s="53">
        <v>14820</v>
      </c>
      <c r="BZ492" s="53">
        <v>9620</v>
      </c>
      <c r="CA492" s="53">
        <v>12318</v>
      </c>
      <c r="CB492" s="53">
        <v>10480</v>
      </c>
      <c r="CC492" s="54">
        <v>48831.63</v>
      </c>
      <c r="CD492" s="54"/>
      <c r="CE492" s="54">
        <v>18000</v>
      </c>
      <c r="CF492" s="42">
        <f t="shared" si="347"/>
        <v>2.5751967888234376E-2</v>
      </c>
      <c r="CG492" s="42">
        <f t="shared" si="348"/>
        <v>1.725343903007694E-2</v>
      </c>
      <c r="CH492" s="42">
        <f t="shared" si="349"/>
        <v>2.1404368451232864E-2</v>
      </c>
      <c r="CI492" s="42">
        <f t="shared" si="350"/>
        <v>1.8210568385202176E-2</v>
      </c>
      <c r="CJ492" s="42">
        <f t="shared" si="351"/>
        <v>7.3158411213553098E-2</v>
      </c>
      <c r="CK492" s="54">
        <f t="shared" si="353"/>
        <v>14324.830068108196</v>
      </c>
    </row>
    <row r="493" spans="1:89" ht="20" customHeight="1" x14ac:dyDescent="0.6">
      <c r="A493" s="47">
        <v>486</v>
      </c>
      <c r="B493" s="47">
        <v>4</v>
      </c>
      <c r="C493" s="48" t="s">
        <v>826</v>
      </c>
      <c r="D493" s="48" t="s">
        <v>246</v>
      </c>
      <c r="E493" s="48" t="s">
        <v>91</v>
      </c>
      <c r="F493" s="23"/>
      <c r="G493" s="19">
        <v>40</v>
      </c>
      <c r="H493" s="20">
        <f t="shared" si="310"/>
        <v>0</v>
      </c>
      <c r="I493" s="23">
        <v>12310</v>
      </c>
      <c r="J493" s="22">
        <v>50</v>
      </c>
      <c r="K493" s="20">
        <f t="shared" si="311"/>
        <v>615500</v>
      </c>
      <c r="L493" s="23"/>
      <c r="M493" s="24">
        <v>60</v>
      </c>
      <c r="N493" s="20">
        <f t="shared" si="312"/>
        <v>0</v>
      </c>
      <c r="O493" s="23">
        <v>1925</v>
      </c>
      <c r="P493" s="25">
        <v>12</v>
      </c>
      <c r="Q493" s="20">
        <f t="shared" si="313"/>
        <v>23100</v>
      </c>
      <c r="R493" s="23"/>
      <c r="S493" s="26">
        <v>12</v>
      </c>
      <c r="T493" s="20">
        <f t="shared" si="314"/>
        <v>0</v>
      </c>
      <c r="U493" s="23">
        <v>280</v>
      </c>
      <c r="V493" s="25">
        <v>8</v>
      </c>
      <c r="W493" s="20">
        <f t="shared" si="315"/>
        <v>2240</v>
      </c>
      <c r="X493" s="23">
        <v>185</v>
      </c>
      <c r="Y493" s="25">
        <v>12</v>
      </c>
      <c r="Z493" s="20">
        <f t="shared" si="316"/>
        <v>2220</v>
      </c>
      <c r="AA493" s="23">
        <v>265</v>
      </c>
      <c r="AB493" s="25">
        <v>10</v>
      </c>
      <c r="AC493" s="20">
        <f t="shared" si="317"/>
        <v>2650</v>
      </c>
      <c r="AD493" s="23">
        <v>190</v>
      </c>
      <c r="AE493" s="25">
        <v>25</v>
      </c>
      <c r="AF493" s="20">
        <f t="shared" si="318"/>
        <v>4750</v>
      </c>
      <c r="AG493" s="23"/>
      <c r="AH493" s="25">
        <v>7.5</v>
      </c>
      <c r="AI493" s="20">
        <f t="shared" si="319"/>
        <v>0</v>
      </c>
      <c r="AJ493" s="23"/>
      <c r="AK493" s="22">
        <v>15</v>
      </c>
      <c r="AL493" s="20">
        <f t="shared" si="320"/>
        <v>0</v>
      </c>
      <c r="AM493" s="23"/>
      <c r="AN493" s="25">
        <v>12</v>
      </c>
      <c r="AO493" s="20">
        <f t="shared" si="321"/>
        <v>0</v>
      </c>
      <c r="AP493" s="23">
        <f t="shared" si="322"/>
        <v>920</v>
      </c>
      <c r="AQ493" s="23"/>
      <c r="AR493" s="27">
        <v>4</v>
      </c>
      <c r="AS493" s="23">
        <f t="shared" si="323"/>
        <v>0</v>
      </c>
      <c r="AT493" s="23"/>
      <c r="AU493" s="28">
        <v>6</v>
      </c>
      <c r="AV493" s="23">
        <f t="shared" si="324"/>
        <v>0</v>
      </c>
      <c r="AW493" s="23">
        <v>686</v>
      </c>
      <c r="AX493" s="29">
        <f t="shared" si="325"/>
        <v>686</v>
      </c>
      <c r="AY493" s="23">
        <v>15840</v>
      </c>
      <c r="AZ493" s="30">
        <f t="shared" si="326"/>
        <v>0.15637692932575142</v>
      </c>
      <c r="BA493" s="30">
        <f t="shared" si="327"/>
        <v>7.473598700243704E-2</v>
      </c>
      <c r="BB493" s="30">
        <f t="shared" si="328"/>
        <v>0.35636363636363638</v>
      </c>
      <c r="BC493" s="20">
        <f t="shared" si="329"/>
        <v>627360</v>
      </c>
      <c r="BD493" s="20">
        <f t="shared" si="330"/>
        <v>620250</v>
      </c>
      <c r="BE493" s="20">
        <f t="shared" si="331"/>
        <v>627360</v>
      </c>
      <c r="BF493" s="20">
        <f t="shared" si="332"/>
        <v>627360</v>
      </c>
      <c r="BG493" s="36">
        <v>666300</v>
      </c>
      <c r="BH493" s="36">
        <v>456251.96404610801</v>
      </c>
      <c r="BI493" s="237">
        <f t="shared" si="333"/>
        <v>68.475456107775472</v>
      </c>
      <c r="BJ493" s="238">
        <f t="shared" si="334"/>
        <v>51156</v>
      </c>
      <c r="BK493" s="239">
        <f t="shared" si="335"/>
        <v>7.6776226924808642</v>
      </c>
      <c r="BL493" s="27">
        <f t="shared" si="336"/>
        <v>49300</v>
      </c>
      <c r="BM493" s="239">
        <f t="shared" si="337"/>
        <v>7.3990694882185206</v>
      </c>
      <c r="BN493" s="240">
        <f t="shared" si="338"/>
        <v>7703.125</v>
      </c>
      <c r="BO493" s="239">
        <f t="shared" si="339"/>
        <v>1.1561046075341437</v>
      </c>
      <c r="BP493" s="27">
        <f t="shared" si="340"/>
        <v>10000</v>
      </c>
      <c r="BQ493" s="239">
        <f t="shared" si="341"/>
        <v>1.5008254539996999</v>
      </c>
      <c r="BR493" s="36">
        <f t="shared" si="342"/>
        <v>73792.820000000007</v>
      </c>
      <c r="BS493" s="239">
        <f t="shared" si="343"/>
        <v>11.075014257841815</v>
      </c>
      <c r="BT493" s="248">
        <f t="shared" si="352"/>
        <v>0.31524543892224521</v>
      </c>
      <c r="BU493" s="36">
        <v>191951.94500000001</v>
      </c>
      <c r="BV493" s="47">
        <f t="shared" si="344"/>
        <v>28.808636500075043</v>
      </c>
      <c r="BW493" s="54">
        <f t="shared" si="345"/>
        <v>18096.09095389198</v>
      </c>
      <c r="BX493" s="237">
        <f t="shared" si="346"/>
        <v>2.7159073921494792</v>
      </c>
      <c r="BY493" s="53">
        <v>16096</v>
      </c>
      <c r="BZ493" s="53">
        <v>13500</v>
      </c>
      <c r="CA493" s="53">
        <v>15700</v>
      </c>
      <c r="CB493" s="53">
        <v>5860</v>
      </c>
      <c r="CC493" s="54">
        <v>49300</v>
      </c>
      <c r="CD493" s="54">
        <v>7703.125</v>
      </c>
      <c r="CE493" s="54">
        <v>10000</v>
      </c>
      <c r="CF493" s="42">
        <f t="shared" si="347"/>
        <v>2.5656720224432543E-2</v>
      </c>
      <c r="CG493" s="42">
        <f t="shared" si="348"/>
        <v>2.1765417170495769E-2</v>
      </c>
      <c r="CH493" s="42">
        <f t="shared" si="349"/>
        <v>2.5025503698036217E-2</v>
      </c>
      <c r="CI493" s="42">
        <f t="shared" si="350"/>
        <v>9.3407294057638365E-3</v>
      </c>
      <c r="CJ493" s="42">
        <f t="shared" si="351"/>
        <v>7.3990694882185196E-2</v>
      </c>
      <c r="CK493" s="54">
        <f t="shared" si="353"/>
        <v>3619.2181907783961</v>
      </c>
    </row>
    <row r="494" spans="1:89" ht="20" customHeight="1" x14ac:dyDescent="0.6">
      <c r="A494" s="47">
        <v>487</v>
      </c>
      <c r="B494" s="47">
        <v>4</v>
      </c>
      <c r="C494" s="48" t="s">
        <v>827</v>
      </c>
      <c r="D494" s="48" t="s">
        <v>196</v>
      </c>
      <c r="E494" s="48" t="s">
        <v>110</v>
      </c>
      <c r="F494" s="55"/>
      <c r="G494" s="19">
        <v>40</v>
      </c>
      <c r="H494" s="20">
        <f t="shared" si="310"/>
        <v>0</v>
      </c>
      <c r="I494" s="23">
        <v>10815</v>
      </c>
      <c r="J494" s="22">
        <v>50</v>
      </c>
      <c r="K494" s="20">
        <f t="shared" si="311"/>
        <v>540750</v>
      </c>
      <c r="L494" s="23"/>
      <c r="M494" s="24">
        <v>60</v>
      </c>
      <c r="N494" s="20">
        <f t="shared" si="312"/>
        <v>0</v>
      </c>
      <c r="O494" s="23">
        <v>3363</v>
      </c>
      <c r="P494" s="25">
        <v>12</v>
      </c>
      <c r="Q494" s="20">
        <f t="shared" si="313"/>
        <v>40356</v>
      </c>
      <c r="R494" s="23">
        <v>1522</v>
      </c>
      <c r="S494" s="26">
        <v>12</v>
      </c>
      <c r="T494" s="20">
        <f t="shared" si="314"/>
        <v>18264</v>
      </c>
      <c r="U494" s="23">
        <v>825</v>
      </c>
      <c r="V494" s="25">
        <v>8</v>
      </c>
      <c r="W494" s="20">
        <f t="shared" si="315"/>
        <v>6600</v>
      </c>
      <c r="X494" s="23">
        <v>477</v>
      </c>
      <c r="Y494" s="25">
        <v>12</v>
      </c>
      <c r="Z494" s="20">
        <f t="shared" si="316"/>
        <v>5724</v>
      </c>
      <c r="AA494" s="23">
        <v>904</v>
      </c>
      <c r="AB494" s="25">
        <v>10</v>
      </c>
      <c r="AC494" s="20">
        <f t="shared" si="317"/>
        <v>9040</v>
      </c>
      <c r="AD494" s="23">
        <v>259</v>
      </c>
      <c r="AE494" s="25">
        <v>25</v>
      </c>
      <c r="AF494" s="20">
        <f t="shared" si="318"/>
        <v>6475</v>
      </c>
      <c r="AG494" s="23">
        <v>207</v>
      </c>
      <c r="AH494" s="25">
        <v>7.5</v>
      </c>
      <c r="AI494" s="20">
        <f t="shared" si="319"/>
        <v>1552.5</v>
      </c>
      <c r="AJ494" s="23"/>
      <c r="AK494" s="22">
        <v>15</v>
      </c>
      <c r="AL494" s="20">
        <f t="shared" si="320"/>
        <v>0</v>
      </c>
      <c r="AM494" s="23">
        <v>213</v>
      </c>
      <c r="AN494" s="25">
        <v>12</v>
      </c>
      <c r="AO494" s="20">
        <f t="shared" si="321"/>
        <v>2556</v>
      </c>
      <c r="AP494" s="23">
        <f t="shared" si="322"/>
        <v>4407</v>
      </c>
      <c r="AQ494" s="23">
        <v>48</v>
      </c>
      <c r="AR494" s="27">
        <v>4</v>
      </c>
      <c r="AS494" s="23">
        <f t="shared" si="323"/>
        <v>192</v>
      </c>
      <c r="AT494" s="23"/>
      <c r="AU494" s="28">
        <v>6</v>
      </c>
      <c r="AV494" s="23">
        <f t="shared" si="324"/>
        <v>0</v>
      </c>
      <c r="AW494" s="23">
        <v>1690</v>
      </c>
      <c r="AX494" s="29">
        <f t="shared" si="325"/>
        <v>1882</v>
      </c>
      <c r="AY494" s="23">
        <v>34534</v>
      </c>
      <c r="AZ494" s="30">
        <f t="shared" si="326"/>
        <v>0.31095700416088767</v>
      </c>
      <c r="BA494" s="30">
        <f t="shared" si="327"/>
        <v>0.40748959778085991</v>
      </c>
      <c r="BB494" s="30">
        <f t="shared" si="328"/>
        <v>0.55961938745168005</v>
      </c>
      <c r="BC494" s="20">
        <f t="shared" si="329"/>
        <v>586853</v>
      </c>
      <c r="BD494" s="20">
        <f t="shared" si="330"/>
        <v>565489</v>
      </c>
      <c r="BE494" s="20">
        <f t="shared" si="331"/>
        <v>586853</v>
      </c>
      <c r="BF494" s="20">
        <f t="shared" si="332"/>
        <v>588405.5</v>
      </c>
      <c r="BG494" s="36">
        <v>665425.5</v>
      </c>
      <c r="BH494" s="36">
        <v>446528.318181818</v>
      </c>
      <c r="BI494" s="237">
        <f t="shared" si="333"/>
        <v>67.104178932400089</v>
      </c>
      <c r="BJ494" s="238">
        <f t="shared" si="334"/>
        <v>41243</v>
      </c>
      <c r="BK494" s="239">
        <f t="shared" si="335"/>
        <v>6.1979891062185022</v>
      </c>
      <c r="BL494" s="27">
        <f t="shared" si="336"/>
        <v>46900</v>
      </c>
      <c r="BM494" s="239">
        <f t="shared" si="337"/>
        <v>7.0481218408371786</v>
      </c>
      <c r="BN494" s="240">
        <f t="shared" si="338"/>
        <v>2937</v>
      </c>
      <c r="BO494" s="239">
        <f t="shared" si="339"/>
        <v>0.44137172380679729</v>
      </c>
      <c r="BP494" s="27">
        <f t="shared" si="340"/>
        <v>20000</v>
      </c>
      <c r="BQ494" s="239">
        <f t="shared" si="341"/>
        <v>3.0055956677344047</v>
      </c>
      <c r="BR494" s="36">
        <f t="shared" si="342"/>
        <v>24748.190000000002</v>
      </c>
      <c r="BS494" s="239">
        <f t="shared" si="343"/>
        <v>3.7191526324133961</v>
      </c>
      <c r="BT494" s="248">
        <f t="shared" si="352"/>
        <v>0.32895821067599906</v>
      </c>
      <c r="BU494" s="36">
        <v>135828.19</v>
      </c>
      <c r="BV494" s="47">
        <f t="shared" si="344"/>
        <v>20.412230971010278</v>
      </c>
      <c r="BW494" s="54">
        <f t="shared" si="345"/>
        <v>83068.991818181996</v>
      </c>
      <c r="BX494" s="237">
        <f t="shared" si="346"/>
        <v>12.483590096589625</v>
      </c>
      <c r="BY494" s="53">
        <v>10694</v>
      </c>
      <c r="BZ494" s="53">
        <v>11137</v>
      </c>
      <c r="CA494" s="53">
        <v>15677</v>
      </c>
      <c r="CB494" s="53">
        <v>3735</v>
      </c>
      <c r="CC494" s="54">
        <v>46900</v>
      </c>
      <c r="CD494" s="54">
        <v>2937</v>
      </c>
      <c r="CE494" s="54">
        <v>20000</v>
      </c>
      <c r="CF494" s="42">
        <f t="shared" si="347"/>
        <v>1.8222621337881887E-2</v>
      </c>
      <c r="CG494" s="42">
        <f t="shared" si="348"/>
        <v>1.9694459131831033E-2</v>
      </c>
      <c r="CH494" s="42">
        <f t="shared" si="349"/>
        <v>2.6713674463622064E-2</v>
      </c>
      <c r="CI494" s="42">
        <f t="shared" si="350"/>
        <v>6.3476633036230971E-3</v>
      </c>
      <c r="CJ494" s="42">
        <f t="shared" si="351"/>
        <v>7.0481218408371793E-2</v>
      </c>
      <c r="CK494" s="54">
        <f t="shared" si="353"/>
        <v>16613.798363636401</v>
      </c>
    </row>
    <row r="495" spans="1:89" ht="20" customHeight="1" x14ac:dyDescent="0.6">
      <c r="A495" s="47">
        <v>488</v>
      </c>
      <c r="B495" s="47">
        <v>3</v>
      </c>
      <c r="C495" s="48" t="s">
        <v>828</v>
      </c>
      <c r="D495" s="48" t="s">
        <v>516</v>
      </c>
      <c r="E495" s="48"/>
      <c r="F495" s="23"/>
      <c r="G495" s="19">
        <v>40</v>
      </c>
      <c r="H495" s="20">
        <f t="shared" si="310"/>
        <v>0</v>
      </c>
      <c r="I495" s="23">
        <v>12404</v>
      </c>
      <c r="J495" s="22">
        <v>50</v>
      </c>
      <c r="K495" s="20">
        <f t="shared" si="311"/>
        <v>620200</v>
      </c>
      <c r="L495" s="23"/>
      <c r="M495" s="24">
        <v>60</v>
      </c>
      <c r="N495" s="20">
        <f t="shared" si="312"/>
        <v>0</v>
      </c>
      <c r="O495" s="23">
        <v>2122</v>
      </c>
      <c r="P495" s="25">
        <v>12</v>
      </c>
      <c r="Q495" s="20">
        <f t="shared" si="313"/>
        <v>25464</v>
      </c>
      <c r="R495" s="23"/>
      <c r="S495" s="26">
        <v>12</v>
      </c>
      <c r="T495" s="20">
        <f t="shared" si="314"/>
        <v>0</v>
      </c>
      <c r="U495" s="23">
        <v>50</v>
      </c>
      <c r="V495" s="25">
        <v>8</v>
      </c>
      <c r="W495" s="20">
        <f t="shared" si="315"/>
        <v>400</v>
      </c>
      <c r="X495" s="23"/>
      <c r="Y495" s="25">
        <v>12</v>
      </c>
      <c r="Z495" s="20">
        <f t="shared" si="316"/>
        <v>0</v>
      </c>
      <c r="AA495" s="23">
        <v>60</v>
      </c>
      <c r="AB495" s="25">
        <v>10</v>
      </c>
      <c r="AC495" s="20">
        <f t="shared" si="317"/>
        <v>600</v>
      </c>
      <c r="AD495" s="23"/>
      <c r="AE495" s="25">
        <v>25</v>
      </c>
      <c r="AF495" s="20">
        <f t="shared" si="318"/>
        <v>0</v>
      </c>
      <c r="AG495" s="23"/>
      <c r="AH495" s="25">
        <v>7.5</v>
      </c>
      <c r="AI495" s="20">
        <f t="shared" si="319"/>
        <v>0</v>
      </c>
      <c r="AJ495" s="23"/>
      <c r="AK495" s="22">
        <v>15</v>
      </c>
      <c r="AL495" s="20">
        <f t="shared" si="320"/>
        <v>0</v>
      </c>
      <c r="AM495" s="23"/>
      <c r="AN495" s="25">
        <v>12</v>
      </c>
      <c r="AO495" s="20">
        <f t="shared" si="321"/>
        <v>0</v>
      </c>
      <c r="AP495" s="23">
        <f t="shared" si="322"/>
        <v>110</v>
      </c>
      <c r="AQ495" s="23"/>
      <c r="AR495" s="27">
        <v>4</v>
      </c>
      <c r="AS495" s="23">
        <f t="shared" si="323"/>
        <v>0</v>
      </c>
      <c r="AT495" s="23"/>
      <c r="AU495" s="28">
        <v>6</v>
      </c>
      <c r="AV495" s="23">
        <f t="shared" si="324"/>
        <v>0</v>
      </c>
      <c r="AW495" s="23">
        <v>1257</v>
      </c>
      <c r="AX495" s="29">
        <f t="shared" si="325"/>
        <v>1257</v>
      </c>
      <c r="AY495" s="23">
        <v>18435</v>
      </c>
      <c r="AZ495" s="30">
        <f t="shared" si="326"/>
        <v>0.1710738471460819</v>
      </c>
      <c r="BA495" s="30">
        <f t="shared" si="327"/>
        <v>8.8681070622379874E-3</v>
      </c>
      <c r="BB495" s="30">
        <f t="shared" si="328"/>
        <v>0.59236569274269557</v>
      </c>
      <c r="BC495" s="20">
        <f t="shared" si="329"/>
        <v>621200</v>
      </c>
      <c r="BD495" s="20">
        <f t="shared" si="330"/>
        <v>620200</v>
      </c>
      <c r="BE495" s="20">
        <f t="shared" si="331"/>
        <v>621200</v>
      </c>
      <c r="BF495" s="20">
        <f t="shared" si="332"/>
        <v>621200</v>
      </c>
      <c r="BG495" s="36">
        <v>665099</v>
      </c>
      <c r="BH495" s="36">
        <v>452585.61227272701</v>
      </c>
      <c r="BI495" s="237">
        <f t="shared" si="333"/>
        <v>68.047856375175272</v>
      </c>
      <c r="BJ495" s="238">
        <f t="shared" si="334"/>
        <v>56676</v>
      </c>
      <c r="BK495" s="239">
        <f t="shared" si="335"/>
        <v>8.5214381618375619</v>
      </c>
      <c r="BL495" s="27">
        <f t="shared" si="336"/>
        <v>43350</v>
      </c>
      <c r="BM495" s="239">
        <f t="shared" si="337"/>
        <v>6.5178266694131253</v>
      </c>
      <c r="BN495" s="240">
        <f t="shared" si="338"/>
        <v>4589.25</v>
      </c>
      <c r="BO495" s="239">
        <f t="shared" si="339"/>
        <v>0.69001005865292242</v>
      </c>
      <c r="BP495" s="27">
        <f t="shared" si="340"/>
        <v>15000</v>
      </c>
      <c r="BQ495" s="239">
        <f t="shared" si="341"/>
        <v>2.2553033458176905</v>
      </c>
      <c r="BR495" s="36">
        <f t="shared" si="342"/>
        <v>56205</v>
      </c>
      <c r="BS495" s="239">
        <f t="shared" si="343"/>
        <v>8.4506216367788856</v>
      </c>
      <c r="BT495" s="248">
        <f t="shared" si="352"/>
        <v>0.31952143624824725</v>
      </c>
      <c r="BU495" s="36">
        <v>175820.25</v>
      </c>
      <c r="BV495" s="47">
        <f t="shared" si="344"/>
        <v>26.435199872500185</v>
      </c>
      <c r="BW495" s="54">
        <f t="shared" si="345"/>
        <v>36693.137727272988</v>
      </c>
      <c r="BX495" s="237">
        <f t="shared" si="346"/>
        <v>5.5169437523245399</v>
      </c>
      <c r="BY495" s="53">
        <v>12201</v>
      </c>
      <c r="BZ495" s="53">
        <v>19800</v>
      </c>
      <c r="CA495" s="53">
        <v>20650</v>
      </c>
      <c r="CB495" s="53">
        <v>4025</v>
      </c>
      <c r="CC495" s="54">
        <v>43350</v>
      </c>
      <c r="CD495" s="54">
        <v>4589.25</v>
      </c>
      <c r="CE495" s="54">
        <v>15000</v>
      </c>
      <c r="CF495" s="42">
        <f t="shared" si="347"/>
        <v>1.9641017385705086E-2</v>
      </c>
      <c r="CG495" s="42">
        <f t="shared" si="348"/>
        <v>3.1925185424056757E-2</v>
      </c>
      <c r="CH495" s="42">
        <f t="shared" si="349"/>
        <v>3.324211204121056E-2</v>
      </c>
      <c r="CI495" s="42">
        <f t="shared" si="350"/>
        <v>6.4793947198969739E-3</v>
      </c>
      <c r="CJ495" s="42">
        <f t="shared" si="351"/>
        <v>6.5178266694131251E-2</v>
      </c>
      <c r="CK495" s="54">
        <f t="shared" si="353"/>
        <v>7338.6275454545976</v>
      </c>
    </row>
    <row r="496" spans="1:89" ht="20" customHeight="1" x14ac:dyDescent="0.6">
      <c r="A496" s="47">
        <v>489</v>
      </c>
      <c r="B496" s="62">
        <v>3</v>
      </c>
      <c r="C496" s="48" t="s">
        <v>829</v>
      </c>
      <c r="D496" s="48" t="s">
        <v>394</v>
      </c>
      <c r="E496" s="48" t="s">
        <v>395</v>
      </c>
      <c r="F496" s="23"/>
      <c r="G496" s="19">
        <v>40</v>
      </c>
      <c r="H496" s="20">
        <f t="shared" si="310"/>
        <v>0</v>
      </c>
      <c r="I496" s="23">
        <v>11086</v>
      </c>
      <c r="J496" s="22">
        <v>50</v>
      </c>
      <c r="K496" s="20">
        <f t="shared" si="311"/>
        <v>554300</v>
      </c>
      <c r="L496" s="23"/>
      <c r="M496" s="24">
        <v>60</v>
      </c>
      <c r="N496" s="20">
        <f t="shared" si="312"/>
        <v>0</v>
      </c>
      <c r="O496" s="23">
        <v>4596</v>
      </c>
      <c r="P496" s="25">
        <v>12</v>
      </c>
      <c r="Q496" s="20">
        <f t="shared" si="313"/>
        <v>55152</v>
      </c>
      <c r="R496" s="23"/>
      <c r="S496" s="26">
        <v>12</v>
      </c>
      <c r="T496" s="20">
        <f t="shared" si="314"/>
        <v>0</v>
      </c>
      <c r="U496" s="23">
        <v>1890</v>
      </c>
      <c r="V496" s="25">
        <v>8</v>
      </c>
      <c r="W496" s="20">
        <f t="shared" si="315"/>
        <v>15120</v>
      </c>
      <c r="X496" s="23">
        <v>40</v>
      </c>
      <c r="Y496" s="25">
        <v>12</v>
      </c>
      <c r="Z496" s="20">
        <f t="shared" si="316"/>
        <v>480</v>
      </c>
      <c r="AA496" s="23">
        <v>448</v>
      </c>
      <c r="AB496" s="25">
        <v>10</v>
      </c>
      <c r="AC496" s="20">
        <f t="shared" si="317"/>
        <v>4480</v>
      </c>
      <c r="AD496" s="23">
        <v>235</v>
      </c>
      <c r="AE496" s="25">
        <v>25</v>
      </c>
      <c r="AF496" s="20">
        <f t="shared" si="318"/>
        <v>5875</v>
      </c>
      <c r="AG496" s="23"/>
      <c r="AH496" s="25">
        <v>7.5</v>
      </c>
      <c r="AI496" s="20">
        <f t="shared" si="319"/>
        <v>0</v>
      </c>
      <c r="AJ496" s="23"/>
      <c r="AK496" s="22">
        <v>15</v>
      </c>
      <c r="AL496" s="20">
        <f t="shared" si="320"/>
        <v>0</v>
      </c>
      <c r="AM496" s="23"/>
      <c r="AN496" s="25">
        <v>12</v>
      </c>
      <c r="AO496" s="20">
        <f t="shared" si="321"/>
        <v>0</v>
      </c>
      <c r="AP496" s="23">
        <f t="shared" si="322"/>
        <v>2613</v>
      </c>
      <c r="AQ496" s="23"/>
      <c r="AR496" s="27">
        <v>4</v>
      </c>
      <c r="AS496" s="23">
        <f t="shared" si="323"/>
        <v>0</v>
      </c>
      <c r="AT496" s="23">
        <v>24</v>
      </c>
      <c r="AU496" s="28">
        <v>6</v>
      </c>
      <c r="AV496" s="23">
        <f t="shared" si="324"/>
        <v>144</v>
      </c>
      <c r="AW496" s="23">
        <v>1748</v>
      </c>
      <c r="AX496" s="29">
        <f t="shared" si="325"/>
        <v>1892</v>
      </c>
      <c r="AY496" s="23">
        <v>28110</v>
      </c>
      <c r="AZ496" s="30">
        <f t="shared" si="326"/>
        <v>0.4145769438931986</v>
      </c>
      <c r="BA496" s="30">
        <f t="shared" si="327"/>
        <v>0.2357026880750496</v>
      </c>
      <c r="BB496" s="30">
        <f t="shared" si="328"/>
        <v>0.41166231505657092</v>
      </c>
      <c r="BC496" s="20">
        <f t="shared" si="329"/>
        <v>580255</v>
      </c>
      <c r="BD496" s="20">
        <f t="shared" si="330"/>
        <v>560175</v>
      </c>
      <c r="BE496" s="20">
        <f t="shared" si="331"/>
        <v>580255</v>
      </c>
      <c r="BF496" s="20">
        <f t="shared" si="332"/>
        <v>580255</v>
      </c>
      <c r="BG496" s="36">
        <v>663517</v>
      </c>
      <c r="BH496" s="36">
        <v>442109.08910744003</v>
      </c>
      <c r="BI496" s="237">
        <f t="shared" si="333"/>
        <v>66.631162292366284</v>
      </c>
      <c r="BJ496" s="238">
        <f t="shared" si="334"/>
        <v>39620</v>
      </c>
      <c r="BK496" s="239">
        <f t="shared" si="335"/>
        <v>5.9712109863047971</v>
      </c>
      <c r="BL496" s="27">
        <f t="shared" si="336"/>
        <v>35055</v>
      </c>
      <c r="BM496" s="239">
        <f t="shared" si="337"/>
        <v>5.2832105281401986</v>
      </c>
      <c r="BN496" s="240">
        <f t="shared" si="338"/>
        <v>15678.25</v>
      </c>
      <c r="BO496" s="239">
        <f t="shared" si="339"/>
        <v>2.3629010258968495</v>
      </c>
      <c r="BP496" s="27">
        <f t="shared" si="340"/>
        <v>35000</v>
      </c>
      <c r="BQ496" s="239">
        <f t="shared" si="341"/>
        <v>5.2749213659936371</v>
      </c>
      <c r="BR496" s="36">
        <f t="shared" si="342"/>
        <v>60980.26999999999</v>
      </c>
      <c r="BS496" s="239">
        <f t="shared" si="343"/>
        <v>9.1904608322017349</v>
      </c>
      <c r="BT496" s="248">
        <f t="shared" si="352"/>
        <v>0.33368837707633714</v>
      </c>
      <c r="BU496" s="36">
        <v>186333.52</v>
      </c>
      <c r="BV496" s="47">
        <f t="shared" si="344"/>
        <v>28.082704738537217</v>
      </c>
      <c r="BW496" s="54">
        <f t="shared" si="345"/>
        <v>35074.390892559983</v>
      </c>
      <c r="BX496" s="237">
        <f t="shared" si="346"/>
        <v>5.286132969096494</v>
      </c>
      <c r="BY496" s="53">
        <v>12524</v>
      </c>
      <c r="BZ496" s="53">
        <v>10936</v>
      </c>
      <c r="CA496" s="53">
        <v>12800</v>
      </c>
      <c r="CB496" s="53">
        <v>3360</v>
      </c>
      <c r="CC496" s="54">
        <v>35055</v>
      </c>
      <c r="CD496" s="54">
        <v>15678.25</v>
      </c>
      <c r="CE496" s="54">
        <v>35000</v>
      </c>
      <c r="CF496" s="42">
        <f t="shared" si="347"/>
        <v>2.1583614100697108E-2</v>
      </c>
      <c r="CG496" s="42">
        <f t="shared" si="348"/>
        <v>1.9522470656491275E-2</v>
      </c>
      <c r="CH496" s="42">
        <f t="shared" si="349"/>
        <v>2.2059267046384778E-2</v>
      </c>
      <c r="CI496" s="42">
        <f t="shared" si="350"/>
        <v>5.7905575996760042E-3</v>
      </c>
      <c r="CJ496" s="42">
        <f t="shared" si="351"/>
        <v>5.2832105281401982E-2</v>
      </c>
      <c r="CK496" s="54">
        <f t="shared" si="353"/>
        <v>7014.8781785119972</v>
      </c>
    </row>
    <row r="497" spans="1:89" ht="20" customHeight="1" x14ac:dyDescent="0.6">
      <c r="A497" s="47">
        <v>490</v>
      </c>
      <c r="B497" s="47">
        <v>4</v>
      </c>
      <c r="C497" s="60" t="s">
        <v>830</v>
      </c>
      <c r="D497" s="47" t="s">
        <v>831</v>
      </c>
      <c r="E497" s="47" t="s">
        <v>147</v>
      </c>
      <c r="F497" s="57"/>
      <c r="G497" s="19">
        <v>40</v>
      </c>
      <c r="H497" s="20">
        <f t="shared" si="310"/>
        <v>0</v>
      </c>
      <c r="I497" s="57">
        <v>11070</v>
      </c>
      <c r="J497" s="22">
        <v>50</v>
      </c>
      <c r="K497" s="20">
        <f t="shared" si="311"/>
        <v>553500</v>
      </c>
      <c r="L497" s="23"/>
      <c r="M497" s="24">
        <v>60</v>
      </c>
      <c r="N497" s="20">
        <f t="shared" si="312"/>
        <v>0</v>
      </c>
      <c r="O497" s="23">
        <v>4426</v>
      </c>
      <c r="P497" s="25">
        <v>12</v>
      </c>
      <c r="Q497" s="20">
        <f t="shared" si="313"/>
        <v>53112</v>
      </c>
      <c r="R497" s="23"/>
      <c r="S497" s="26">
        <v>12</v>
      </c>
      <c r="T497" s="20">
        <f t="shared" si="314"/>
        <v>0</v>
      </c>
      <c r="U497" s="23">
        <v>660</v>
      </c>
      <c r="V497" s="25">
        <v>8</v>
      </c>
      <c r="W497" s="20">
        <f t="shared" si="315"/>
        <v>5280</v>
      </c>
      <c r="X497" s="23"/>
      <c r="Y497" s="25">
        <v>12</v>
      </c>
      <c r="Z497" s="20">
        <f t="shared" si="316"/>
        <v>0</v>
      </c>
      <c r="AA497" s="23">
        <v>860</v>
      </c>
      <c r="AB497" s="25">
        <v>10</v>
      </c>
      <c r="AC497" s="20">
        <f t="shared" si="317"/>
        <v>8600</v>
      </c>
      <c r="AD497" s="23">
        <v>429</v>
      </c>
      <c r="AE497" s="25">
        <v>25</v>
      </c>
      <c r="AF497" s="20">
        <f t="shared" si="318"/>
        <v>10725</v>
      </c>
      <c r="AG497" s="23">
        <v>132</v>
      </c>
      <c r="AH497" s="25">
        <v>7.5</v>
      </c>
      <c r="AI497" s="20">
        <f t="shared" si="319"/>
        <v>990</v>
      </c>
      <c r="AJ497" s="23"/>
      <c r="AK497" s="22">
        <v>15</v>
      </c>
      <c r="AL497" s="20">
        <f t="shared" si="320"/>
        <v>0</v>
      </c>
      <c r="AM497" s="23"/>
      <c r="AN497" s="25">
        <v>12</v>
      </c>
      <c r="AO497" s="20">
        <f t="shared" si="321"/>
        <v>0</v>
      </c>
      <c r="AP497" s="23">
        <f t="shared" si="322"/>
        <v>2081</v>
      </c>
      <c r="AQ497" s="23"/>
      <c r="AR497" s="27">
        <v>4</v>
      </c>
      <c r="AS497" s="23">
        <f t="shared" si="323"/>
        <v>0</v>
      </c>
      <c r="AT497" s="23"/>
      <c r="AU497" s="28">
        <v>6</v>
      </c>
      <c r="AV497" s="23">
        <f t="shared" si="324"/>
        <v>0</v>
      </c>
      <c r="AW497" s="23">
        <v>1382</v>
      </c>
      <c r="AX497" s="29">
        <f t="shared" si="325"/>
        <v>1382</v>
      </c>
      <c r="AY497" s="23">
        <v>27910</v>
      </c>
      <c r="AZ497" s="30">
        <f t="shared" si="326"/>
        <v>0.39981933152664861</v>
      </c>
      <c r="BA497" s="30">
        <f t="shared" si="327"/>
        <v>0.1879855465221319</v>
      </c>
      <c r="BB497" s="30">
        <f t="shared" si="328"/>
        <v>0.31224582015363761</v>
      </c>
      <c r="BC497" s="20">
        <f t="shared" si="329"/>
        <v>578105</v>
      </c>
      <c r="BD497" s="20">
        <f t="shared" si="330"/>
        <v>564225</v>
      </c>
      <c r="BE497" s="20">
        <f t="shared" si="331"/>
        <v>578105</v>
      </c>
      <c r="BF497" s="20">
        <f t="shared" si="332"/>
        <v>579095</v>
      </c>
      <c r="BG497" s="36">
        <v>662895</v>
      </c>
      <c r="BH497" s="36">
        <v>439111.79501331999</v>
      </c>
      <c r="BI497" s="237">
        <f t="shared" si="333"/>
        <v>66.241530712001151</v>
      </c>
      <c r="BJ497" s="238">
        <f t="shared" si="334"/>
        <v>46841</v>
      </c>
      <c r="BK497" s="239">
        <f t="shared" si="335"/>
        <v>7.0661266113034493</v>
      </c>
      <c r="BL497" s="27">
        <f t="shared" si="336"/>
        <v>51200</v>
      </c>
      <c r="BM497" s="239">
        <f t="shared" si="337"/>
        <v>7.7236968147293315</v>
      </c>
      <c r="BN497" s="240">
        <f t="shared" si="338"/>
        <v>2725</v>
      </c>
      <c r="BO497" s="239">
        <f t="shared" si="339"/>
        <v>0.41107566054955913</v>
      </c>
      <c r="BP497" s="27">
        <f t="shared" si="340"/>
        <v>25000</v>
      </c>
      <c r="BQ497" s="239">
        <f t="shared" si="341"/>
        <v>3.7713363353170561</v>
      </c>
      <c r="BR497" s="36">
        <f t="shared" si="342"/>
        <v>42995.570000000007</v>
      </c>
      <c r="BS497" s="239">
        <f t="shared" si="343"/>
        <v>6.4860302159467196</v>
      </c>
      <c r="BT497" s="248">
        <f t="shared" si="352"/>
        <v>0.33758469287998855</v>
      </c>
      <c r="BU497" s="36">
        <v>168761.57</v>
      </c>
      <c r="BV497" s="47">
        <f t="shared" si="344"/>
        <v>25.458265637846115</v>
      </c>
      <c r="BW497" s="54">
        <f t="shared" si="345"/>
        <v>55021.634986680001</v>
      </c>
      <c r="BX497" s="237">
        <f t="shared" si="346"/>
        <v>8.3002036501527403</v>
      </c>
      <c r="BY497" s="53">
        <v>14868</v>
      </c>
      <c r="BZ497" s="53">
        <v>12800</v>
      </c>
      <c r="CA497" s="53">
        <v>13974</v>
      </c>
      <c r="CB497" s="53">
        <v>5199</v>
      </c>
      <c r="CC497" s="54">
        <v>51200</v>
      </c>
      <c r="CD497" s="54">
        <v>2725</v>
      </c>
      <c r="CE497" s="54">
        <v>25000</v>
      </c>
      <c r="CF497" s="42">
        <f t="shared" si="347"/>
        <v>2.5718511343095111E-2</v>
      </c>
      <c r="CG497" s="42">
        <f t="shared" si="348"/>
        <v>2.268598520093934E-2</v>
      </c>
      <c r="CH497" s="42">
        <f t="shared" si="349"/>
        <v>2.4172079466532895E-2</v>
      </c>
      <c r="CI497" s="42">
        <f t="shared" si="350"/>
        <v>8.9778015696906372E-3</v>
      </c>
      <c r="CJ497" s="42">
        <f t="shared" si="351"/>
        <v>7.7236968147293306E-2</v>
      </c>
      <c r="CK497" s="54">
        <f t="shared" si="353"/>
        <v>11004.326997336</v>
      </c>
    </row>
    <row r="498" spans="1:89" ht="20" customHeight="1" x14ac:dyDescent="0.6">
      <c r="A498" s="47">
        <v>491</v>
      </c>
      <c r="B498" s="47">
        <v>5</v>
      </c>
      <c r="C498" s="48" t="s">
        <v>832</v>
      </c>
      <c r="D498" s="48" t="s">
        <v>87</v>
      </c>
      <c r="E498" s="48" t="s">
        <v>525</v>
      </c>
      <c r="F498" s="55"/>
      <c r="G498" s="19">
        <v>40</v>
      </c>
      <c r="H498" s="20">
        <f t="shared" si="310"/>
        <v>0</v>
      </c>
      <c r="I498" s="23">
        <v>10725</v>
      </c>
      <c r="J498" s="22">
        <v>50</v>
      </c>
      <c r="K498" s="20">
        <f t="shared" si="311"/>
        <v>536250</v>
      </c>
      <c r="L498" s="23"/>
      <c r="M498" s="24">
        <v>60</v>
      </c>
      <c r="N498" s="20">
        <f t="shared" si="312"/>
        <v>0</v>
      </c>
      <c r="O498" s="23">
        <v>4876</v>
      </c>
      <c r="P498" s="25">
        <v>12</v>
      </c>
      <c r="Q498" s="20">
        <f t="shared" si="313"/>
        <v>58512</v>
      </c>
      <c r="R498" s="23"/>
      <c r="S498" s="26">
        <v>12</v>
      </c>
      <c r="T498" s="20">
        <f t="shared" si="314"/>
        <v>0</v>
      </c>
      <c r="U498" s="23">
        <v>421</v>
      </c>
      <c r="V498" s="25">
        <v>8</v>
      </c>
      <c r="W498" s="20">
        <f t="shared" si="315"/>
        <v>3368</v>
      </c>
      <c r="X498" s="23">
        <v>95</v>
      </c>
      <c r="Y498" s="25">
        <v>12</v>
      </c>
      <c r="Z498" s="20">
        <f t="shared" si="316"/>
        <v>1140</v>
      </c>
      <c r="AA498" s="23">
        <v>730</v>
      </c>
      <c r="AB498" s="25">
        <v>10</v>
      </c>
      <c r="AC498" s="20">
        <f t="shared" si="317"/>
        <v>7300</v>
      </c>
      <c r="AD498" s="23">
        <v>140</v>
      </c>
      <c r="AE498" s="25">
        <v>25</v>
      </c>
      <c r="AF498" s="20">
        <f t="shared" si="318"/>
        <v>3500</v>
      </c>
      <c r="AG498" s="23">
        <v>58</v>
      </c>
      <c r="AH498" s="25">
        <v>7.5</v>
      </c>
      <c r="AI498" s="20">
        <f t="shared" si="319"/>
        <v>435</v>
      </c>
      <c r="AJ498" s="23"/>
      <c r="AK498" s="22">
        <v>15</v>
      </c>
      <c r="AL498" s="20">
        <f t="shared" si="320"/>
        <v>0</v>
      </c>
      <c r="AM498" s="23"/>
      <c r="AN498" s="25">
        <v>12</v>
      </c>
      <c r="AO498" s="20">
        <f t="shared" si="321"/>
        <v>0</v>
      </c>
      <c r="AP498" s="23">
        <f t="shared" si="322"/>
        <v>1444</v>
      </c>
      <c r="AQ498" s="23"/>
      <c r="AR498" s="27">
        <v>4</v>
      </c>
      <c r="AS498" s="23">
        <f t="shared" si="323"/>
        <v>0</v>
      </c>
      <c r="AT498" s="23">
        <v>62</v>
      </c>
      <c r="AU498" s="28">
        <v>6</v>
      </c>
      <c r="AV498" s="23">
        <f t="shared" si="324"/>
        <v>372</v>
      </c>
      <c r="AW498" s="23">
        <v>1823</v>
      </c>
      <c r="AX498" s="29">
        <f t="shared" si="325"/>
        <v>2195</v>
      </c>
      <c r="AY498" s="23">
        <v>42402</v>
      </c>
      <c r="AZ498" s="30">
        <f t="shared" si="326"/>
        <v>0.45463869463869466</v>
      </c>
      <c r="BA498" s="30">
        <f t="shared" si="327"/>
        <v>0.13463869463869463</v>
      </c>
      <c r="BB498" s="30">
        <f t="shared" si="328"/>
        <v>0.45016406890894173</v>
      </c>
      <c r="BC498" s="20">
        <f t="shared" si="329"/>
        <v>551558</v>
      </c>
      <c r="BD498" s="20">
        <f t="shared" si="330"/>
        <v>539750</v>
      </c>
      <c r="BE498" s="20">
        <f t="shared" si="331"/>
        <v>551558</v>
      </c>
      <c r="BF498" s="20">
        <f t="shared" si="332"/>
        <v>551993</v>
      </c>
      <c r="BG498" s="36">
        <v>662865</v>
      </c>
      <c r="BH498" s="36">
        <v>442278.44530399999</v>
      </c>
      <c r="BI498" s="237">
        <f t="shared" si="333"/>
        <v>66.722250428669497</v>
      </c>
      <c r="BJ498" s="238">
        <f t="shared" si="334"/>
        <v>48582</v>
      </c>
      <c r="BK498" s="239">
        <f t="shared" si="335"/>
        <v>7.3290941594442307</v>
      </c>
      <c r="BL498" s="27">
        <f t="shared" si="336"/>
        <v>56000</v>
      </c>
      <c r="BM498" s="239">
        <f t="shared" si="337"/>
        <v>8.4481757220550193</v>
      </c>
      <c r="BN498" s="240">
        <f t="shared" si="338"/>
        <v>4625</v>
      </c>
      <c r="BO498" s="239">
        <f t="shared" si="339"/>
        <v>0.69772879847329394</v>
      </c>
      <c r="BP498" s="27">
        <f t="shared" si="340"/>
        <v>15000</v>
      </c>
      <c r="BQ498" s="239">
        <f t="shared" si="341"/>
        <v>2.2629042112647375</v>
      </c>
      <c r="BR498" s="36">
        <f t="shared" si="342"/>
        <v>85381.85</v>
      </c>
      <c r="BS498" s="239">
        <f t="shared" si="343"/>
        <v>12.880729862038274</v>
      </c>
      <c r="BT498" s="248">
        <f t="shared" si="352"/>
        <v>0.33277749571330512</v>
      </c>
      <c r="BU498" s="36">
        <v>209588.85</v>
      </c>
      <c r="BV498" s="47">
        <f t="shared" si="344"/>
        <v>31.618632753275556</v>
      </c>
      <c r="BW498" s="54">
        <f t="shared" si="345"/>
        <v>10997.704696000001</v>
      </c>
      <c r="BX498" s="237">
        <f t="shared" si="346"/>
        <v>1.6591168180549587</v>
      </c>
      <c r="BY498" s="53">
        <v>15372</v>
      </c>
      <c r="BZ498" s="53">
        <v>13340</v>
      </c>
      <c r="CA498" s="53">
        <v>13050</v>
      </c>
      <c r="CB498" s="53">
        <v>6820</v>
      </c>
      <c r="CC498" s="54">
        <v>56000</v>
      </c>
      <c r="CD498" s="54">
        <v>4625</v>
      </c>
      <c r="CE498" s="54">
        <v>15000</v>
      </c>
      <c r="CF498" s="42">
        <f t="shared" si="347"/>
        <v>2.7870142396629185E-2</v>
      </c>
      <c r="CG498" s="42">
        <f t="shared" si="348"/>
        <v>2.4715145900880038E-2</v>
      </c>
      <c r="CH498" s="42">
        <f t="shared" si="349"/>
        <v>2.366024969268871E-2</v>
      </c>
      <c r="CI498" s="42">
        <f t="shared" si="350"/>
        <v>1.2355229142398545E-2</v>
      </c>
      <c r="CJ498" s="42">
        <f t="shared" si="351"/>
        <v>8.4481757220550194E-2</v>
      </c>
      <c r="CK498" s="54">
        <f t="shared" si="353"/>
        <v>2199.5409392000001</v>
      </c>
    </row>
    <row r="499" spans="1:89" ht="20" customHeight="1" x14ac:dyDescent="0.6">
      <c r="A499" s="47">
        <v>492</v>
      </c>
      <c r="B499" s="47">
        <v>5</v>
      </c>
      <c r="C499" s="48" t="s">
        <v>833</v>
      </c>
      <c r="D499" s="48" t="s">
        <v>212</v>
      </c>
      <c r="E499" s="48" t="s">
        <v>376</v>
      </c>
      <c r="F499" s="23"/>
      <c r="G499" s="19">
        <v>40</v>
      </c>
      <c r="H499" s="20">
        <f t="shared" si="310"/>
        <v>0</v>
      </c>
      <c r="I499" s="23">
        <v>11550</v>
      </c>
      <c r="J499" s="22">
        <v>50</v>
      </c>
      <c r="K499" s="20">
        <f t="shared" si="311"/>
        <v>577500</v>
      </c>
      <c r="L499" s="23"/>
      <c r="M499" s="24">
        <v>60</v>
      </c>
      <c r="N499" s="20">
        <f t="shared" si="312"/>
        <v>0</v>
      </c>
      <c r="O499" s="23">
        <v>3762</v>
      </c>
      <c r="P499" s="25">
        <v>12</v>
      </c>
      <c r="Q499" s="20">
        <f t="shared" si="313"/>
        <v>45144</v>
      </c>
      <c r="R499" s="23">
        <v>700</v>
      </c>
      <c r="S499" s="26">
        <v>12</v>
      </c>
      <c r="T499" s="20">
        <f t="shared" si="314"/>
        <v>8400</v>
      </c>
      <c r="U499" s="23">
        <v>450</v>
      </c>
      <c r="V499" s="25">
        <v>8</v>
      </c>
      <c r="W499" s="20">
        <f t="shared" si="315"/>
        <v>3600</v>
      </c>
      <c r="X499" s="23"/>
      <c r="Y499" s="25">
        <v>12</v>
      </c>
      <c r="Z499" s="20">
        <f t="shared" si="316"/>
        <v>0</v>
      </c>
      <c r="AA499" s="23">
        <v>300</v>
      </c>
      <c r="AB499" s="25">
        <v>10</v>
      </c>
      <c r="AC499" s="20">
        <f t="shared" si="317"/>
        <v>3000</v>
      </c>
      <c r="AD499" s="23"/>
      <c r="AE499" s="25">
        <v>25</v>
      </c>
      <c r="AF499" s="20">
        <f t="shared" si="318"/>
        <v>0</v>
      </c>
      <c r="AG499" s="23"/>
      <c r="AH499" s="25">
        <v>7.5</v>
      </c>
      <c r="AI499" s="20">
        <f t="shared" si="319"/>
        <v>0</v>
      </c>
      <c r="AJ499" s="23">
        <v>19</v>
      </c>
      <c r="AK499" s="22">
        <v>15</v>
      </c>
      <c r="AL499" s="20">
        <f t="shared" si="320"/>
        <v>285</v>
      </c>
      <c r="AM499" s="23"/>
      <c r="AN499" s="25">
        <v>12</v>
      </c>
      <c r="AO499" s="20">
        <f t="shared" si="321"/>
        <v>0</v>
      </c>
      <c r="AP499" s="23">
        <f t="shared" si="322"/>
        <v>1469</v>
      </c>
      <c r="AQ499" s="23"/>
      <c r="AR499" s="27">
        <v>4</v>
      </c>
      <c r="AS499" s="23">
        <f t="shared" si="323"/>
        <v>0</v>
      </c>
      <c r="AT499" s="23"/>
      <c r="AU499" s="28">
        <v>6</v>
      </c>
      <c r="AV499" s="23">
        <f t="shared" si="324"/>
        <v>0</v>
      </c>
      <c r="AW499" s="23">
        <v>1321</v>
      </c>
      <c r="AX499" s="29">
        <f t="shared" si="325"/>
        <v>1321</v>
      </c>
      <c r="AY499" s="23">
        <v>23545</v>
      </c>
      <c r="AZ499" s="30">
        <f t="shared" si="326"/>
        <v>0.32571428571428573</v>
      </c>
      <c r="BA499" s="30">
        <f t="shared" si="327"/>
        <v>0.12718614718614718</v>
      </c>
      <c r="BB499" s="30">
        <f t="shared" si="328"/>
        <v>0.35114300903774587</v>
      </c>
      <c r="BC499" s="20">
        <f t="shared" si="329"/>
        <v>592500</v>
      </c>
      <c r="BD499" s="20">
        <f t="shared" si="330"/>
        <v>585900</v>
      </c>
      <c r="BE499" s="20">
        <f t="shared" si="331"/>
        <v>592500</v>
      </c>
      <c r="BF499" s="20">
        <f t="shared" si="332"/>
        <v>592500</v>
      </c>
      <c r="BG499" s="36">
        <v>661474</v>
      </c>
      <c r="BH499" s="36">
        <v>442177.82926600002</v>
      </c>
      <c r="BI499" s="237">
        <f t="shared" si="333"/>
        <v>66.847348386482309</v>
      </c>
      <c r="BJ499" s="238">
        <f t="shared" si="334"/>
        <v>44197.71</v>
      </c>
      <c r="BK499" s="239">
        <f t="shared" si="335"/>
        <v>6.6817002633512432</v>
      </c>
      <c r="BL499" s="27">
        <f t="shared" si="336"/>
        <v>52512.5</v>
      </c>
      <c r="BM499" s="239">
        <f t="shared" si="337"/>
        <v>7.9387096091456355</v>
      </c>
      <c r="BN499" s="240">
        <f t="shared" si="338"/>
        <v>4132.5</v>
      </c>
      <c r="BO499" s="239">
        <f t="shared" si="339"/>
        <v>0.62474110849406028</v>
      </c>
      <c r="BP499" s="27">
        <f t="shared" si="340"/>
        <v>67550</v>
      </c>
      <c r="BQ499" s="239">
        <f t="shared" si="341"/>
        <v>10.212041591959775</v>
      </c>
      <c r="BR499" s="36">
        <f t="shared" si="342"/>
        <v>67753.63</v>
      </c>
      <c r="BS499" s="239">
        <f t="shared" si="343"/>
        <v>10.242825870706938</v>
      </c>
      <c r="BT499" s="248">
        <f t="shared" si="352"/>
        <v>0.33152651613517686</v>
      </c>
      <c r="BU499" s="36">
        <v>236146.34</v>
      </c>
      <c r="BV499" s="47">
        <f t="shared" si="344"/>
        <v>35.700018443657648</v>
      </c>
      <c r="BW499" s="54">
        <f t="shared" si="345"/>
        <v>-16850.169266000012</v>
      </c>
      <c r="BX499" s="237">
        <f t="shared" si="346"/>
        <v>-2.5473668301399619</v>
      </c>
      <c r="BY499" s="53">
        <v>18272.71</v>
      </c>
      <c r="BZ499" s="53">
        <v>9795</v>
      </c>
      <c r="CA499" s="53">
        <v>9890</v>
      </c>
      <c r="CB499" s="53">
        <v>6240</v>
      </c>
      <c r="CC499" s="54">
        <v>52512.5</v>
      </c>
      <c r="CD499" s="54">
        <v>4132.5</v>
      </c>
      <c r="CE499" s="54">
        <v>67550</v>
      </c>
      <c r="CF499" s="42">
        <f t="shared" si="347"/>
        <v>3.0840016877637131E-2</v>
      </c>
      <c r="CG499" s="42">
        <f t="shared" si="348"/>
        <v>1.6717869943676394E-2</v>
      </c>
      <c r="CH499" s="42">
        <f t="shared" si="349"/>
        <v>1.669198312236287E-2</v>
      </c>
      <c r="CI499" s="42">
        <f t="shared" si="350"/>
        <v>1.0531645569620253E-2</v>
      </c>
      <c r="CJ499" s="42">
        <f t="shared" si="351"/>
        <v>7.9387096091456347E-2</v>
      </c>
      <c r="CK499" s="54">
        <v>0</v>
      </c>
    </row>
    <row r="500" spans="1:89" ht="20" customHeight="1" x14ac:dyDescent="0.6">
      <c r="A500" s="47">
        <v>493</v>
      </c>
      <c r="B500" s="47">
        <v>4</v>
      </c>
      <c r="C500" s="93" t="s">
        <v>834</v>
      </c>
      <c r="D500" s="69" t="s">
        <v>835</v>
      </c>
      <c r="E500" s="47" t="s">
        <v>635</v>
      </c>
      <c r="F500" s="57"/>
      <c r="G500" s="19">
        <v>40</v>
      </c>
      <c r="H500" s="20">
        <f t="shared" si="310"/>
        <v>0</v>
      </c>
      <c r="I500" s="57">
        <v>10930</v>
      </c>
      <c r="J500" s="22">
        <v>50</v>
      </c>
      <c r="K500" s="20">
        <f t="shared" si="311"/>
        <v>546500</v>
      </c>
      <c r="L500" s="23"/>
      <c r="M500" s="24">
        <v>60</v>
      </c>
      <c r="N500" s="20">
        <f t="shared" si="312"/>
        <v>0</v>
      </c>
      <c r="O500" s="23">
        <v>3414</v>
      </c>
      <c r="P500" s="25">
        <v>12</v>
      </c>
      <c r="Q500" s="20">
        <f t="shared" si="313"/>
        <v>40968</v>
      </c>
      <c r="R500" s="23">
        <v>661</v>
      </c>
      <c r="S500" s="26">
        <v>12</v>
      </c>
      <c r="T500" s="20">
        <f t="shared" si="314"/>
        <v>7932</v>
      </c>
      <c r="U500" s="23"/>
      <c r="V500" s="25">
        <v>8</v>
      </c>
      <c r="W500" s="20">
        <f t="shared" si="315"/>
        <v>0</v>
      </c>
      <c r="X500" s="23"/>
      <c r="Y500" s="25">
        <v>12</v>
      </c>
      <c r="Z500" s="20">
        <f t="shared" si="316"/>
        <v>0</v>
      </c>
      <c r="AA500" s="23">
        <v>1239</v>
      </c>
      <c r="AB500" s="25">
        <v>10</v>
      </c>
      <c r="AC500" s="20">
        <f t="shared" si="317"/>
        <v>12390</v>
      </c>
      <c r="AD500" s="23">
        <v>50</v>
      </c>
      <c r="AE500" s="25">
        <v>25</v>
      </c>
      <c r="AF500" s="20">
        <f t="shared" si="318"/>
        <v>1250</v>
      </c>
      <c r="AG500" s="23">
        <v>132</v>
      </c>
      <c r="AH500" s="25">
        <v>7.5</v>
      </c>
      <c r="AI500" s="20">
        <f t="shared" si="319"/>
        <v>990</v>
      </c>
      <c r="AJ500" s="23"/>
      <c r="AK500" s="22">
        <v>15</v>
      </c>
      <c r="AL500" s="20">
        <f t="shared" si="320"/>
        <v>0</v>
      </c>
      <c r="AM500" s="23"/>
      <c r="AN500" s="25">
        <v>12</v>
      </c>
      <c r="AO500" s="20">
        <f t="shared" si="321"/>
        <v>0</v>
      </c>
      <c r="AP500" s="23">
        <f t="shared" si="322"/>
        <v>2082</v>
      </c>
      <c r="AQ500" s="23"/>
      <c r="AR500" s="27">
        <v>4</v>
      </c>
      <c r="AS500" s="23">
        <f t="shared" si="323"/>
        <v>0</v>
      </c>
      <c r="AT500" s="23"/>
      <c r="AU500" s="28">
        <v>6</v>
      </c>
      <c r="AV500" s="23">
        <f t="shared" si="324"/>
        <v>0</v>
      </c>
      <c r="AW500" s="23">
        <v>404</v>
      </c>
      <c r="AX500" s="29">
        <f t="shared" si="325"/>
        <v>404</v>
      </c>
      <c r="AY500" s="23">
        <v>48423</v>
      </c>
      <c r="AZ500" s="30">
        <f t="shared" si="326"/>
        <v>0.31235132662397075</v>
      </c>
      <c r="BA500" s="30">
        <f t="shared" si="327"/>
        <v>0.19048490393412626</v>
      </c>
      <c r="BB500" s="30">
        <f t="shared" si="328"/>
        <v>0.11833626244874049</v>
      </c>
      <c r="BC500" s="20">
        <f t="shared" si="329"/>
        <v>568072</v>
      </c>
      <c r="BD500" s="20">
        <f t="shared" si="330"/>
        <v>555682</v>
      </c>
      <c r="BE500" s="20">
        <f t="shared" si="331"/>
        <v>568072</v>
      </c>
      <c r="BF500" s="20">
        <f t="shared" si="332"/>
        <v>569062</v>
      </c>
      <c r="BG500" s="36">
        <v>661389</v>
      </c>
      <c r="BH500" s="36">
        <v>434026.35208044603</v>
      </c>
      <c r="BI500" s="237">
        <f t="shared" si="333"/>
        <v>65.623460940603181</v>
      </c>
      <c r="BJ500" s="238">
        <f t="shared" si="334"/>
        <v>36607</v>
      </c>
      <c r="BK500" s="239">
        <f t="shared" si="335"/>
        <v>5.5348667728069261</v>
      </c>
      <c r="BL500" s="27">
        <f t="shared" si="336"/>
        <v>48985</v>
      </c>
      <c r="BM500" s="239">
        <f t="shared" si="337"/>
        <v>7.406382628075157</v>
      </c>
      <c r="BN500" s="240">
        <f t="shared" si="338"/>
        <v>2158.75</v>
      </c>
      <c r="BO500" s="239">
        <f t="shared" si="339"/>
        <v>0.32639641723705715</v>
      </c>
      <c r="BP500" s="27">
        <f t="shared" si="340"/>
        <v>26500</v>
      </c>
      <c r="BQ500" s="239">
        <f t="shared" si="341"/>
        <v>4.006719192487326</v>
      </c>
      <c r="BR500" s="36">
        <f t="shared" si="342"/>
        <v>46227.538888888987</v>
      </c>
      <c r="BS500" s="239">
        <f t="shared" si="343"/>
        <v>6.989462916511914</v>
      </c>
      <c r="BT500" s="248">
        <f t="shared" si="352"/>
        <v>0.3437653905939681</v>
      </c>
      <c r="BU500" s="36">
        <v>160478.28888888899</v>
      </c>
      <c r="BV500" s="47">
        <f t="shared" si="344"/>
        <v>24.263827927118381</v>
      </c>
      <c r="BW500" s="54">
        <f t="shared" si="345"/>
        <v>66884.359030664986</v>
      </c>
      <c r="BX500" s="237">
        <f t="shared" si="346"/>
        <v>10.112711132278429</v>
      </c>
      <c r="BY500" s="53">
        <v>11151</v>
      </c>
      <c r="BZ500" s="53">
        <v>11200</v>
      </c>
      <c r="CA500" s="53">
        <v>9546</v>
      </c>
      <c r="CB500" s="53">
        <v>4710</v>
      </c>
      <c r="CC500" s="54">
        <v>48985</v>
      </c>
      <c r="CD500" s="54">
        <v>2158.75</v>
      </c>
      <c r="CE500" s="54">
        <v>26500</v>
      </c>
      <c r="CF500" s="42">
        <f t="shared" si="347"/>
        <v>1.9629554000197159E-2</v>
      </c>
      <c r="CG500" s="42">
        <f t="shared" si="348"/>
        <v>2.0155412628085848E-2</v>
      </c>
      <c r="CH500" s="42">
        <f t="shared" si="349"/>
        <v>1.6804207917306257E-2</v>
      </c>
      <c r="CI500" s="42">
        <f t="shared" si="350"/>
        <v>8.2767782772351691E-3</v>
      </c>
      <c r="CJ500" s="42">
        <f t="shared" si="351"/>
        <v>7.4063826280751574E-2</v>
      </c>
      <c r="CK500" s="54">
        <f t="shared" ref="CK500:CK522" si="354">+BW500*20%</f>
        <v>13376.871806132998</v>
      </c>
    </row>
    <row r="501" spans="1:89" ht="20" customHeight="1" x14ac:dyDescent="0.6">
      <c r="A501" s="47">
        <v>494</v>
      </c>
      <c r="B501" s="47">
        <v>5</v>
      </c>
      <c r="C501" s="48" t="s">
        <v>836</v>
      </c>
      <c r="D501" s="61" t="s">
        <v>837</v>
      </c>
      <c r="E501" s="47" t="s">
        <v>258</v>
      </c>
      <c r="F501" s="57"/>
      <c r="G501" s="19">
        <v>40</v>
      </c>
      <c r="H501" s="20">
        <f t="shared" si="310"/>
        <v>0</v>
      </c>
      <c r="I501" s="57">
        <v>11340</v>
      </c>
      <c r="J501" s="22">
        <v>50</v>
      </c>
      <c r="K501" s="20">
        <f t="shared" si="311"/>
        <v>567000</v>
      </c>
      <c r="L501" s="23"/>
      <c r="M501" s="24">
        <v>60</v>
      </c>
      <c r="N501" s="20">
        <f t="shared" si="312"/>
        <v>0</v>
      </c>
      <c r="O501" s="57">
        <v>4675</v>
      </c>
      <c r="P501" s="25">
        <v>12</v>
      </c>
      <c r="Q501" s="20">
        <f t="shared" si="313"/>
        <v>56100</v>
      </c>
      <c r="R501" s="57">
        <v>520</v>
      </c>
      <c r="S501" s="26">
        <v>12</v>
      </c>
      <c r="T501" s="20">
        <f t="shared" si="314"/>
        <v>6240</v>
      </c>
      <c r="U501" s="57">
        <v>610</v>
      </c>
      <c r="V501" s="25">
        <v>8</v>
      </c>
      <c r="W501" s="20">
        <f t="shared" si="315"/>
        <v>4880</v>
      </c>
      <c r="X501" s="57">
        <v>85</v>
      </c>
      <c r="Y501" s="25">
        <v>12</v>
      </c>
      <c r="Z501" s="20">
        <f t="shared" si="316"/>
        <v>1020</v>
      </c>
      <c r="AA501" s="57">
        <v>100</v>
      </c>
      <c r="AB501" s="25">
        <v>10</v>
      </c>
      <c r="AC501" s="20">
        <f t="shared" si="317"/>
        <v>1000</v>
      </c>
      <c r="AD501" s="57">
        <v>180</v>
      </c>
      <c r="AE501" s="25">
        <v>25</v>
      </c>
      <c r="AF501" s="20">
        <f t="shared" si="318"/>
        <v>4500</v>
      </c>
      <c r="AG501" s="23"/>
      <c r="AH501" s="25">
        <v>7.5</v>
      </c>
      <c r="AI501" s="20">
        <f t="shared" si="319"/>
        <v>0</v>
      </c>
      <c r="AJ501" s="57">
        <v>50</v>
      </c>
      <c r="AK501" s="22">
        <v>15</v>
      </c>
      <c r="AL501" s="20">
        <f t="shared" si="320"/>
        <v>750</v>
      </c>
      <c r="AM501" s="57"/>
      <c r="AN501" s="25">
        <v>12</v>
      </c>
      <c r="AO501" s="20">
        <f t="shared" si="321"/>
        <v>0</v>
      </c>
      <c r="AP501" s="23">
        <f t="shared" si="322"/>
        <v>1545</v>
      </c>
      <c r="AQ501" s="57"/>
      <c r="AR501" s="27">
        <v>4</v>
      </c>
      <c r="AS501" s="23">
        <f t="shared" si="323"/>
        <v>0</v>
      </c>
      <c r="AT501" s="57">
        <v>16</v>
      </c>
      <c r="AU501" s="28">
        <v>6</v>
      </c>
      <c r="AV501" s="23">
        <f t="shared" si="324"/>
        <v>96</v>
      </c>
      <c r="AW501" s="57">
        <v>915</v>
      </c>
      <c r="AX501" s="29">
        <f t="shared" si="325"/>
        <v>1011</v>
      </c>
      <c r="AY501" s="57">
        <v>17320</v>
      </c>
      <c r="AZ501" s="30">
        <f t="shared" si="326"/>
        <v>0.41225749559082892</v>
      </c>
      <c r="BA501" s="30">
        <f t="shared" si="327"/>
        <v>0.13624338624338625</v>
      </c>
      <c r="BB501" s="30">
        <f t="shared" si="328"/>
        <v>0.2162566844919786</v>
      </c>
      <c r="BC501" s="20">
        <f t="shared" si="329"/>
        <v>584640</v>
      </c>
      <c r="BD501" s="20">
        <f t="shared" si="330"/>
        <v>577740</v>
      </c>
      <c r="BE501" s="20">
        <f t="shared" si="331"/>
        <v>584640</v>
      </c>
      <c r="BF501" s="20">
        <f t="shared" si="332"/>
        <v>584640</v>
      </c>
      <c r="BG501" s="241">
        <v>660090</v>
      </c>
      <c r="BH501" s="241">
        <v>453019.25</v>
      </c>
      <c r="BI501" s="237">
        <f t="shared" si="333"/>
        <v>68.629921677347028</v>
      </c>
      <c r="BJ501" s="238">
        <f t="shared" si="334"/>
        <v>37010</v>
      </c>
      <c r="BK501" s="239">
        <f t="shared" si="335"/>
        <v>5.6068111924131561</v>
      </c>
      <c r="BL501" s="27">
        <f t="shared" si="336"/>
        <v>37332.5</v>
      </c>
      <c r="BM501" s="239">
        <f t="shared" si="337"/>
        <v>5.6556681664621493</v>
      </c>
      <c r="BN501" s="240">
        <f t="shared" si="338"/>
        <v>6422.81</v>
      </c>
      <c r="BO501" s="239">
        <f t="shared" si="339"/>
        <v>0.9730203457104335</v>
      </c>
      <c r="BP501" s="27">
        <f t="shared" si="340"/>
        <v>42000</v>
      </c>
      <c r="BQ501" s="239">
        <f t="shared" si="341"/>
        <v>6.3627687133572701</v>
      </c>
      <c r="BR501" s="36">
        <f t="shared" si="342"/>
        <v>56132.73000000001</v>
      </c>
      <c r="BS501" s="239">
        <f t="shared" si="343"/>
        <v>8.5037994818888354</v>
      </c>
      <c r="BT501" s="248">
        <f t="shared" si="352"/>
        <v>0.31370078322652972</v>
      </c>
      <c r="BU501" s="241">
        <v>178898.04</v>
      </c>
      <c r="BV501" s="47">
        <f t="shared" si="344"/>
        <v>27.102067899831844</v>
      </c>
      <c r="BW501" s="54">
        <f t="shared" si="345"/>
        <v>28172.709999999992</v>
      </c>
      <c r="BX501" s="237">
        <f t="shared" si="346"/>
        <v>4.2680104228211295</v>
      </c>
      <c r="BY501" s="58">
        <v>10574</v>
      </c>
      <c r="BZ501" s="58">
        <v>10520</v>
      </c>
      <c r="CA501" s="58">
        <v>10316</v>
      </c>
      <c r="CB501" s="58">
        <v>5600</v>
      </c>
      <c r="CC501" s="59">
        <v>37332.5</v>
      </c>
      <c r="CD501" s="59">
        <v>6422.81</v>
      </c>
      <c r="CE501" s="59">
        <v>42000</v>
      </c>
      <c r="CF501" s="42">
        <f t="shared" si="347"/>
        <v>1.8086343732895457E-2</v>
      </c>
      <c r="CG501" s="42">
        <f t="shared" si="348"/>
        <v>1.8208882888496557E-2</v>
      </c>
      <c r="CH501" s="42">
        <f t="shared" si="349"/>
        <v>1.7645046524356868E-2</v>
      </c>
      <c r="CI501" s="42">
        <f t="shared" si="350"/>
        <v>9.5785440613026813E-3</v>
      </c>
      <c r="CJ501" s="42">
        <f t="shared" si="351"/>
        <v>5.6556681664621494E-2</v>
      </c>
      <c r="CK501" s="54">
        <f t="shared" si="354"/>
        <v>5634.5419999999986</v>
      </c>
    </row>
    <row r="502" spans="1:89" ht="20" customHeight="1" x14ac:dyDescent="0.6">
      <c r="A502" s="47">
        <v>495</v>
      </c>
      <c r="B502" s="47">
        <v>3</v>
      </c>
      <c r="C502" s="48" t="s">
        <v>838</v>
      </c>
      <c r="D502" s="48" t="s">
        <v>697</v>
      </c>
      <c r="E502" s="48" t="s">
        <v>237</v>
      </c>
      <c r="F502" s="23"/>
      <c r="G502" s="19">
        <v>40</v>
      </c>
      <c r="H502" s="20">
        <f t="shared" si="310"/>
        <v>0</v>
      </c>
      <c r="I502" s="23">
        <v>11559</v>
      </c>
      <c r="J502" s="22">
        <v>50</v>
      </c>
      <c r="K502" s="20">
        <f t="shared" si="311"/>
        <v>577950</v>
      </c>
      <c r="L502" s="23"/>
      <c r="M502" s="24">
        <v>60</v>
      </c>
      <c r="N502" s="20">
        <f t="shared" si="312"/>
        <v>0</v>
      </c>
      <c r="O502" s="23">
        <v>3248</v>
      </c>
      <c r="P502" s="25">
        <v>12</v>
      </c>
      <c r="Q502" s="20">
        <f t="shared" si="313"/>
        <v>38976</v>
      </c>
      <c r="R502" s="23">
        <v>500</v>
      </c>
      <c r="S502" s="26">
        <v>12</v>
      </c>
      <c r="T502" s="20">
        <f t="shared" si="314"/>
        <v>6000</v>
      </c>
      <c r="U502" s="23">
        <v>355</v>
      </c>
      <c r="V502" s="25">
        <v>8</v>
      </c>
      <c r="W502" s="20">
        <f t="shared" si="315"/>
        <v>2840</v>
      </c>
      <c r="X502" s="23">
        <v>281</v>
      </c>
      <c r="Y502" s="25">
        <v>12</v>
      </c>
      <c r="Z502" s="20">
        <f t="shared" si="316"/>
        <v>3372</v>
      </c>
      <c r="AA502" s="23">
        <v>424</v>
      </c>
      <c r="AB502" s="25">
        <v>10</v>
      </c>
      <c r="AC502" s="20">
        <f t="shared" si="317"/>
        <v>4240</v>
      </c>
      <c r="AD502" s="23">
        <v>185</v>
      </c>
      <c r="AE502" s="25">
        <v>25</v>
      </c>
      <c r="AF502" s="20">
        <f t="shared" si="318"/>
        <v>4625</v>
      </c>
      <c r="AG502" s="23"/>
      <c r="AH502" s="25">
        <v>7.5</v>
      </c>
      <c r="AI502" s="20">
        <f t="shared" si="319"/>
        <v>0</v>
      </c>
      <c r="AJ502" s="23">
        <v>93</v>
      </c>
      <c r="AK502" s="22">
        <v>15</v>
      </c>
      <c r="AL502" s="20">
        <f t="shared" si="320"/>
        <v>1395</v>
      </c>
      <c r="AM502" s="23"/>
      <c r="AN502" s="25">
        <v>12</v>
      </c>
      <c r="AO502" s="20">
        <f t="shared" si="321"/>
        <v>0</v>
      </c>
      <c r="AP502" s="23">
        <f t="shared" si="322"/>
        <v>1838</v>
      </c>
      <c r="AQ502" s="23">
        <v>6</v>
      </c>
      <c r="AR502" s="27">
        <v>4</v>
      </c>
      <c r="AS502" s="23">
        <f t="shared" si="323"/>
        <v>24</v>
      </c>
      <c r="AT502" s="23"/>
      <c r="AU502" s="28">
        <v>6</v>
      </c>
      <c r="AV502" s="23">
        <f t="shared" si="324"/>
        <v>0</v>
      </c>
      <c r="AW502" s="23">
        <v>954</v>
      </c>
      <c r="AX502" s="29">
        <f t="shared" si="325"/>
        <v>978</v>
      </c>
      <c r="AY502" s="23">
        <v>19500</v>
      </c>
      <c r="AZ502" s="30">
        <f t="shared" si="326"/>
        <v>0.28099316549874559</v>
      </c>
      <c r="BA502" s="30">
        <f t="shared" si="327"/>
        <v>0.1590102950082187</v>
      </c>
      <c r="BB502" s="30">
        <f t="shared" si="328"/>
        <v>0.30110837438423643</v>
      </c>
      <c r="BC502" s="20">
        <f t="shared" si="329"/>
        <v>599027</v>
      </c>
      <c r="BD502" s="20">
        <f t="shared" si="330"/>
        <v>588575</v>
      </c>
      <c r="BE502" s="20">
        <f t="shared" si="331"/>
        <v>599027</v>
      </c>
      <c r="BF502" s="20">
        <f t="shared" si="332"/>
        <v>599027</v>
      </c>
      <c r="BG502" s="36">
        <v>658898</v>
      </c>
      <c r="BH502" s="36">
        <v>444097.33074445598</v>
      </c>
      <c r="BI502" s="237">
        <f t="shared" si="333"/>
        <v>67.400011950932623</v>
      </c>
      <c r="BJ502" s="238">
        <f t="shared" si="334"/>
        <v>51458</v>
      </c>
      <c r="BK502" s="239">
        <f t="shared" si="335"/>
        <v>7.8097065099605709</v>
      </c>
      <c r="BL502" s="27">
        <f t="shared" si="336"/>
        <v>27720</v>
      </c>
      <c r="BM502" s="239">
        <f t="shared" si="337"/>
        <v>4.2070244559856</v>
      </c>
      <c r="BN502" s="240">
        <f t="shared" si="338"/>
        <v>7822.5</v>
      </c>
      <c r="BO502" s="239">
        <f t="shared" si="339"/>
        <v>1.1872095529201789</v>
      </c>
      <c r="BP502" s="27">
        <f t="shared" si="340"/>
        <v>12000</v>
      </c>
      <c r="BQ502" s="239">
        <f t="shared" si="341"/>
        <v>1.8212227082188748</v>
      </c>
      <c r="BR502" s="36">
        <f t="shared" si="342"/>
        <v>45404.260000000009</v>
      </c>
      <c r="BS502" s="239">
        <f t="shared" si="343"/>
        <v>6.8909391134894946</v>
      </c>
      <c r="BT502" s="248">
        <f t="shared" si="352"/>
        <v>0.32599988049067385</v>
      </c>
      <c r="BU502" s="36">
        <v>144404.76</v>
      </c>
      <c r="BV502" s="47">
        <f t="shared" si="344"/>
        <v>21.916102340574721</v>
      </c>
      <c r="BW502" s="54">
        <f t="shared" si="345"/>
        <v>70395.909255544015</v>
      </c>
      <c r="BX502" s="237">
        <f t="shared" si="346"/>
        <v>10.683885708492667</v>
      </c>
      <c r="BY502" s="53">
        <v>23088</v>
      </c>
      <c r="BZ502" s="53">
        <v>11490</v>
      </c>
      <c r="CA502" s="53">
        <v>12400</v>
      </c>
      <c r="CB502" s="53">
        <v>4480</v>
      </c>
      <c r="CC502" s="54">
        <v>27720</v>
      </c>
      <c r="CD502" s="54">
        <v>7822.5</v>
      </c>
      <c r="CE502" s="54">
        <v>12000</v>
      </c>
      <c r="CF502" s="42">
        <f t="shared" si="347"/>
        <v>3.8542503092515029E-2</v>
      </c>
      <c r="CG502" s="42">
        <f t="shared" si="348"/>
        <v>1.9521726203117699E-2</v>
      </c>
      <c r="CH502" s="42">
        <f t="shared" si="349"/>
        <v>2.0700235548648058E-2</v>
      </c>
      <c r="CI502" s="42">
        <f t="shared" si="350"/>
        <v>7.4787947788663954E-3</v>
      </c>
      <c r="CJ502" s="42">
        <f t="shared" si="351"/>
        <v>4.2070244559856002E-2</v>
      </c>
      <c r="CK502" s="54">
        <f t="shared" si="354"/>
        <v>14079.181851108804</v>
      </c>
    </row>
    <row r="503" spans="1:89" ht="20" customHeight="1" x14ac:dyDescent="0.6">
      <c r="A503" s="47">
        <v>496</v>
      </c>
      <c r="B503" s="47">
        <v>4</v>
      </c>
      <c r="C503" s="60" t="s">
        <v>839</v>
      </c>
      <c r="D503" s="63" t="s">
        <v>78</v>
      </c>
      <c r="E503" s="47" t="s">
        <v>101</v>
      </c>
      <c r="F503" s="57"/>
      <c r="G503" s="19">
        <v>40</v>
      </c>
      <c r="H503" s="20">
        <f t="shared" si="310"/>
        <v>0</v>
      </c>
      <c r="I503" s="57">
        <v>10345</v>
      </c>
      <c r="J503" s="22">
        <v>50</v>
      </c>
      <c r="K503" s="20">
        <f t="shared" si="311"/>
        <v>517250</v>
      </c>
      <c r="L503" s="23"/>
      <c r="M503" s="24">
        <v>60</v>
      </c>
      <c r="N503" s="20">
        <f t="shared" si="312"/>
        <v>0</v>
      </c>
      <c r="O503" s="23">
        <v>3502</v>
      </c>
      <c r="P503" s="25">
        <v>12</v>
      </c>
      <c r="Q503" s="20">
        <f t="shared" si="313"/>
        <v>42024</v>
      </c>
      <c r="R503" s="23">
        <v>1010</v>
      </c>
      <c r="S503" s="26">
        <v>12</v>
      </c>
      <c r="T503" s="20">
        <f t="shared" si="314"/>
        <v>12120</v>
      </c>
      <c r="U503" s="23">
        <v>1146</v>
      </c>
      <c r="V503" s="25">
        <v>8</v>
      </c>
      <c r="W503" s="20">
        <f t="shared" si="315"/>
        <v>9168</v>
      </c>
      <c r="X503" s="23">
        <v>1294</v>
      </c>
      <c r="Y503" s="25">
        <v>12</v>
      </c>
      <c r="Z503" s="20">
        <f t="shared" si="316"/>
        <v>15528</v>
      </c>
      <c r="AA503" s="23">
        <v>2405</v>
      </c>
      <c r="AB503" s="25">
        <v>10</v>
      </c>
      <c r="AC503" s="20">
        <f t="shared" si="317"/>
        <v>24050</v>
      </c>
      <c r="AD503" s="23">
        <v>100</v>
      </c>
      <c r="AE503" s="25">
        <v>25</v>
      </c>
      <c r="AF503" s="20">
        <f t="shared" si="318"/>
        <v>2500</v>
      </c>
      <c r="AG503" s="23"/>
      <c r="AH503" s="25">
        <v>7.5</v>
      </c>
      <c r="AI503" s="20">
        <f t="shared" si="319"/>
        <v>0</v>
      </c>
      <c r="AJ503" s="23"/>
      <c r="AK503" s="22">
        <v>15</v>
      </c>
      <c r="AL503" s="20">
        <f t="shared" si="320"/>
        <v>0</v>
      </c>
      <c r="AM503" s="23"/>
      <c r="AN503" s="25">
        <v>12</v>
      </c>
      <c r="AO503" s="20">
        <f t="shared" si="321"/>
        <v>0</v>
      </c>
      <c r="AP503" s="23">
        <f t="shared" si="322"/>
        <v>5955</v>
      </c>
      <c r="AQ503" s="23"/>
      <c r="AR503" s="27">
        <v>4</v>
      </c>
      <c r="AS503" s="23">
        <f t="shared" si="323"/>
        <v>0</v>
      </c>
      <c r="AT503" s="23"/>
      <c r="AU503" s="28">
        <v>6</v>
      </c>
      <c r="AV503" s="23">
        <f t="shared" si="324"/>
        <v>0</v>
      </c>
      <c r="AW503" s="23">
        <v>1879</v>
      </c>
      <c r="AX503" s="29">
        <f t="shared" si="325"/>
        <v>1879</v>
      </c>
      <c r="AY503" s="23">
        <v>36065</v>
      </c>
      <c r="AZ503" s="30">
        <f t="shared" si="326"/>
        <v>0.33852102464958916</v>
      </c>
      <c r="BA503" s="30">
        <f t="shared" si="327"/>
        <v>0.57564040599323341</v>
      </c>
      <c r="BB503" s="30">
        <f t="shared" si="328"/>
        <v>0.53655054254711598</v>
      </c>
      <c r="BC503" s="20">
        <f t="shared" si="329"/>
        <v>580616</v>
      </c>
      <c r="BD503" s="20">
        <f t="shared" si="330"/>
        <v>531870</v>
      </c>
      <c r="BE503" s="20">
        <f t="shared" si="331"/>
        <v>580616</v>
      </c>
      <c r="BF503" s="20">
        <f t="shared" si="332"/>
        <v>580616</v>
      </c>
      <c r="BG503" s="36">
        <v>658705</v>
      </c>
      <c r="BH503" s="36">
        <v>441565.75</v>
      </c>
      <c r="BI503" s="237">
        <f t="shared" si="333"/>
        <v>67.035433160519503</v>
      </c>
      <c r="BJ503" s="238">
        <f t="shared" si="334"/>
        <v>43954</v>
      </c>
      <c r="BK503" s="239">
        <f t="shared" si="335"/>
        <v>6.6727897920920594</v>
      </c>
      <c r="BL503" s="27">
        <f t="shared" si="336"/>
        <v>50350</v>
      </c>
      <c r="BM503" s="239">
        <f t="shared" si="337"/>
        <v>7.6437859132692179</v>
      </c>
      <c r="BN503" s="240">
        <f t="shared" si="338"/>
        <v>3500</v>
      </c>
      <c r="BO503" s="239">
        <f t="shared" si="339"/>
        <v>0.53134559476548682</v>
      </c>
      <c r="BP503" s="27">
        <f t="shared" si="340"/>
        <v>12000</v>
      </c>
      <c r="BQ503" s="239">
        <f t="shared" si="341"/>
        <v>1.8217563249102404</v>
      </c>
      <c r="BR503" s="36">
        <f t="shared" si="342"/>
        <v>39986.709999999992</v>
      </c>
      <c r="BS503" s="239">
        <f t="shared" si="343"/>
        <v>6.0705034879042961</v>
      </c>
      <c r="BT503" s="248">
        <f t="shared" si="352"/>
        <v>0.32964566839480497</v>
      </c>
      <c r="BU503" s="36">
        <v>149790.71</v>
      </c>
      <c r="BV503" s="47">
        <f t="shared" si="344"/>
        <v>22.740181112941301</v>
      </c>
      <c r="BW503" s="54">
        <f t="shared" si="345"/>
        <v>67348.540000000008</v>
      </c>
      <c r="BX503" s="237">
        <f t="shared" si="346"/>
        <v>10.224385726539195</v>
      </c>
      <c r="BY503" s="53">
        <v>10694</v>
      </c>
      <c r="BZ503" s="53">
        <v>13840</v>
      </c>
      <c r="CA503" s="53">
        <v>12060</v>
      </c>
      <c r="CB503" s="53">
        <v>7360</v>
      </c>
      <c r="CC503" s="54">
        <v>50350</v>
      </c>
      <c r="CD503" s="54">
        <v>3500</v>
      </c>
      <c r="CE503" s="54">
        <v>12000</v>
      </c>
      <c r="CF503" s="42">
        <f t="shared" si="347"/>
        <v>1.841836945588823E-2</v>
      </c>
      <c r="CG503" s="42">
        <f t="shared" si="348"/>
        <v>2.6021396205839775E-2</v>
      </c>
      <c r="CH503" s="42">
        <f t="shared" si="349"/>
        <v>2.0771043167945768E-2</v>
      </c>
      <c r="CI503" s="42">
        <f t="shared" si="350"/>
        <v>1.2676192182096256E-2</v>
      </c>
      <c r="CJ503" s="42">
        <f t="shared" si="351"/>
        <v>7.6437859132692174E-2</v>
      </c>
      <c r="CK503" s="54">
        <f t="shared" si="354"/>
        <v>13469.708000000002</v>
      </c>
    </row>
    <row r="504" spans="1:89" ht="20" customHeight="1" x14ac:dyDescent="0.6">
      <c r="A504" s="47">
        <v>497</v>
      </c>
      <c r="B504" s="47">
        <v>4</v>
      </c>
      <c r="C504" s="48" t="s">
        <v>840</v>
      </c>
      <c r="D504" s="48" t="s">
        <v>841</v>
      </c>
      <c r="E504" s="71" t="s">
        <v>420</v>
      </c>
      <c r="F504" s="57"/>
      <c r="G504" s="19">
        <v>40</v>
      </c>
      <c r="H504" s="20">
        <f t="shared" si="310"/>
        <v>0</v>
      </c>
      <c r="I504" s="57">
        <v>11747</v>
      </c>
      <c r="J504" s="22">
        <v>50</v>
      </c>
      <c r="K504" s="20">
        <f t="shared" si="311"/>
        <v>587350</v>
      </c>
      <c r="L504" s="23"/>
      <c r="M504" s="24">
        <v>60</v>
      </c>
      <c r="N504" s="20">
        <f t="shared" si="312"/>
        <v>0</v>
      </c>
      <c r="O504" s="57">
        <v>2394</v>
      </c>
      <c r="P504" s="25">
        <v>12</v>
      </c>
      <c r="Q504" s="20">
        <f t="shared" si="313"/>
        <v>28728</v>
      </c>
      <c r="R504" s="57">
        <v>1000</v>
      </c>
      <c r="S504" s="26">
        <v>12</v>
      </c>
      <c r="T504" s="20">
        <f t="shared" si="314"/>
        <v>12000</v>
      </c>
      <c r="U504" s="23"/>
      <c r="V504" s="25">
        <v>8</v>
      </c>
      <c r="W504" s="20">
        <f t="shared" si="315"/>
        <v>0</v>
      </c>
      <c r="X504" s="57"/>
      <c r="Y504" s="25">
        <v>12</v>
      </c>
      <c r="Z504" s="20">
        <f t="shared" si="316"/>
        <v>0</v>
      </c>
      <c r="AA504" s="57">
        <v>1160</v>
      </c>
      <c r="AB504" s="25">
        <v>10</v>
      </c>
      <c r="AC504" s="20">
        <f t="shared" si="317"/>
        <v>11600</v>
      </c>
      <c r="AD504" s="57"/>
      <c r="AE504" s="25">
        <v>25</v>
      </c>
      <c r="AF504" s="20">
        <f t="shared" si="318"/>
        <v>0</v>
      </c>
      <c r="AG504" s="57"/>
      <c r="AH504" s="25">
        <v>7.5</v>
      </c>
      <c r="AI504" s="20">
        <f t="shared" si="319"/>
        <v>0</v>
      </c>
      <c r="AJ504" s="57">
        <v>101</v>
      </c>
      <c r="AK504" s="22">
        <v>15</v>
      </c>
      <c r="AL504" s="20">
        <f t="shared" si="320"/>
        <v>1515</v>
      </c>
      <c r="AM504" s="57"/>
      <c r="AN504" s="25">
        <v>12</v>
      </c>
      <c r="AO504" s="20">
        <f t="shared" si="321"/>
        <v>0</v>
      </c>
      <c r="AP504" s="23">
        <f t="shared" si="322"/>
        <v>2261</v>
      </c>
      <c r="AQ504" s="57"/>
      <c r="AR504" s="27">
        <v>4</v>
      </c>
      <c r="AS504" s="23">
        <f t="shared" si="323"/>
        <v>0</v>
      </c>
      <c r="AT504" s="57">
        <v>21</v>
      </c>
      <c r="AU504" s="28">
        <v>6</v>
      </c>
      <c r="AV504" s="23">
        <f t="shared" si="324"/>
        <v>126</v>
      </c>
      <c r="AW504" s="57">
        <v>694</v>
      </c>
      <c r="AX504" s="29">
        <f t="shared" si="325"/>
        <v>820</v>
      </c>
      <c r="AY504" s="57">
        <v>16685</v>
      </c>
      <c r="AZ504" s="30">
        <f t="shared" si="326"/>
        <v>0.20379671405465224</v>
      </c>
      <c r="BA504" s="30">
        <f t="shared" si="327"/>
        <v>0.19247467438494936</v>
      </c>
      <c r="BB504" s="30">
        <f t="shared" si="328"/>
        <v>0.34252297410192145</v>
      </c>
      <c r="BC504" s="20">
        <f t="shared" si="329"/>
        <v>610950</v>
      </c>
      <c r="BD504" s="20">
        <f t="shared" si="330"/>
        <v>599350</v>
      </c>
      <c r="BE504" s="20">
        <f t="shared" si="331"/>
        <v>610950</v>
      </c>
      <c r="BF504" s="20">
        <f t="shared" si="332"/>
        <v>610950</v>
      </c>
      <c r="BG504" s="241">
        <v>657878</v>
      </c>
      <c r="BH504" s="241">
        <v>446872.83</v>
      </c>
      <c r="BI504" s="237">
        <f t="shared" si="333"/>
        <v>67.926398207570401</v>
      </c>
      <c r="BJ504" s="238">
        <f t="shared" si="334"/>
        <v>36509</v>
      </c>
      <c r="BK504" s="239">
        <f t="shared" si="335"/>
        <v>5.5495091795135272</v>
      </c>
      <c r="BL504" s="27">
        <f t="shared" si="336"/>
        <v>33496.39</v>
      </c>
      <c r="BM504" s="239">
        <f t="shared" si="337"/>
        <v>5.0915808098158015</v>
      </c>
      <c r="BN504" s="240">
        <f t="shared" si="338"/>
        <v>13668.52</v>
      </c>
      <c r="BO504" s="239">
        <f t="shared" si="339"/>
        <v>2.0776678958712713</v>
      </c>
      <c r="BP504" s="27">
        <f t="shared" si="340"/>
        <v>14000</v>
      </c>
      <c r="BQ504" s="239">
        <f t="shared" si="341"/>
        <v>2.128054137697263</v>
      </c>
      <c r="BR504" s="36">
        <f t="shared" si="342"/>
        <v>31313.569999999992</v>
      </c>
      <c r="BS504" s="239">
        <f t="shared" si="343"/>
        <v>4.7597837288980624</v>
      </c>
      <c r="BT504" s="248">
        <f t="shared" si="352"/>
        <v>0.32073601792429596</v>
      </c>
      <c r="BU504" s="241">
        <v>128987.48</v>
      </c>
      <c r="BV504" s="47">
        <f t="shared" si="344"/>
        <v>19.606595751795926</v>
      </c>
      <c r="BW504" s="54">
        <f t="shared" si="345"/>
        <v>82017.689999999988</v>
      </c>
      <c r="BX504" s="237">
        <f t="shared" si="346"/>
        <v>12.467006040633672</v>
      </c>
      <c r="BY504" s="58">
        <v>11529</v>
      </c>
      <c r="BZ504" s="58">
        <v>11250</v>
      </c>
      <c r="CA504" s="58">
        <v>10010</v>
      </c>
      <c r="CB504" s="58">
        <v>3720</v>
      </c>
      <c r="CC504" s="59">
        <v>33496.39</v>
      </c>
      <c r="CD504" s="59">
        <v>13668.52</v>
      </c>
      <c r="CE504" s="59">
        <v>14000</v>
      </c>
      <c r="CF504" s="42">
        <f t="shared" si="347"/>
        <v>1.8870611342990423E-2</v>
      </c>
      <c r="CG504" s="42">
        <f t="shared" si="348"/>
        <v>1.8770334529073163E-2</v>
      </c>
      <c r="CH504" s="42">
        <f t="shared" si="349"/>
        <v>1.6384319502414271E-2</v>
      </c>
      <c r="CI504" s="42">
        <f t="shared" si="350"/>
        <v>6.0888779769211884E-3</v>
      </c>
      <c r="CJ504" s="42">
        <f t="shared" si="351"/>
        <v>5.0915808098158016E-2</v>
      </c>
      <c r="CK504" s="54">
        <f t="shared" si="354"/>
        <v>16403.537999999997</v>
      </c>
    </row>
    <row r="505" spans="1:89" ht="20" customHeight="1" x14ac:dyDescent="0.6">
      <c r="A505" s="47">
        <v>498</v>
      </c>
      <c r="B505" s="47">
        <v>5</v>
      </c>
      <c r="C505" s="48" t="s">
        <v>842</v>
      </c>
      <c r="D505" s="47" t="s">
        <v>453</v>
      </c>
      <c r="E505" s="47" t="s">
        <v>258</v>
      </c>
      <c r="F505" s="57"/>
      <c r="G505" s="19">
        <v>40</v>
      </c>
      <c r="H505" s="20">
        <f t="shared" si="310"/>
        <v>0</v>
      </c>
      <c r="I505" s="57">
        <v>11751</v>
      </c>
      <c r="J505" s="22">
        <v>50</v>
      </c>
      <c r="K505" s="20">
        <f t="shared" si="311"/>
        <v>587550</v>
      </c>
      <c r="L505" s="23"/>
      <c r="M505" s="24">
        <v>60</v>
      </c>
      <c r="N505" s="20">
        <f t="shared" si="312"/>
        <v>0</v>
      </c>
      <c r="O505" s="57">
        <v>2692</v>
      </c>
      <c r="P505" s="25">
        <v>12</v>
      </c>
      <c r="Q505" s="20">
        <f t="shared" si="313"/>
        <v>32304</v>
      </c>
      <c r="R505" s="57"/>
      <c r="S505" s="26">
        <v>12</v>
      </c>
      <c r="T505" s="20">
        <f t="shared" si="314"/>
        <v>0</v>
      </c>
      <c r="U505" s="57">
        <v>1175</v>
      </c>
      <c r="V505" s="25">
        <v>8</v>
      </c>
      <c r="W505" s="20">
        <f t="shared" si="315"/>
        <v>9400</v>
      </c>
      <c r="X505" s="57">
        <v>274</v>
      </c>
      <c r="Y505" s="25">
        <v>12</v>
      </c>
      <c r="Z505" s="20">
        <f t="shared" si="316"/>
        <v>3288</v>
      </c>
      <c r="AA505" s="57">
        <v>437</v>
      </c>
      <c r="AB505" s="25">
        <v>10</v>
      </c>
      <c r="AC505" s="20">
        <f t="shared" si="317"/>
        <v>4370</v>
      </c>
      <c r="AD505" s="57">
        <v>288</v>
      </c>
      <c r="AE505" s="25">
        <v>25</v>
      </c>
      <c r="AF505" s="20">
        <f t="shared" si="318"/>
        <v>7200</v>
      </c>
      <c r="AG505" s="23"/>
      <c r="AH505" s="25">
        <v>7.5</v>
      </c>
      <c r="AI505" s="20">
        <f t="shared" si="319"/>
        <v>0</v>
      </c>
      <c r="AJ505" s="57"/>
      <c r="AK505" s="22">
        <v>15</v>
      </c>
      <c r="AL505" s="20">
        <f t="shared" si="320"/>
        <v>0</v>
      </c>
      <c r="AM505" s="57"/>
      <c r="AN505" s="25">
        <v>12</v>
      </c>
      <c r="AO505" s="20">
        <f t="shared" si="321"/>
        <v>0</v>
      </c>
      <c r="AP505" s="23">
        <f t="shared" si="322"/>
        <v>2174</v>
      </c>
      <c r="AQ505" s="57"/>
      <c r="AR505" s="27">
        <v>4</v>
      </c>
      <c r="AS505" s="23">
        <f t="shared" si="323"/>
        <v>0</v>
      </c>
      <c r="AT505" s="57">
        <v>32</v>
      </c>
      <c r="AU505" s="28">
        <v>6</v>
      </c>
      <c r="AV505" s="23">
        <f t="shared" si="324"/>
        <v>192</v>
      </c>
      <c r="AW505" s="57">
        <v>712</v>
      </c>
      <c r="AX505" s="29">
        <f t="shared" si="325"/>
        <v>904</v>
      </c>
      <c r="AY505" s="57">
        <v>10850</v>
      </c>
      <c r="AZ505" s="30">
        <f t="shared" si="326"/>
        <v>0.22908688622244916</v>
      </c>
      <c r="BA505" s="30">
        <f t="shared" si="327"/>
        <v>0.18500553144413243</v>
      </c>
      <c r="BB505" s="30">
        <f t="shared" si="328"/>
        <v>0.33580980683506684</v>
      </c>
      <c r="BC505" s="20">
        <f t="shared" si="329"/>
        <v>611808</v>
      </c>
      <c r="BD505" s="20">
        <f t="shared" si="330"/>
        <v>594750</v>
      </c>
      <c r="BE505" s="20">
        <f t="shared" si="331"/>
        <v>611808</v>
      </c>
      <c r="BF505" s="20">
        <f t="shared" si="332"/>
        <v>611808</v>
      </c>
      <c r="BG505" s="241">
        <v>657522</v>
      </c>
      <c r="BH505" s="241">
        <v>443821.82</v>
      </c>
      <c r="BI505" s="237">
        <f t="shared" si="333"/>
        <v>67.499158963502367</v>
      </c>
      <c r="BJ505" s="238">
        <f t="shared" si="334"/>
        <v>44678</v>
      </c>
      <c r="BK505" s="239">
        <f t="shared" si="335"/>
        <v>6.7949057217857343</v>
      </c>
      <c r="BL505" s="27">
        <f t="shared" si="336"/>
        <v>43654.720000000001</v>
      </c>
      <c r="BM505" s="239">
        <f t="shared" si="337"/>
        <v>6.6392789899045201</v>
      </c>
      <c r="BN505" s="240">
        <f t="shared" si="338"/>
        <v>0</v>
      </c>
      <c r="BO505" s="239">
        <f t="shared" si="339"/>
        <v>0</v>
      </c>
      <c r="BP505" s="27">
        <f t="shared" si="340"/>
        <v>12000</v>
      </c>
      <c r="BQ505" s="239">
        <f t="shared" si="341"/>
        <v>1.8250339912580871</v>
      </c>
      <c r="BR505" s="36">
        <f t="shared" si="342"/>
        <v>67528.22</v>
      </c>
      <c r="BS505" s="239">
        <f t="shared" si="343"/>
        <v>10.270108072429515</v>
      </c>
      <c r="BT505" s="248">
        <f t="shared" si="352"/>
        <v>0.32500841036497635</v>
      </c>
      <c r="BU505" s="241">
        <v>167860.94</v>
      </c>
      <c r="BV505" s="47">
        <f t="shared" si="344"/>
        <v>25.529326775377857</v>
      </c>
      <c r="BW505" s="54">
        <f t="shared" si="345"/>
        <v>45839.239999999991</v>
      </c>
      <c r="BX505" s="237">
        <f t="shared" si="346"/>
        <v>6.9715142611197782</v>
      </c>
      <c r="BY505" s="58">
        <v>14633</v>
      </c>
      <c r="BZ505" s="58">
        <v>13805</v>
      </c>
      <c r="CA505" s="58">
        <v>10480</v>
      </c>
      <c r="CB505" s="58">
        <v>5760</v>
      </c>
      <c r="CC505" s="59">
        <v>43654.720000000001</v>
      </c>
      <c r="CD505" s="59"/>
      <c r="CE505" s="59">
        <v>12000</v>
      </c>
      <c r="CF505" s="42">
        <f t="shared" si="347"/>
        <v>2.3917634290496363E-2</v>
      </c>
      <c r="CG505" s="42">
        <f t="shared" si="348"/>
        <v>2.3211433375367803E-2</v>
      </c>
      <c r="CH505" s="42">
        <f t="shared" si="349"/>
        <v>1.7129556985197969E-2</v>
      </c>
      <c r="CI505" s="42">
        <f t="shared" si="350"/>
        <v>9.4147183430095711E-3</v>
      </c>
      <c r="CJ505" s="42">
        <f t="shared" si="351"/>
        <v>6.6392789899045207E-2</v>
      </c>
      <c r="CK505" s="54">
        <f t="shared" si="354"/>
        <v>9167.8479999999981</v>
      </c>
    </row>
    <row r="506" spans="1:89" ht="20" customHeight="1" x14ac:dyDescent="0.6">
      <c r="A506" s="47">
        <v>499</v>
      </c>
      <c r="B506" s="47">
        <v>4</v>
      </c>
      <c r="C506" s="68" t="s">
        <v>843</v>
      </c>
      <c r="D506" s="68" t="s">
        <v>434</v>
      </c>
      <c r="E506" s="68" t="s">
        <v>230</v>
      </c>
      <c r="F506" s="49">
        <v>0</v>
      </c>
      <c r="G506" s="19">
        <v>40</v>
      </c>
      <c r="H506" s="20">
        <f t="shared" si="310"/>
        <v>0</v>
      </c>
      <c r="I506" s="23">
        <v>9588</v>
      </c>
      <c r="J506" s="22">
        <v>50</v>
      </c>
      <c r="K506" s="20">
        <f t="shared" si="311"/>
        <v>479400</v>
      </c>
      <c r="L506" s="23"/>
      <c r="M506" s="24">
        <v>60</v>
      </c>
      <c r="N506" s="20">
        <f t="shared" si="312"/>
        <v>0</v>
      </c>
      <c r="O506" s="23">
        <v>8840</v>
      </c>
      <c r="P506" s="25">
        <v>12</v>
      </c>
      <c r="Q506" s="20">
        <f t="shared" si="313"/>
        <v>106080</v>
      </c>
      <c r="R506" s="23">
        <v>2160</v>
      </c>
      <c r="S506" s="26">
        <v>12</v>
      </c>
      <c r="T506" s="20">
        <f t="shared" si="314"/>
        <v>25920</v>
      </c>
      <c r="U506" s="23">
        <v>247</v>
      </c>
      <c r="V506" s="25">
        <v>8</v>
      </c>
      <c r="W506" s="20">
        <f t="shared" si="315"/>
        <v>1976</v>
      </c>
      <c r="X506" s="23">
        <v>171</v>
      </c>
      <c r="Y506" s="25">
        <v>12</v>
      </c>
      <c r="Z506" s="20">
        <f t="shared" si="316"/>
        <v>2052</v>
      </c>
      <c r="AA506" s="23">
        <v>700</v>
      </c>
      <c r="AB506" s="25">
        <v>10</v>
      </c>
      <c r="AC506" s="20">
        <f t="shared" si="317"/>
        <v>7000</v>
      </c>
      <c r="AD506" s="23">
        <v>0</v>
      </c>
      <c r="AE506" s="25">
        <v>25</v>
      </c>
      <c r="AF506" s="20">
        <f t="shared" si="318"/>
        <v>0</v>
      </c>
      <c r="AG506" s="23">
        <v>600</v>
      </c>
      <c r="AH506" s="25">
        <v>7.5</v>
      </c>
      <c r="AI506" s="20">
        <f t="shared" si="319"/>
        <v>4500</v>
      </c>
      <c r="AJ506" s="23"/>
      <c r="AK506" s="22">
        <v>15</v>
      </c>
      <c r="AL506" s="20">
        <f t="shared" si="320"/>
        <v>0</v>
      </c>
      <c r="AM506" s="23">
        <v>0</v>
      </c>
      <c r="AN506" s="25">
        <v>12</v>
      </c>
      <c r="AO506" s="20">
        <f t="shared" si="321"/>
        <v>0</v>
      </c>
      <c r="AP506" s="23">
        <f t="shared" si="322"/>
        <v>3878</v>
      </c>
      <c r="AQ506" s="23">
        <v>90</v>
      </c>
      <c r="AR506" s="27">
        <v>4</v>
      </c>
      <c r="AS506" s="23">
        <f t="shared" si="323"/>
        <v>360</v>
      </c>
      <c r="AT506" s="23">
        <v>0</v>
      </c>
      <c r="AU506" s="28">
        <v>6</v>
      </c>
      <c r="AV506" s="23">
        <f t="shared" si="324"/>
        <v>0</v>
      </c>
      <c r="AW506" s="23">
        <v>1394</v>
      </c>
      <c r="AX506" s="29">
        <f t="shared" si="325"/>
        <v>1754</v>
      </c>
      <c r="AY506" s="23">
        <v>30340</v>
      </c>
      <c r="AZ506" s="30">
        <f t="shared" si="326"/>
        <v>0.92198581560283688</v>
      </c>
      <c r="BA506" s="30">
        <f t="shared" si="327"/>
        <v>0.40446391322486441</v>
      </c>
      <c r="BB506" s="30">
        <f t="shared" si="328"/>
        <v>0.19841628959276017</v>
      </c>
      <c r="BC506" s="20">
        <f t="shared" si="329"/>
        <v>516348</v>
      </c>
      <c r="BD506" s="20">
        <f t="shared" si="330"/>
        <v>505320</v>
      </c>
      <c r="BE506" s="20">
        <f t="shared" si="331"/>
        <v>516348</v>
      </c>
      <c r="BF506" s="20">
        <f t="shared" si="332"/>
        <v>520848</v>
      </c>
      <c r="BG506" s="36">
        <v>657268</v>
      </c>
      <c r="BH506" s="36">
        <v>440959.96398200002</v>
      </c>
      <c r="BI506" s="237">
        <f t="shared" si="333"/>
        <v>67.089826978036356</v>
      </c>
      <c r="BJ506" s="238">
        <f t="shared" si="334"/>
        <v>39153</v>
      </c>
      <c r="BK506" s="239">
        <f t="shared" si="335"/>
        <v>5.9569308105673784</v>
      </c>
      <c r="BL506" s="27">
        <f t="shared" si="336"/>
        <v>36975</v>
      </c>
      <c r="BM506" s="239">
        <f t="shared" si="337"/>
        <v>5.6255591326521293</v>
      </c>
      <c r="BN506" s="240">
        <f t="shared" si="338"/>
        <v>6811.5375000000004</v>
      </c>
      <c r="BO506" s="239">
        <f t="shared" si="339"/>
        <v>1.0363409598519935</v>
      </c>
      <c r="BP506" s="27">
        <f t="shared" si="340"/>
        <v>15000</v>
      </c>
      <c r="BQ506" s="239">
        <f t="shared" si="341"/>
        <v>2.2821740903254075</v>
      </c>
      <c r="BR506" s="36">
        <f t="shared" si="342"/>
        <v>63275.829230768984</v>
      </c>
      <c r="BS506" s="239">
        <f t="shared" si="343"/>
        <v>9.6270972009544025</v>
      </c>
      <c r="BT506" s="248">
        <f t="shared" si="352"/>
        <v>0.3291017302196364</v>
      </c>
      <c r="BU506" s="36">
        <v>161215.36673076899</v>
      </c>
      <c r="BV506" s="47">
        <f t="shared" si="344"/>
        <v>24.528102194351312</v>
      </c>
      <c r="BW506" s="54">
        <f t="shared" si="345"/>
        <v>55092.669287230994</v>
      </c>
      <c r="BX506" s="237">
        <f t="shared" si="346"/>
        <v>8.3820708276123277</v>
      </c>
      <c r="BY506" s="53">
        <v>14278</v>
      </c>
      <c r="BZ506" s="53">
        <v>11800</v>
      </c>
      <c r="CA506" s="53">
        <v>9265</v>
      </c>
      <c r="CB506" s="53">
        <v>3810</v>
      </c>
      <c r="CC506" s="54">
        <v>36975</v>
      </c>
      <c r="CD506" s="54">
        <v>6811.5375000000004</v>
      </c>
      <c r="CE506" s="54">
        <v>15000</v>
      </c>
      <c r="CF506" s="42">
        <f t="shared" si="347"/>
        <v>2.765189368410452E-2</v>
      </c>
      <c r="CG506" s="42">
        <f t="shared" si="348"/>
        <v>2.335153961845959E-2</v>
      </c>
      <c r="CH506" s="42">
        <f t="shared" si="349"/>
        <v>1.7943325044349933E-2</v>
      </c>
      <c r="CI506" s="42">
        <f t="shared" si="350"/>
        <v>7.314994009768685E-3</v>
      </c>
      <c r="CJ506" s="42">
        <f t="shared" si="351"/>
        <v>5.6255591326521297E-2</v>
      </c>
      <c r="CK506" s="54">
        <f t="shared" si="354"/>
        <v>11018.5338574462</v>
      </c>
    </row>
    <row r="507" spans="1:89" ht="20" customHeight="1" x14ac:dyDescent="0.6">
      <c r="A507" s="47">
        <v>500</v>
      </c>
      <c r="B507" s="47">
        <v>4</v>
      </c>
      <c r="C507" s="48" t="s">
        <v>844</v>
      </c>
      <c r="D507" s="48" t="s">
        <v>81</v>
      </c>
      <c r="E507" s="48" t="s">
        <v>85</v>
      </c>
      <c r="F507" s="49">
        <v>0</v>
      </c>
      <c r="G507" s="19">
        <v>40</v>
      </c>
      <c r="H507" s="20">
        <f t="shared" si="310"/>
        <v>0</v>
      </c>
      <c r="I507" s="23">
        <v>8572</v>
      </c>
      <c r="J507" s="22">
        <v>50</v>
      </c>
      <c r="K507" s="20">
        <f t="shared" si="311"/>
        <v>428600</v>
      </c>
      <c r="L507" s="23"/>
      <c r="M507" s="24">
        <v>60</v>
      </c>
      <c r="N507" s="20">
        <f t="shared" si="312"/>
        <v>0</v>
      </c>
      <c r="O507" s="23">
        <v>8847</v>
      </c>
      <c r="P507" s="25">
        <v>12</v>
      </c>
      <c r="Q507" s="20">
        <f t="shared" si="313"/>
        <v>106164</v>
      </c>
      <c r="R507" s="23">
        <v>1400</v>
      </c>
      <c r="S507" s="26">
        <v>12</v>
      </c>
      <c r="T507" s="20">
        <f t="shared" si="314"/>
        <v>16800</v>
      </c>
      <c r="U507" s="23">
        <v>420</v>
      </c>
      <c r="V507" s="25">
        <v>8</v>
      </c>
      <c r="W507" s="20">
        <f t="shared" si="315"/>
        <v>3360</v>
      </c>
      <c r="X507" s="23">
        <v>160</v>
      </c>
      <c r="Y507" s="25">
        <v>12</v>
      </c>
      <c r="Z507" s="20">
        <f t="shared" si="316"/>
        <v>1920</v>
      </c>
      <c r="AA507" s="23">
        <v>620</v>
      </c>
      <c r="AB507" s="25">
        <v>10</v>
      </c>
      <c r="AC507" s="20">
        <f t="shared" si="317"/>
        <v>6200</v>
      </c>
      <c r="AD507" s="23">
        <v>150</v>
      </c>
      <c r="AE507" s="25">
        <v>25</v>
      </c>
      <c r="AF507" s="20">
        <f t="shared" si="318"/>
        <v>3750</v>
      </c>
      <c r="AG507" s="23">
        <v>0</v>
      </c>
      <c r="AH507" s="25">
        <v>7.5</v>
      </c>
      <c r="AI507" s="20">
        <f t="shared" si="319"/>
        <v>0</v>
      </c>
      <c r="AJ507" s="23"/>
      <c r="AK507" s="22">
        <v>15</v>
      </c>
      <c r="AL507" s="20">
        <f t="shared" si="320"/>
        <v>0</v>
      </c>
      <c r="AM507" s="23">
        <v>0</v>
      </c>
      <c r="AN507" s="25">
        <v>12</v>
      </c>
      <c r="AO507" s="20">
        <f t="shared" si="321"/>
        <v>0</v>
      </c>
      <c r="AP507" s="23">
        <f t="shared" si="322"/>
        <v>2750</v>
      </c>
      <c r="AQ507" s="23">
        <v>163</v>
      </c>
      <c r="AR507" s="27">
        <v>4</v>
      </c>
      <c r="AS507" s="23">
        <f t="shared" si="323"/>
        <v>652</v>
      </c>
      <c r="AT507" s="23">
        <v>0</v>
      </c>
      <c r="AU507" s="28">
        <v>6</v>
      </c>
      <c r="AV507" s="23">
        <f t="shared" si="324"/>
        <v>0</v>
      </c>
      <c r="AW507" s="23">
        <v>3529</v>
      </c>
      <c r="AX507" s="29">
        <f t="shared" si="325"/>
        <v>4181</v>
      </c>
      <c r="AY507" s="23">
        <v>89755</v>
      </c>
      <c r="AZ507" s="30">
        <f t="shared" si="326"/>
        <v>1.0320811945870276</v>
      </c>
      <c r="BA507" s="30">
        <f t="shared" si="327"/>
        <v>0.32081194587027534</v>
      </c>
      <c r="BB507" s="30">
        <f t="shared" si="328"/>
        <v>0.47258957838815419</v>
      </c>
      <c r="BC507" s="20">
        <f t="shared" si="329"/>
        <v>460630</v>
      </c>
      <c r="BD507" s="20">
        <f t="shared" si="330"/>
        <v>449150</v>
      </c>
      <c r="BE507" s="20">
        <f t="shared" si="331"/>
        <v>460630</v>
      </c>
      <c r="BF507" s="20">
        <f t="shared" si="332"/>
        <v>460630</v>
      </c>
      <c r="BG507" s="36">
        <v>656549</v>
      </c>
      <c r="BH507" s="36">
        <v>438759.96</v>
      </c>
      <c r="BI507" s="237">
        <f t="shared" si="333"/>
        <v>66.828212364956769</v>
      </c>
      <c r="BJ507" s="238">
        <f t="shared" si="334"/>
        <v>33026</v>
      </c>
      <c r="BK507" s="239">
        <f t="shared" si="335"/>
        <v>5.0302414595102576</v>
      </c>
      <c r="BL507" s="27">
        <f t="shared" si="336"/>
        <v>36780</v>
      </c>
      <c r="BM507" s="239">
        <f t="shared" si="337"/>
        <v>5.6020190419907729</v>
      </c>
      <c r="BN507" s="240">
        <f t="shared" si="338"/>
        <v>4417.96</v>
      </c>
      <c r="BO507" s="239">
        <f t="shared" si="339"/>
        <v>0.67290636342451216</v>
      </c>
      <c r="BP507" s="27">
        <f t="shared" si="340"/>
        <v>23000</v>
      </c>
      <c r="BQ507" s="239">
        <f t="shared" si="341"/>
        <v>3.503165795698417</v>
      </c>
      <c r="BR507" s="36">
        <f t="shared" si="342"/>
        <v>48291.61</v>
      </c>
      <c r="BS507" s="239">
        <f t="shared" si="343"/>
        <v>7.3553702770090279</v>
      </c>
      <c r="BT507" s="248">
        <f t="shared" si="352"/>
        <v>0.33171787635043232</v>
      </c>
      <c r="BU507" s="36">
        <v>145515.57</v>
      </c>
      <c r="BV507" s="47">
        <f t="shared" si="344"/>
        <v>22.163702937632991</v>
      </c>
      <c r="BW507" s="54">
        <f t="shared" si="345"/>
        <v>72273.469999999972</v>
      </c>
      <c r="BX507" s="237">
        <f t="shared" si="346"/>
        <v>11.008084697410244</v>
      </c>
      <c r="BY507" s="53">
        <v>7186</v>
      </c>
      <c r="BZ507" s="53">
        <v>12930</v>
      </c>
      <c r="CA507" s="53">
        <v>7860</v>
      </c>
      <c r="CB507" s="53">
        <v>5050</v>
      </c>
      <c r="CC507" s="54">
        <v>36780</v>
      </c>
      <c r="CD507" s="54">
        <v>4417.96</v>
      </c>
      <c r="CE507" s="54">
        <v>23000</v>
      </c>
      <c r="CF507" s="42">
        <f t="shared" si="347"/>
        <v>1.5600373401645572E-2</v>
      </c>
      <c r="CG507" s="42">
        <f t="shared" si="348"/>
        <v>2.8787710119113883E-2</v>
      </c>
      <c r="CH507" s="42">
        <f t="shared" si="349"/>
        <v>1.7063586826737295E-2</v>
      </c>
      <c r="CI507" s="42">
        <f t="shared" si="350"/>
        <v>1.096324598918872E-2</v>
      </c>
      <c r="CJ507" s="42">
        <f t="shared" si="351"/>
        <v>5.6020190419907731E-2</v>
      </c>
      <c r="CK507" s="54">
        <f t="shared" si="354"/>
        <v>14454.693999999996</v>
      </c>
    </row>
    <row r="508" spans="1:89" ht="20" customHeight="1" x14ac:dyDescent="0.6">
      <c r="A508" s="47">
        <v>501</v>
      </c>
      <c r="B508" s="47">
        <v>4</v>
      </c>
      <c r="C508" s="48" t="s">
        <v>845</v>
      </c>
      <c r="D508" s="48" t="s">
        <v>687</v>
      </c>
      <c r="E508" s="48" t="s">
        <v>642</v>
      </c>
      <c r="F508" s="57"/>
      <c r="G508" s="19">
        <v>40</v>
      </c>
      <c r="H508" s="20">
        <f t="shared" si="310"/>
        <v>0</v>
      </c>
      <c r="I508" s="23">
        <v>10420</v>
      </c>
      <c r="J508" s="22">
        <v>50</v>
      </c>
      <c r="K508" s="20">
        <f t="shared" si="311"/>
        <v>521000</v>
      </c>
      <c r="L508" s="23"/>
      <c r="M508" s="24">
        <v>60</v>
      </c>
      <c r="N508" s="20">
        <f t="shared" si="312"/>
        <v>0</v>
      </c>
      <c r="O508" s="23">
        <v>5057</v>
      </c>
      <c r="P508" s="25">
        <v>12</v>
      </c>
      <c r="Q508" s="20">
        <f t="shared" si="313"/>
        <v>60684</v>
      </c>
      <c r="R508" s="23">
        <v>940</v>
      </c>
      <c r="S508" s="26">
        <v>12</v>
      </c>
      <c r="T508" s="20">
        <f t="shared" si="314"/>
        <v>11280</v>
      </c>
      <c r="U508" s="23">
        <v>597</v>
      </c>
      <c r="V508" s="25">
        <v>8</v>
      </c>
      <c r="W508" s="20">
        <f t="shared" si="315"/>
        <v>4776</v>
      </c>
      <c r="X508" s="23">
        <v>497</v>
      </c>
      <c r="Y508" s="25">
        <v>12</v>
      </c>
      <c r="Z508" s="20">
        <f t="shared" si="316"/>
        <v>5964</v>
      </c>
      <c r="AA508" s="23">
        <v>962</v>
      </c>
      <c r="AB508" s="25">
        <v>10</v>
      </c>
      <c r="AC508" s="20">
        <f t="shared" si="317"/>
        <v>9620</v>
      </c>
      <c r="AD508" s="23">
        <v>170</v>
      </c>
      <c r="AE508" s="25">
        <v>25</v>
      </c>
      <c r="AF508" s="20">
        <f t="shared" si="318"/>
        <v>4250</v>
      </c>
      <c r="AG508" s="23">
        <v>252</v>
      </c>
      <c r="AH508" s="25">
        <v>7.5</v>
      </c>
      <c r="AI508" s="20">
        <f t="shared" si="319"/>
        <v>1890</v>
      </c>
      <c r="AJ508" s="23">
        <v>197</v>
      </c>
      <c r="AK508" s="22">
        <v>15</v>
      </c>
      <c r="AL508" s="20">
        <f t="shared" si="320"/>
        <v>2955</v>
      </c>
      <c r="AM508" s="23"/>
      <c r="AN508" s="25">
        <v>12</v>
      </c>
      <c r="AO508" s="20">
        <f t="shared" si="321"/>
        <v>0</v>
      </c>
      <c r="AP508" s="23">
        <f t="shared" si="322"/>
        <v>3615</v>
      </c>
      <c r="AQ508" s="23"/>
      <c r="AR508" s="27">
        <v>4</v>
      </c>
      <c r="AS508" s="23">
        <f t="shared" si="323"/>
        <v>0</v>
      </c>
      <c r="AT508" s="23"/>
      <c r="AU508" s="28">
        <v>6</v>
      </c>
      <c r="AV508" s="23">
        <f t="shared" si="324"/>
        <v>0</v>
      </c>
      <c r="AW508" s="23">
        <v>1654</v>
      </c>
      <c r="AX508" s="29">
        <f t="shared" si="325"/>
        <v>1654</v>
      </c>
      <c r="AY508" s="23">
        <v>33840</v>
      </c>
      <c r="AZ508" s="30">
        <f t="shared" si="326"/>
        <v>0.48531669865642996</v>
      </c>
      <c r="BA508" s="30">
        <f t="shared" si="327"/>
        <v>0.34692898272552786</v>
      </c>
      <c r="BB508" s="30">
        <f t="shared" si="328"/>
        <v>0.32707138619735021</v>
      </c>
      <c r="BC508" s="20">
        <f t="shared" si="329"/>
        <v>556890</v>
      </c>
      <c r="BD508" s="20">
        <f t="shared" si="330"/>
        <v>536530</v>
      </c>
      <c r="BE508" s="20">
        <f t="shared" si="331"/>
        <v>556890</v>
      </c>
      <c r="BF508" s="20">
        <f t="shared" si="332"/>
        <v>558780</v>
      </c>
      <c r="BG508" s="36">
        <v>656259</v>
      </c>
      <c r="BH508" s="36">
        <v>433840.61495875998</v>
      </c>
      <c r="BI508" s="237">
        <f t="shared" si="333"/>
        <v>66.108139463041269</v>
      </c>
      <c r="BJ508" s="238">
        <f t="shared" si="334"/>
        <v>41125</v>
      </c>
      <c r="BK508" s="239">
        <f t="shared" si="335"/>
        <v>6.2665807249881524</v>
      </c>
      <c r="BL508" s="27">
        <f t="shared" si="336"/>
        <v>40411</v>
      </c>
      <c r="BM508" s="239">
        <f t="shared" si="337"/>
        <v>6.1577822170819747</v>
      </c>
      <c r="BN508" s="240">
        <f t="shared" si="338"/>
        <v>0</v>
      </c>
      <c r="BO508" s="239">
        <f t="shared" si="339"/>
        <v>0</v>
      </c>
      <c r="BP508" s="27">
        <f t="shared" si="340"/>
        <v>6000</v>
      </c>
      <c r="BQ508" s="239">
        <f t="shared" si="341"/>
        <v>0.91427317568216204</v>
      </c>
      <c r="BR508" s="36">
        <f t="shared" si="342"/>
        <v>53516.609999999986</v>
      </c>
      <c r="BS508" s="239">
        <f t="shared" si="343"/>
        <v>8.1548001627406226</v>
      </c>
      <c r="BT508" s="248">
        <f t="shared" si="352"/>
        <v>0.33891860536958734</v>
      </c>
      <c r="BU508" s="36">
        <v>141052.60999999999</v>
      </c>
      <c r="BV508" s="47">
        <f t="shared" si="344"/>
        <v>21.493436280492912</v>
      </c>
      <c r="BW508" s="54">
        <f t="shared" si="345"/>
        <v>81365.775041240035</v>
      </c>
      <c r="BX508" s="237">
        <f t="shared" si="346"/>
        <v>12.398424256465821</v>
      </c>
      <c r="BY508" s="53">
        <v>11345</v>
      </c>
      <c r="BZ508" s="53">
        <v>12645</v>
      </c>
      <c r="CA508" s="53">
        <v>8000</v>
      </c>
      <c r="CB508" s="53">
        <v>9135</v>
      </c>
      <c r="CC508" s="54">
        <v>40411</v>
      </c>
      <c r="CD508" s="54"/>
      <c r="CE508" s="54">
        <v>6000</v>
      </c>
      <c r="CF508" s="42">
        <f t="shared" si="347"/>
        <v>2.0372066296755195E-2</v>
      </c>
      <c r="CG508" s="42">
        <f t="shared" si="348"/>
        <v>2.3568113618996141E-2</v>
      </c>
      <c r="CH508" s="42">
        <f t="shared" si="349"/>
        <v>1.4365494083212124E-2</v>
      </c>
      <c r="CI508" s="42">
        <f t="shared" si="350"/>
        <v>1.6348115537420809E-2</v>
      </c>
      <c r="CJ508" s="42">
        <f t="shared" si="351"/>
        <v>6.1577822170819752E-2</v>
      </c>
      <c r="CK508" s="54">
        <f t="shared" si="354"/>
        <v>16273.155008248008</v>
      </c>
    </row>
    <row r="509" spans="1:89" ht="20" customHeight="1" x14ac:dyDescent="0.6">
      <c r="A509" s="47">
        <v>502</v>
      </c>
      <c r="B509" s="94">
        <v>3</v>
      </c>
      <c r="C509" s="60" t="s">
        <v>846</v>
      </c>
      <c r="D509" s="48" t="s">
        <v>682</v>
      </c>
      <c r="E509" s="48" t="s">
        <v>244</v>
      </c>
      <c r="F509" s="95"/>
      <c r="G509" s="19">
        <v>40</v>
      </c>
      <c r="H509" s="20">
        <f t="shared" si="310"/>
        <v>0</v>
      </c>
      <c r="I509" s="95">
        <v>10730</v>
      </c>
      <c r="J509" s="22">
        <v>50</v>
      </c>
      <c r="K509" s="20">
        <f t="shared" si="311"/>
        <v>536500</v>
      </c>
      <c r="L509" s="23"/>
      <c r="M509" s="24">
        <v>60</v>
      </c>
      <c r="N509" s="20">
        <f t="shared" si="312"/>
        <v>0</v>
      </c>
      <c r="O509" s="95">
        <v>5336</v>
      </c>
      <c r="P509" s="25">
        <v>12</v>
      </c>
      <c r="Q509" s="20">
        <f t="shared" si="313"/>
        <v>64032</v>
      </c>
      <c r="R509" s="95"/>
      <c r="S509" s="26">
        <v>12</v>
      </c>
      <c r="T509" s="20">
        <f t="shared" si="314"/>
        <v>0</v>
      </c>
      <c r="U509" s="95">
        <v>730</v>
      </c>
      <c r="V509" s="25">
        <v>8</v>
      </c>
      <c r="W509" s="20">
        <f t="shared" si="315"/>
        <v>5840</v>
      </c>
      <c r="X509" s="95">
        <v>650</v>
      </c>
      <c r="Y509" s="25">
        <v>12</v>
      </c>
      <c r="Z509" s="20">
        <f t="shared" si="316"/>
        <v>7800</v>
      </c>
      <c r="AA509" s="95">
        <v>660</v>
      </c>
      <c r="AB509" s="25">
        <v>10</v>
      </c>
      <c r="AC509" s="20">
        <f t="shared" si="317"/>
        <v>6600</v>
      </c>
      <c r="AD509" s="95"/>
      <c r="AE509" s="25">
        <v>25</v>
      </c>
      <c r="AF509" s="20">
        <f t="shared" si="318"/>
        <v>0</v>
      </c>
      <c r="AG509" s="95"/>
      <c r="AH509" s="25">
        <v>7.5</v>
      </c>
      <c r="AI509" s="20">
        <f t="shared" si="319"/>
        <v>0</v>
      </c>
      <c r="AJ509" s="95"/>
      <c r="AK509" s="22">
        <v>15</v>
      </c>
      <c r="AL509" s="20">
        <f t="shared" si="320"/>
        <v>0</v>
      </c>
      <c r="AM509" s="95"/>
      <c r="AN509" s="25">
        <v>12</v>
      </c>
      <c r="AO509" s="20">
        <f t="shared" si="321"/>
        <v>0</v>
      </c>
      <c r="AP509" s="23">
        <f t="shared" si="322"/>
        <v>2040</v>
      </c>
      <c r="AQ509" s="95"/>
      <c r="AR509" s="27">
        <v>4</v>
      </c>
      <c r="AS509" s="23">
        <f t="shared" si="323"/>
        <v>0</v>
      </c>
      <c r="AT509" s="95"/>
      <c r="AU509" s="28">
        <v>6</v>
      </c>
      <c r="AV509" s="23">
        <f t="shared" si="324"/>
        <v>0</v>
      </c>
      <c r="AW509" s="95">
        <v>1891</v>
      </c>
      <c r="AX509" s="29">
        <f t="shared" si="325"/>
        <v>1891</v>
      </c>
      <c r="AY509" s="23">
        <v>33290</v>
      </c>
      <c r="AZ509" s="30">
        <f t="shared" si="326"/>
        <v>0.49729729729729732</v>
      </c>
      <c r="BA509" s="30">
        <f t="shared" si="327"/>
        <v>0.19012115563839702</v>
      </c>
      <c r="BB509" s="30">
        <f t="shared" si="328"/>
        <v>0.35438530734632684</v>
      </c>
      <c r="BC509" s="20">
        <f t="shared" si="329"/>
        <v>556740</v>
      </c>
      <c r="BD509" s="20">
        <f t="shared" si="330"/>
        <v>536500</v>
      </c>
      <c r="BE509" s="20">
        <f t="shared" si="331"/>
        <v>556740</v>
      </c>
      <c r="BF509" s="20">
        <f t="shared" si="332"/>
        <v>556740</v>
      </c>
      <c r="BG509" s="244">
        <v>654062</v>
      </c>
      <c r="BH509" s="244">
        <v>427663.97</v>
      </c>
      <c r="BI509" s="237">
        <f t="shared" si="333"/>
        <v>65.385845684354081</v>
      </c>
      <c r="BJ509" s="238">
        <f t="shared" si="334"/>
        <v>50057</v>
      </c>
      <c r="BK509" s="239">
        <f t="shared" si="335"/>
        <v>7.6532499977066397</v>
      </c>
      <c r="BL509" s="27">
        <f t="shared" si="336"/>
        <v>34922</v>
      </c>
      <c r="BM509" s="239">
        <f t="shared" si="337"/>
        <v>5.3392491843280911</v>
      </c>
      <c r="BN509" s="240">
        <f t="shared" si="338"/>
        <v>7975</v>
      </c>
      <c r="BO509" s="239">
        <f t="shared" si="339"/>
        <v>1.2193033687937842</v>
      </c>
      <c r="BP509" s="27">
        <f t="shared" si="340"/>
        <v>52000</v>
      </c>
      <c r="BQ509" s="239">
        <f t="shared" si="341"/>
        <v>7.9503166366491254</v>
      </c>
      <c r="BR509" s="36">
        <f t="shared" si="342"/>
        <v>52648.19</v>
      </c>
      <c r="BS509" s="239">
        <f t="shared" si="343"/>
        <v>8.0494188624320024</v>
      </c>
      <c r="BT509" s="248">
        <f t="shared" si="352"/>
        <v>0.34614154315645923</v>
      </c>
      <c r="BU509" s="244">
        <v>197602.19</v>
      </c>
      <c r="BV509" s="47">
        <f t="shared" si="344"/>
        <v>30.211538049909642</v>
      </c>
      <c r="BW509" s="54">
        <f t="shared" si="345"/>
        <v>28795.840000000026</v>
      </c>
      <c r="BX509" s="237">
        <f t="shared" si="346"/>
        <v>4.4026162657362802</v>
      </c>
      <c r="BY509" s="96">
        <v>17300</v>
      </c>
      <c r="BZ509" s="96">
        <v>13440</v>
      </c>
      <c r="CA509" s="96">
        <v>11772</v>
      </c>
      <c r="CB509" s="96">
        <v>7545</v>
      </c>
      <c r="CC509" s="97">
        <v>34922</v>
      </c>
      <c r="CD509" s="97">
        <v>7975</v>
      </c>
      <c r="CE509" s="97">
        <v>52000</v>
      </c>
      <c r="CF509" s="42">
        <f t="shared" si="347"/>
        <v>3.1073750763372491E-2</v>
      </c>
      <c r="CG509" s="42">
        <f t="shared" si="348"/>
        <v>2.5051258154706432E-2</v>
      </c>
      <c r="CH509" s="42">
        <f t="shared" si="349"/>
        <v>2.1144519883608149E-2</v>
      </c>
      <c r="CI509" s="42">
        <f t="shared" si="350"/>
        <v>1.355210690807199E-2</v>
      </c>
      <c r="CJ509" s="42">
        <f t="shared" si="351"/>
        <v>5.3392491843280911E-2</v>
      </c>
      <c r="CK509" s="54">
        <f t="shared" si="354"/>
        <v>5759.1680000000051</v>
      </c>
    </row>
    <row r="510" spans="1:89" ht="20" customHeight="1" x14ac:dyDescent="0.6">
      <c r="A510" s="47">
        <v>503</v>
      </c>
      <c r="B510" s="47">
        <v>4</v>
      </c>
      <c r="C510" s="48" t="s">
        <v>847</v>
      </c>
      <c r="D510" s="47" t="s">
        <v>99</v>
      </c>
      <c r="E510" s="47" t="s">
        <v>97</v>
      </c>
      <c r="F510" s="57"/>
      <c r="G510" s="19">
        <v>40</v>
      </c>
      <c r="H510" s="20">
        <f t="shared" si="310"/>
        <v>0</v>
      </c>
      <c r="I510" s="57">
        <v>12450</v>
      </c>
      <c r="J510" s="22">
        <v>50</v>
      </c>
      <c r="K510" s="20">
        <f t="shared" si="311"/>
        <v>622500</v>
      </c>
      <c r="L510" s="23"/>
      <c r="M510" s="24">
        <v>60</v>
      </c>
      <c r="N510" s="20">
        <f t="shared" si="312"/>
        <v>0</v>
      </c>
      <c r="O510" s="57">
        <v>2125</v>
      </c>
      <c r="P510" s="25">
        <v>12</v>
      </c>
      <c r="Q510" s="20">
        <f t="shared" si="313"/>
        <v>25500</v>
      </c>
      <c r="R510" s="57"/>
      <c r="S510" s="26">
        <v>12</v>
      </c>
      <c r="T510" s="20">
        <f t="shared" si="314"/>
        <v>0</v>
      </c>
      <c r="U510" s="57">
        <v>260</v>
      </c>
      <c r="V510" s="25">
        <v>8</v>
      </c>
      <c r="W510" s="20">
        <f t="shared" si="315"/>
        <v>2080</v>
      </c>
      <c r="X510" s="57">
        <v>60</v>
      </c>
      <c r="Y510" s="25">
        <v>12</v>
      </c>
      <c r="Z510" s="20">
        <f t="shared" si="316"/>
        <v>720</v>
      </c>
      <c r="AA510" s="57">
        <v>120</v>
      </c>
      <c r="AB510" s="25">
        <v>10</v>
      </c>
      <c r="AC510" s="20">
        <f t="shared" si="317"/>
        <v>1200</v>
      </c>
      <c r="AD510" s="57"/>
      <c r="AE510" s="25">
        <v>25</v>
      </c>
      <c r="AF510" s="20">
        <f t="shared" si="318"/>
        <v>0</v>
      </c>
      <c r="AG510" s="23"/>
      <c r="AH510" s="25">
        <v>7.5</v>
      </c>
      <c r="AI510" s="20">
        <f t="shared" si="319"/>
        <v>0</v>
      </c>
      <c r="AJ510" s="57"/>
      <c r="AK510" s="22">
        <v>15</v>
      </c>
      <c r="AL510" s="20">
        <f t="shared" si="320"/>
        <v>0</v>
      </c>
      <c r="AM510" s="57"/>
      <c r="AN510" s="25">
        <v>12</v>
      </c>
      <c r="AO510" s="20">
        <f t="shared" si="321"/>
        <v>0</v>
      </c>
      <c r="AP510" s="23">
        <f t="shared" si="322"/>
        <v>440</v>
      </c>
      <c r="AQ510" s="57"/>
      <c r="AR510" s="27">
        <v>4</v>
      </c>
      <c r="AS510" s="23">
        <f t="shared" si="323"/>
        <v>0</v>
      </c>
      <c r="AT510" s="57"/>
      <c r="AU510" s="28">
        <v>6</v>
      </c>
      <c r="AV510" s="23">
        <f t="shared" si="324"/>
        <v>0</v>
      </c>
      <c r="AW510" s="57">
        <v>62</v>
      </c>
      <c r="AX510" s="29">
        <f t="shared" si="325"/>
        <v>62</v>
      </c>
      <c r="AY510" s="57">
        <v>1435</v>
      </c>
      <c r="AZ510" s="30">
        <f t="shared" si="326"/>
        <v>0.17068273092369479</v>
      </c>
      <c r="BA510" s="30">
        <f t="shared" si="327"/>
        <v>3.5341365461847386E-2</v>
      </c>
      <c r="BB510" s="30">
        <f t="shared" si="328"/>
        <v>2.9176470588235293E-2</v>
      </c>
      <c r="BC510" s="20">
        <f t="shared" si="329"/>
        <v>626500</v>
      </c>
      <c r="BD510" s="20">
        <f t="shared" si="330"/>
        <v>622500</v>
      </c>
      <c r="BE510" s="20">
        <f t="shared" si="331"/>
        <v>626500</v>
      </c>
      <c r="BF510" s="20">
        <f t="shared" si="332"/>
        <v>626500</v>
      </c>
      <c r="BG510" s="241">
        <v>653435</v>
      </c>
      <c r="BH510" s="241">
        <v>447394.981059073</v>
      </c>
      <c r="BI510" s="237">
        <f t="shared" si="333"/>
        <v>68.468169145985897</v>
      </c>
      <c r="BJ510" s="238">
        <f t="shared" si="334"/>
        <v>55044</v>
      </c>
      <c r="BK510" s="239">
        <f t="shared" si="335"/>
        <v>8.4237911957578024</v>
      </c>
      <c r="BL510" s="27">
        <f t="shared" si="336"/>
        <v>49155</v>
      </c>
      <c r="BM510" s="239">
        <f t="shared" si="337"/>
        <v>7.5225538882979937</v>
      </c>
      <c r="BN510" s="240">
        <f t="shared" si="338"/>
        <v>3914</v>
      </c>
      <c r="BO510" s="239">
        <f t="shared" si="339"/>
        <v>0.5989884227199338</v>
      </c>
      <c r="BP510" s="27">
        <f t="shared" si="340"/>
        <v>20000</v>
      </c>
      <c r="BQ510" s="239">
        <f t="shared" si="341"/>
        <v>3.0607481998974646</v>
      </c>
      <c r="BR510" s="36">
        <f t="shared" si="342"/>
        <v>36404.25</v>
      </c>
      <c r="BS510" s="239">
        <f t="shared" si="343"/>
        <v>5.5712121328058641</v>
      </c>
      <c r="BT510" s="248">
        <f t="shared" si="352"/>
        <v>0.31531830854014092</v>
      </c>
      <c r="BU510" s="241">
        <v>164517.25</v>
      </c>
      <c r="BV510" s="47">
        <f t="shared" si="344"/>
        <v>25.177293839479059</v>
      </c>
      <c r="BW510" s="54">
        <f t="shared" si="345"/>
        <v>41522.768940926995</v>
      </c>
      <c r="BX510" s="237">
        <f t="shared" si="346"/>
        <v>6.3545370145350333</v>
      </c>
      <c r="BY510" s="58">
        <v>15512</v>
      </c>
      <c r="BZ510" s="58">
        <v>17080</v>
      </c>
      <c r="CA510" s="58">
        <v>17652</v>
      </c>
      <c r="CB510" s="58">
        <v>4800</v>
      </c>
      <c r="CC510" s="59">
        <v>49155</v>
      </c>
      <c r="CD510" s="59">
        <v>3914</v>
      </c>
      <c r="CE510" s="59">
        <v>20000</v>
      </c>
      <c r="CF510" s="42">
        <f t="shared" si="347"/>
        <v>2.4759776536312849E-2</v>
      </c>
      <c r="CG510" s="42">
        <f t="shared" si="348"/>
        <v>2.7437751004016065E-2</v>
      </c>
      <c r="CH510" s="42">
        <f t="shared" si="349"/>
        <v>2.81755786113328E-2</v>
      </c>
      <c r="CI510" s="42">
        <f t="shared" si="350"/>
        <v>7.6616121308858741E-3</v>
      </c>
      <c r="CJ510" s="42">
        <f t="shared" si="351"/>
        <v>7.5225538882979948E-2</v>
      </c>
      <c r="CK510" s="54">
        <f t="shared" si="354"/>
        <v>8304.5537881853998</v>
      </c>
    </row>
    <row r="511" spans="1:89" ht="20" customHeight="1" x14ac:dyDescent="0.6">
      <c r="A511" s="47">
        <v>504</v>
      </c>
      <c r="B511" s="47">
        <v>5</v>
      </c>
      <c r="C511" s="48" t="s">
        <v>848</v>
      </c>
      <c r="D511" s="61" t="s">
        <v>849</v>
      </c>
      <c r="E511" s="47" t="s">
        <v>265</v>
      </c>
      <c r="F511" s="57"/>
      <c r="G511" s="19">
        <v>40</v>
      </c>
      <c r="H511" s="20">
        <f t="shared" si="310"/>
        <v>0</v>
      </c>
      <c r="I511" s="57">
        <v>10933</v>
      </c>
      <c r="J511" s="22">
        <v>50</v>
      </c>
      <c r="K511" s="20">
        <f t="shared" si="311"/>
        <v>546650</v>
      </c>
      <c r="L511" s="23"/>
      <c r="M511" s="24">
        <v>60</v>
      </c>
      <c r="N511" s="20">
        <f t="shared" si="312"/>
        <v>0</v>
      </c>
      <c r="O511" s="57">
        <v>3849</v>
      </c>
      <c r="P511" s="25">
        <v>12</v>
      </c>
      <c r="Q511" s="20">
        <f t="shared" si="313"/>
        <v>46188</v>
      </c>
      <c r="R511" s="57">
        <v>440</v>
      </c>
      <c r="S511" s="26">
        <v>12</v>
      </c>
      <c r="T511" s="20">
        <f t="shared" si="314"/>
        <v>5280</v>
      </c>
      <c r="U511" s="57">
        <v>840</v>
      </c>
      <c r="V511" s="25">
        <v>8</v>
      </c>
      <c r="W511" s="20">
        <f t="shared" si="315"/>
        <v>6720</v>
      </c>
      <c r="X511" s="57"/>
      <c r="Y511" s="25">
        <v>12</v>
      </c>
      <c r="Z511" s="20">
        <f t="shared" si="316"/>
        <v>0</v>
      </c>
      <c r="AA511" s="57">
        <v>230</v>
      </c>
      <c r="AB511" s="25">
        <v>10</v>
      </c>
      <c r="AC511" s="20">
        <f t="shared" si="317"/>
        <v>2300</v>
      </c>
      <c r="AD511" s="57">
        <v>190</v>
      </c>
      <c r="AE511" s="25">
        <v>25</v>
      </c>
      <c r="AF511" s="20">
        <f t="shared" si="318"/>
        <v>4750</v>
      </c>
      <c r="AG511" s="23"/>
      <c r="AH511" s="25">
        <v>7.5</v>
      </c>
      <c r="AI511" s="20">
        <f t="shared" si="319"/>
        <v>0</v>
      </c>
      <c r="AJ511" s="57"/>
      <c r="AK511" s="22">
        <v>15</v>
      </c>
      <c r="AL511" s="20">
        <f t="shared" si="320"/>
        <v>0</v>
      </c>
      <c r="AM511" s="57"/>
      <c r="AN511" s="25">
        <v>12</v>
      </c>
      <c r="AO511" s="20">
        <f t="shared" si="321"/>
        <v>0</v>
      </c>
      <c r="AP511" s="23">
        <f t="shared" si="322"/>
        <v>1700</v>
      </c>
      <c r="AQ511" s="57"/>
      <c r="AR511" s="27">
        <v>4</v>
      </c>
      <c r="AS511" s="23">
        <f t="shared" si="323"/>
        <v>0</v>
      </c>
      <c r="AT511" s="57"/>
      <c r="AU511" s="28">
        <v>6</v>
      </c>
      <c r="AV511" s="23">
        <f t="shared" si="324"/>
        <v>0</v>
      </c>
      <c r="AW511" s="57">
        <v>1459</v>
      </c>
      <c r="AX511" s="29">
        <f t="shared" si="325"/>
        <v>1459</v>
      </c>
      <c r="AY511" s="57">
        <v>21731</v>
      </c>
      <c r="AZ511" s="30">
        <f t="shared" si="326"/>
        <v>0.35205341626269093</v>
      </c>
      <c r="BA511" s="30">
        <f t="shared" si="327"/>
        <v>0.15549254550443611</v>
      </c>
      <c r="BB511" s="30">
        <f t="shared" si="328"/>
        <v>0.37905949597298</v>
      </c>
      <c r="BC511" s="20">
        <f t="shared" si="329"/>
        <v>565700</v>
      </c>
      <c r="BD511" s="20">
        <f t="shared" si="330"/>
        <v>556680</v>
      </c>
      <c r="BE511" s="20">
        <f t="shared" si="331"/>
        <v>565700</v>
      </c>
      <c r="BF511" s="20">
        <f t="shared" si="332"/>
        <v>565700</v>
      </c>
      <c r="BG511" s="241">
        <v>652423</v>
      </c>
      <c r="BH511" s="241">
        <v>428219.64</v>
      </c>
      <c r="BI511" s="237">
        <f t="shared" si="333"/>
        <v>65.635276500062076</v>
      </c>
      <c r="BJ511" s="238">
        <f t="shared" si="334"/>
        <v>41133.29</v>
      </c>
      <c r="BK511" s="239">
        <f t="shared" si="335"/>
        <v>6.3046964929194713</v>
      </c>
      <c r="BL511" s="27">
        <f t="shared" si="336"/>
        <v>61365.53</v>
      </c>
      <c r="BM511" s="239">
        <f t="shared" si="337"/>
        <v>9.4057888823661955</v>
      </c>
      <c r="BN511" s="240">
        <f t="shared" si="338"/>
        <v>0</v>
      </c>
      <c r="BO511" s="239">
        <f t="shared" si="339"/>
        <v>0</v>
      </c>
      <c r="BP511" s="27">
        <f t="shared" si="340"/>
        <v>20000</v>
      </c>
      <c r="BQ511" s="239">
        <f t="shared" si="341"/>
        <v>3.0654958516177389</v>
      </c>
      <c r="BR511" s="36">
        <f t="shared" si="342"/>
        <v>42278.75999999998</v>
      </c>
      <c r="BS511" s="239">
        <f t="shared" si="343"/>
        <v>6.4802681695770969</v>
      </c>
      <c r="BT511" s="248">
        <f t="shared" si="352"/>
        <v>0.34364723499937921</v>
      </c>
      <c r="BU511" s="241">
        <v>164777.57999999999</v>
      </c>
      <c r="BV511" s="47">
        <f t="shared" si="344"/>
        <v>25.256249396480506</v>
      </c>
      <c r="BW511" s="54">
        <f t="shared" si="345"/>
        <v>59425.78</v>
      </c>
      <c r="BX511" s="237">
        <f t="shared" si="346"/>
        <v>9.1084741034574197</v>
      </c>
      <c r="BY511" s="58">
        <v>14168.29</v>
      </c>
      <c r="BZ511" s="58">
        <v>9345</v>
      </c>
      <c r="CA511" s="58">
        <v>10580</v>
      </c>
      <c r="CB511" s="58">
        <v>7040</v>
      </c>
      <c r="CC511" s="59">
        <v>61365.53</v>
      </c>
      <c r="CD511" s="59"/>
      <c r="CE511" s="59">
        <v>20000</v>
      </c>
      <c r="CF511" s="42">
        <f t="shared" si="347"/>
        <v>2.5045589535089272E-2</v>
      </c>
      <c r="CG511" s="42">
        <f t="shared" si="348"/>
        <v>1.67870230653158E-2</v>
      </c>
      <c r="CH511" s="42">
        <f t="shared" si="349"/>
        <v>1.870249248718402E-2</v>
      </c>
      <c r="CI511" s="42">
        <f t="shared" si="350"/>
        <v>1.2444758706027931E-2</v>
      </c>
      <c r="CJ511" s="42">
        <f t="shared" si="351"/>
        <v>9.405788882366195E-2</v>
      </c>
      <c r="CK511" s="54">
        <f t="shared" si="354"/>
        <v>11885.156000000001</v>
      </c>
    </row>
    <row r="512" spans="1:89" ht="20" customHeight="1" x14ac:dyDescent="0.6">
      <c r="A512" s="47">
        <v>505</v>
      </c>
      <c r="B512" s="47">
        <v>4</v>
      </c>
      <c r="C512" s="48" t="s">
        <v>850</v>
      </c>
      <c r="D512" s="48" t="s">
        <v>851</v>
      </c>
      <c r="E512" s="48" t="s">
        <v>739</v>
      </c>
      <c r="F512" s="55"/>
      <c r="G512" s="19">
        <v>40</v>
      </c>
      <c r="H512" s="20">
        <f t="shared" si="310"/>
        <v>0</v>
      </c>
      <c r="I512" s="23">
        <v>9368</v>
      </c>
      <c r="J512" s="22">
        <v>50</v>
      </c>
      <c r="K512" s="20">
        <f t="shared" si="311"/>
        <v>468400</v>
      </c>
      <c r="L512" s="23"/>
      <c r="M512" s="24">
        <v>60</v>
      </c>
      <c r="N512" s="20">
        <f t="shared" si="312"/>
        <v>0</v>
      </c>
      <c r="O512" s="23">
        <v>5731</v>
      </c>
      <c r="P512" s="25">
        <v>12</v>
      </c>
      <c r="Q512" s="20">
        <f t="shared" si="313"/>
        <v>68772</v>
      </c>
      <c r="R512" s="23">
        <v>619</v>
      </c>
      <c r="S512" s="26">
        <v>12</v>
      </c>
      <c r="T512" s="20">
        <f t="shared" si="314"/>
        <v>7428</v>
      </c>
      <c r="U512" s="23">
        <v>0</v>
      </c>
      <c r="V512" s="25">
        <v>8</v>
      </c>
      <c r="W512" s="20">
        <f t="shared" si="315"/>
        <v>0</v>
      </c>
      <c r="X512" s="23">
        <v>527</v>
      </c>
      <c r="Y512" s="25">
        <v>12</v>
      </c>
      <c r="Z512" s="20">
        <f t="shared" si="316"/>
        <v>6324</v>
      </c>
      <c r="AA512" s="23">
        <v>400</v>
      </c>
      <c r="AB512" s="25">
        <v>10</v>
      </c>
      <c r="AC512" s="20">
        <f t="shared" si="317"/>
        <v>4000</v>
      </c>
      <c r="AD512" s="23">
        <v>285</v>
      </c>
      <c r="AE512" s="25">
        <v>25</v>
      </c>
      <c r="AF512" s="20">
        <f t="shared" si="318"/>
        <v>7125</v>
      </c>
      <c r="AG512" s="23">
        <v>854</v>
      </c>
      <c r="AH512" s="25">
        <v>7.5</v>
      </c>
      <c r="AI512" s="20">
        <f t="shared" si="319"/>
        <v>6405</v>
      </c>
      <c r="AJ512" s="23"/>
      <c r="AK512" s="22">
        <v>15</v>
      </c>
      <c r="AL512" s="20">
        <f t="shared" si="320"/>
        <v>0</v>
      </c>
      <c r="AM512" s="23"/>
      <c r="AN512" s="25">
        <v>12</v>
      </c>
      <c r="AO512" s="20">
        <f t="shared" si="321"/>
        <v>0</v>
      </c>
      <c r="AP512" s="23">
        <f t="shared" si="322"/>
        <v>2685</v>
      </c>
      <c r="AQ512" s="23"/>
      <c r="AR512" s="27">
        <v>4</v>
      </c>
      <c r="AS512" s="23">
        <f t="shared" si="323"/>
        <v>0</v>
      </c>
      <c r="AT512" s="23"/>
      <c r="AU512" s="28">
        <v>6</v>
      </c>
      <c r="AV512" s="23">
        <f t="shared" si="324"/>
        <v>0</v>
      </c>
      <c r="AW512" s="23">
        <v>3806</v>
      </c>
      <c r="AX512" s="29">
        <f t="shared" si="325"/>
        <v>3806</v>
      </c>
      <c r="AY512" s="23">
        <v>75900</v>
      </c>
      <c r="AZ512" s="30">
        <f t="shared" si="326"/>
        <v>0.6117634500426985</v>
      </c>
      <c r="BA512" s="30">
        <f t="shared" si="327"/>
        <v>0.28661400512382579</v>
      </c>
      <c r="BB512" s="30">
        <f t="shared" si="328"/>
        <v>0.66410748560460653</v>
      </c>
      <c r="BC512" s="20">
        <f t="shared" si="329"/>
        <v>493277</v>
      </c>
      <c r="BD512" s="20">
        <f t="shared" si="330"/>
        <v>482953</v>
      </c>
      <c r="BE512" s="20">
        <f t="shared" si="331"/>
        <v>493277</v>
      </c>
      <c r="BF512" s="20">
        <f t="shared" si="332"/>
        <v>499682</v>
      </c>
      <c r="BG512" s="36">
        <v>649972</v>
      </c>
      <c r="BH512" s="36">
        <v>423089.068181818</v>
      </c>
      <c r="BI512" s="237">
        <f t="shared" si="333"/>
        <v>65.093429898798405</v>
      </c>
      <c r="BJ512" s="238">
        <f t="shared" si="334"/>
        <v>37179</v>
      </c>
      <c r="BK512" s="239">
        <f t="shared" si="335"/>
        <v>5.7200925578332606</v>
      </c>
      <c r="BL512" s="27">
        <f t="shared" si="336"/>
        <v>33636.5</v>
      </c>
      <c r="BM512" s="239">
        <f t="shared" si="337"/>
        <v>5.1750690798988259</v>
      </c>
      <c r="BN512" s="240">
        <f t="shared" si="338"/>
        <v>6063.63</v>
      </c>
      <c r="BO512" s="239">
        <f t="shared" si="339"/>
        <v>0.932906340580825</v>
      </c>
      <c r="BP512" s="27">
        <f t="shared" si="340"/>
        <v>10000</v>
      </c>
      <c r="BQ512" s="239">
        <f t="shared" si="341"/>
        <v>1.5385278135058125</v>
      </c>
      <c r="BR512" s="36">
        <f t="shared" si="342"/>
        <v>28073.759999999995</v>
      </c>
      <c r="BS512" s="239">
        <f t="shared" si="343"/>
        <v>4.3192260589686935</v>
      </c>
      <c r="BT512" s="248">
        <f t="shared" si="352"/>
        <v>0.34906570101201589</v>
      </c>
      <c r="BU512" s="36">
        <v>114952.89</v>
      </c>
      <c r="BV512" s="47">
        <f t="shared" si="344"/>
        <v>17.685821850787416</v>
      </c>
      <c r="BW512" s="54">
        <f t="shared" si="345"/>
        <v>111930.041818182</v>
      </c>
      <c r="BX512" s="237">
        <f t="shared" si="346"/>
        <v>17.220748250414172</v>
      </c>
      <c r="BY512" s="53">
        <v>11091</v>
      </c>
      <c r="BZ512" s="53">
        <v>10500</v>
      </c>
      <c r="CA512" s="53">
        <v>9040</v>
      </c>
      <c r="CB512" s="53">
        <v>6548</v>
      </c>
      <c r="CC512" s="54">
        <v>33636.5</v>
      </c>
      <c r="CD512" s="54">
        <v>6063.63</v>
      </c>
      <c r="CE512" s="54">
        <v>10000</v>
      </c>
      <c r="CF512" s="42">
        <f t="shared" si="347"/>
        <v>2.2484324223509305E-2</v>
      </c>
      <c r="CG512" s="42">
        <f t="shared" si="348"/>
        <v>2.174124604257557E-2</v>
      </c>
      <c r="CH512" s="42">
        <f t="shared" si="349"/>
        <v>1.8326417003022642E-2</v>
      </c>
      <c r="CI512" s="42">
        <f t="shared" si="350"/>
        <v>1.3104334356650829E-2</v>
      </c>
      <c r="CJ512" s="42">
        <f t="shared" si="351"/>
        <v>5.1750690798988266E-2</v>
      </c>
      <c r="CK512" s="54">
        <f t="shared" si="354"/>
        <v>22386.0083636364</v>
      </c>
    </row>
    <row r="513" spans="1:89" ht="20" customHeight="1" x14ac:dyDescent="0.6">
      <c r="A513" s="47">
        <v>506</v>
      </c>
      <c r="B513" s="47">
        <v>4</v>
      </c>
      <c r="C513" s="48" t="s">
        <v>852</v>
      </c>
      <c r="D513" s="48" t="s">
        <v>529</v>
      </c>
      <c r="E513" s="48" t="s">
        <v>201</v>
      </c>
      <c r="F513" s="23"/>
      <c r="G513" s="19">
        <v>40</v>
      </c>
      <c r="H513" s="20">
        <f t="shared" si="310"/>
        <v>0</v>
      </c>
      <c r="I513" s="23">
        <v>10326</v>
      </c>
      <c r="J513" s="22">
        <v>50</v>
      </c>
      <c r="K513" s="20">
        <f t="shared" si="311"/>
        <v>516300</v>
      </c>
      <c r="L513" s="23"/>
      <c r="M513" s="24">
        <v>60</v>
      </c>
      <c r="N513" s="20">
        <f t="shared" si="312"/>
        <v>0</v>
      </c>
      <c r="O513" s="23">
        <v>7781</v>
      </c>
      <c r="P513" s="25">
        <v>12</v>
      </c>
      <c r="Q513" s="20">
        <f t="shared" si="313"/>
        <v>93372</v>
      </c>
      <c r="R513" s="23">
        <v>380</v>
      </c>
      <c r="S513" s="26">
        <v>12</v>
      </c>
      <c r="T513" s="20">
        <f t="shared" si="314"/>
        <v>4560</v>
      </c>
      <c r="U513" s="23">
        <v>288</v>
      </c>
      <c r="V513" s="25">
        <v>8</v>
      </c>
      <c r="W513" s="20">
        <f t="shared" si="315"/>
        <v>2304</v>
      </c>
      <c r="X513" s="23">
        <v>178</v>
      </c>
      <c r="Y513" s="25">
        <v>12</v>
      </c>
      <c r="Z513" s="20">
        <f t="shared" si="316"/>
        <v>2136</v>
      </c>
      <c r="AA513" s="23">
        <v>274</v>
      </c>
      <c r="AB513" s="25">
        <v>10</v>
      </c>
      <c r="AC513" s="20">
        <f t="shared" si="317"/>
        <v>2740</v>
      </c>
      <c r="AD513" s="23">
        <v>190</v>
      </c>
      <c r="AE513" s="25">
        <v>25</v>
      </c>
      <c r="AF513" s="20">
        <f t="shared" si="318"/>
        <v>4750</v>
      </c>
      <c r="AG513" s="23">
        <v>0</v>
      </c>
      <c r="AH513" s="25">
        <v>7.5</v>
      </c>
      <c r="AI513" s="20">
        <f t="shared" si="319"/>
        <v>0</v>
      </c>
      <c r="AJ513" s="23">
        <v>81</v>
      </c>
      <c r="AK513" s="22">
        <v>15</v>
      </c>
      <c r="AL513" s="20">
        <f t="shared" si="320"/>
        <v>1215</v>
      </c>
      <c r="AM513" s="23">
        <v>0</v>
      </c>
      <c r="AN513" s="25">
        <v>12</v>
      </c>
      <c r="AO513" s="20">
        <f t="shared" si="321"/>
        <v>0</v>
      </c>
      <c r="AP513" s="23">
        <f t="shared" si="322"/>
        <v>1391</v>
      </c>
      <c r="AQ513" s="23">
        <v>0</v>
      </c>
      <c r="AR513" s="27">
        <v>4</v>
      </c>
      <c r="AS513" s="23">
        <f t="shared" si="323"/>
        <v>0</v>
      </c>
      <c r="AT513" s="23">
        <v>0</v>
      </c>
      <c r="AU513" s="28">
        <v>6</v>
      </c>
      <c r="AV513" s="23">
        <f t="shared" si="324"/>
        <v>0</v>
      </c>
      <c r="AW513" s="23">
        <v>1051</v>
      </c>
      <c r="AX513" s="29">
        <f t="shared" si="325"/>
        <v>1051</v>
      </c>
      <c r="AY513" s="23">
        <v>22512</v>
      </c>
      <c r="AZ513" s="30">
        <f t="shared" si="326"/>
        <v>0.75353476660856089</v>
      </c>
      <c r="BA513" s="30">
        <f t="shared" si="327"/>
        <v>0.13470850280844471</v>
      </c>
      <c r="BB513" s="30">
        <f t="shared" si="328"/>
        <v>0.13507261277470761</v>
      </c>
      <c r="BC513" s="20">
        <f t="shared" si="329"/>
        <v>532790</v>
      </c>
      <c r="BD513" s="20">
        <f t="shared" si="330"/>
        <v>525610</v>
      </c>
      <c r="BE513" s="20">
        <f t="shared" si="331"/>
        <v>532790</v>
      </c>
      <c r="BF513" s="20">
        <f t="shared" si="332"/>
        <v>532790</v>
      </c>
      <c r="BG513" s="36">
        <v>649889</v>
      </c>
      <c r="BH513" s="36">
        <v>441807.05285712797</v>
      </c>
      <c r="BI513" s="237">
        <f t="shared" si="333"/>
        <v>67.981925045219711</v>
      </c>
      <c r="BJ513" s="238">
        <f t="shared" si="334"/>
        <v>43585</v>
      </c>
      <c r="BK513" s="239">
        <f t="shared" si="335"/>
        <v>6.7065298843340937</v>
      </c>
      <c r="BL513" s="27">
        <f t="shared" si="336"/>
        <v>38633</v>
      </c>
      <c r="BM513" s="239">
        <f t="shared" si="337"/>
        <v>5.9445536083854318</v>
      </c>
      <c r="BN513" s="240">
        <f t="shared" si="338"/>
        <v>5380.75</v>
      </c>
      <c r="BO513" s="239">
        <f t="shared" si="339"/>
        <v>0.82794908053529137</v>
      </c>
      <c r="BP513" s="27">
        <f t="shared" si="340"/>
        <v>8000</v>
      </c>
      <c r="BQ513" s="239">
        <f t="shared" si="341"/>
        <v>1.2309794441820063</v>
      </c>
      <c r="BR513" s="36">
        <f t="shared" si="342"/>
        <v>56117.790000000008</v>
      </c>
      <c r="BS513" s="239">
        <f t="shared" si="343"/>
        <v>8.63498074286532</v>
      </c>
      <c r="BT513" s="248">
        <f t="shared" si="352"/>
        <v>0.32018074954780285</v>
      </c>
      <c r="BU513" s="36">
        <v>151716.54</v>
      </c>
      <c r="BV513" s="47">
        <f t="shared" si="344"/>
        <v>23.344992760302144</v>
      </c>
      <c r="BW513" s="54">
        <f t="shared" si="345"/>
        <v>56365.40714287202</v>
      </c>
      <c r="BX513" s="237">
        <f t="shared" si="346"/>
        <v>8.6730821944781358</v>
      </c>
      <c r="BY513" s="53">
        <v>17900</v>
      </c>
      <c r="BZ513" s="53">
        <v>9575</v>
      </c>
      <c r="CA513" s="53">
        <v>10680</v>
      </c>
      <c r="CB513" s="53">
        <v>5430</v>
      </c>
      <c r="CC513" s="54">
        <v>38633</v>
      </c>
      <c r="CD513" s="54">
        <v>5380.75</v>
      </c>
      <c r="CE513" s="54">
        <v>8000</v>
      </c>
      <c r="CF513" s="42">
        <f t="shared" si="347"/>
        <v>3.3596726665290268E-2</v>
      </c>
      <c r="CG513" s="42">
        <f t="shared" si="348"/>
        <v>1.8216928901657121E-2</v>
      </c>
      <c r="CH513" s="42">
        <f t="shared" si="349"/>
        <v>2.004542127292179E-2</v>
      </c>
      <c r="CI513" s="42">
        <f t="shared" si="350"/>
        <v>1.0191632725839448E-2</v>
      </c>
      <c r="CJ513" s="42">
        <f t="shared" si="351"/>
        <v>5.944553608385432E-2</v>
      </c>
      <c r="CK513" s="54">
        <f t="shared" si="354"/>
        <v>11273.081428574405</v>
      </c>
    </row>
    <row r="514" spans="1:89" ht="20" customHeight="1" x14ac:dyDescent="0.6">
      <c r="A514" s="47">
        <v>507</v>
      </c>
      <c r="B514" s="47">
        <v>4</v>
      </c>
      <c r="C514" s="48" t="s">
        <v>853</v>
      </c>
      <c r="D514" s="48" t="s">
        <v>362</v>
      </c>
      <c r="E514" s="48" t="s">
        <v>112</v>
      </c>
      <c r="F514" s="23"/>
      <c r="G514" s="19">
        <v>40</v>
      </c>
      <c r="H514" s="20">
        <f t="shared" si="310"/>
        <v>0</v>
      </c>
      <c r="I514" s="23">
        <v>11723</v>
      </c>
      <c r="J514" s="22">
        <v>50</v>
      </c>
      <c r="K514" s="20">
        <f t="shared" si="311"/>
        <v>586150</v>
      </c>
      <c r="L514" s="23"/>
      <c r="M514" s="24">
        <v>60</v>
      </c>
      <c r="N514" s="20">
        <f t="shared" si="312"/>
        <v>0</v>
      </c>
      <c r="O514" s="23">
        <v>1672</v>
      </c>
      <c r="P514" s="25">
        <v>12</v>
      </c>
      <c r="Q514" s="20">
        <f t="shared" si="313"/>
        <v>20064</v>
      </c>
      <c r="R514" s="23"/>
      <c r="S514" s="26">
        <v>12</v>
      </c>
      <c r="T514" s="20">
        <f t="shared" si="314"/>
        <v>0</v>
      </c>
      <c r="U514" s="23">
        <v>1120</v>
      </c>
      <c r="V514" s="25">
        <v>8</v>
      </c>
      <c r="W514" s="20">
        <f t="shared" si="315"/>
        <v>8960</v>
      </c>
      <c r="X514" s="23">
        <v>383</v>
      </c>
      <c r="Y514" s="25">
        <v>12</v>
      </c>
      <c r="Z514" s="20">
        <f t="shared" si="316"/>
        <v>4596</v>
      </c>
      <c r="AA514" s="23">
        <v>903</v>
      </c>
      <c r="AB514" s="25">
        <v>10</v>
      </c>
      <c r="AC514" s="20">
        <f t="shared" si="317"/>
        <v>9030</v>
      </c>
      <c r="AD514" s="23">
        <v>270</v>
      </c>
      <c r="AE514" s="25">
        <v>25</v>
      </c>
      <c r="AF514" s="20">
        <f t="shared" si="318"/>
        <v>6750</v>
      </c>
      <c r="AG514" s="23">
        <v>0</v>
      </c>
      <c r="AH514" s="25">
        <v>7.5</v>
      </c>
      <c r="AI514" s="20">
        <f t="shared" si="319"/>
        <v>0</v>
      </c>
      <c r="AJ514" s="23"/>
      <c r="AK514" s="22">
        <v>15</v>
      </c>
      <c r="AL514" s="20">
        <f t="shared" si="320"/>
        <v>0</v>
      </c>
      <c r="AM514" s="23"/>
      <c r="AN514" s="25">
        <v>12</v>
      </c>
      <c r="AO514" s="20">
        <f t="shared" si="321"/>
        <v>0</v>
      </c>
      <c r="AP514" s="23">
        <f t="shared" si="322"/>
        <v>2676</v>
      </c>
      <c r="AQ514" s="23">
        <v>1</v>
      </c>
      <c r="AR514" s="27">
        <v>4</v>
      </c>
      <c r="AS514" s="23">
        <f t="shared" si="323"/>
        <v>4</v>
      </c>
      <c r="AT514" s="23"/>
      <c r="AU514" s="28">
        <v>6</v>
      </c>
      <c r="AV514" s="23">
        <f t="shared" si="324"/>
        <v>0</v>
      </c>
      <c r="AW514" s="23">
        <v>598</v>
      </c>
      <c r="AX514" s="29">
        <f t="shared" si="325"/>
        <v>602</v>
      </c>
      <c r="AY514" s="23">
        <v>13755</v>
      </c>
      <c r="AZ514" s="30">
        <f t="shared" si="326"/>
        <v>0.14262560777957861</v>
      </c>
      <c r="BA514" s="30">
        <f t="shared" si="327"/>
        <v>0.22826921436492364</v>
      </c>
      <c r="BB514" s="30">
        <f t="shared" si="328"/>
        <v>0.36004784688995217</v>
      </c>
      <c r="BC514" s="20">
        <f t="shared" si="329"/>
        <v>615486</v>
      </c>
      <c r="BD514" s="20">
        <f t="shared" si="330"/>
        <v>592900</v>
      </c>
      <c r="BE514" s="20">
        <f t="shared" si="331"/>
        <v>615486</v>
      </c>
      <c r="BF514" s="20">
        <f t="shared" si="332"/>
        <v>615486</v>
      </c>
      <c r="BG514" s="36">
        <v>649305</v>
      </c>
      <c r="BH514" s="36">
        <v>447763.51808349998</v>
      </c>
      <c r="BI514" s="237">
        <f t="shared" si="333"/>
        <v>68.96042970306712</v>
      </c>
      <c r="BJ514" s="238">
        <f t="shared" si="334"/>
        <v>55472</v>
      </c>
      <c r="BK514" s="239">
        <f t="shared" si="335"/>
        <v>8.5432885931881017</v>
      </c>
      <c r="BL514" s="27">
        <f t="shared" si="336"/>
        <v>36105</v>
      </c>
      <c r="BM514" s="239">
        <f t="shared" si="337"/>
        <v>5.5605609074317925</v>
      </c>
      <c r="BN514" s="240">
        <f t="shared" si="338"/>
        <v>11636.25</v>
      </c>
      <c r="BO514" s="239">
        <f t="shared" si="339"/>
        <v>1.7921084852265114</v>
      </c>
      <c r="BP514" s="27">
        <f t="shared" si="340"/>
        <v>14000</v>
      </c>
      <c r="BQ514" s="239">
        <f t="shared" si="341"/>
        <v>2.156151577455895</v>
      </c>
      <c r="BR514" s="36">
        <f t="shared" si="342"/>
        <v>39954.899999999994</v>
      </c>
      <c r="BS514" s="239">
        <f t="shared" si="343"/>
        <v>6.1534871901494661</v>
      </c>
      <c r="BT514" s="248">
        <f t="shared" si="352"/>
        <v>0.31039570296932878</v>
      </c>
      <c r="BU514" s="36">
        <v>157168.15</v>
      </c>
      <c r="BV514" s="47">
        <f t="shared" si="344"/>
        <v>24.205596753451765</v>
      </c>
      <c r="BW514" s="54">
        <f t="shared" si="345"/>
        <v>44373.331916500028</v>
      </c>
      <c r="BX514" s="237">
        <f t="shared" si="346"/>
        <v>6.8339735434811111</v>
      </c>
      <c r="BY514" s="53">
        <v>16092</v>
      </c>
      <c r="BZ514" s="53">
        <v>18000</v>
      </c>
      <c r="CA514" s="53">
        <v>18180</v>
      </c>
      <c r="CB514" s="53">
        <v>3200</v>
      </c>
      <c r="CC514" s="54">
        <v>36105</v>
      </c>
      <c r="CD514" s="54">
        <v>11636.25</v>
      </c>
      <c r="CE514" s="54">
        <v>14000</v>
      </c>
      <c r="CF514" s="42">
        <f t="shared" si="347"/>
        <v>2.6145192579522525E-2</v>
      </c>
      <c r="CG514" s="42">
        <f t="shared" si="348"/>
        <v>3.0359251138471918E-2</v>
      </c>
      <c r="CH514" s="42">
        <f t="shared" si="349"/>
        <v>2.9537633674852067E-2</v>
      </c>
      <c r="CI514" s="42">
        <f t="shared" si="350"/>
        <v>5.1991434411180759E-3</v>
      </c>
      <c r="CJ514" s="42">
        <f t="shared" si="351"/>
        <v>5.5605609074317927E-2</v>
      </c>
      <c r="CK514" s="54">
        <f t="shared" si="354"/>
        <v>8874.6663833000057</v>
      </c>
    </row>
    <row r="515" spans="1:89" ht="20" customHeight="1" x14ac:dyDescent="0.6">
      <c r="A515" s="47">
        <v>508</v>
      </c>
      <c r="B515" s="47">
        <v>4</v>
      </c>
      <c r="C515" s="48" t="s">
        <v>854</v>
      </c>
      <c r="D515" s="48" t="s">
        <v>434</v>
      </c>
      <c r="E515" s="48" t="s">
        <v>82</v>
      </c>
      <c r="F515" s="49">
        <v>0</v>
      </c>
      <c r="G515" s="19">
        <v>40</v>
      </c>
      <c r="H515" s="20">
        <f t="shared" si="310"/>
        <v>0</v>
      </c>
      <c r="I515" s="23">
        <v>10425</v>
      </c>
      <c r="J515" s="22">
        <v>50</v>
      </c>
      <c r="K515" s="20">
        <f t="shared" si="311"/>
        <v>521250</v>
      </c>
      <c r="L515" s="23"/>
      <c r="M515" s="24">
        <v>60</v>
      </c>
      <c r="N515" s="20">
        <f t="shared" si="312"/>
        <v>0</v>
      </c>
      <c r="O515" s="23">
        <v>3622</v>
      </c>
      <c r="P515" s="25">
        <v>12</v>
      </c>
      <c r="Q515" s="20">
        <f t="shared" si="313"/>
        <v>43464</v>
      </c>
      <c r="R515" s="23">
        <v>2320</v>
      </c>
      <c r="S515" s="26">
        <v>12</v>
      </c>
      <c r="T515" s="20">
        <f t="shared" si="314"/>
        <v>27840</v>
      </c>
      <c r="U515" s="23">
        <v>300</v>
      </c>
      <c r="V515" s="25">
        <v>8</v>
      </c>
      <c r="W515" s="20">
        <f t="shared" si="315"/>
        <v>2400</v>
      </c>
      <c r="X515" s="23">
        <v>247</v>
      </c>
      <c r="Y515" s="25">
        <v>12</v>
      </c>
      <c r="Z515" s="20">
        <f t="shared" si="316"/>
        <v>2964</v>
      </c>
      <c r="AA515" s="23">
        <v>850</v>
      </c>
      <c r="AB515" s="25">
        <v>10</v>
      </c>
      <c r="AC515" s="20">
        <f t="shared" si="317"/>
        <v>8500</v>
      </c>
      <c r="AD515" s="23">
        <v>0</v>
      </c>
      <c r="AE515" s="25">
        <v>25</v>
      </c>
      <c r="AF515" s="20">
        <f t="shared" si="318"/>
        <v>0</v>
      </c>
      <c r="AG515" s="23">
        <v>348</v>
      </c>
      <c r="AH515" s="25">
        <v>7.5</v>
      </c>
      <c r="AI515" s="20">
        <f t="shared" si="319"/>
        <v>2610</v>
      </c>
      <c r="AJ515" s="23"/>
      <c r="AK515" s="22">
        <v>15</v>
      </c>
      <c r="AL515" s="20">
        <f t="shared" si="320"/>
        <v>0</v>
      </c>
      <c r="AM515" s="23">
        <v>0</v>
      </c>
      <c r="AN515" s="25">
        <v>12</v>
      </c>
      <c r="AO515" s="20">
        <f t="shared" si="321"/>
        <v>0</v>
      </c>
      <c r="AP515" s="23">
        <f t="shared" si="322"/>
        <v>4065</v>
      </c>
      <c r="AQ515" s="23">
        <v>168</v>
      </c>
      <c r="AR515" s="27">
        <v>4</v>
      </c>
      <c r="AS515" s="23">
        <f t="shared" si="323"/>
        <v>672</v>
      </c>
      <c r="AT515" s="23">
        <v>0</v>
      </c>
      <c r="AU515" s="28">
        <v>6</v>
      </c>
      <c r="AV515" s="23">
        <f t="shared" si="324"/>
        <v>0</v>
      </c>
      <c r="AW515" s="23">
        <v>1269</v>
      </c>
      <c r="AX515" s="29">
        <f t="shared" si="325"/>
        <v>1941</v>
      </c>
      <c r="AY515" s="23">
        <v>40100</v>
      </c>
      <c r="AZ515" s="30">
        <f t="shared" si="326"/>
        <v>0.34743405275779377</v>
      </c>
      <c r="BA515" s="30">
        <f t="shared" si="327"/>
        <v>0.38992805755395682</v>
      </c>
      <c r="BB515" s="30">
        <f t="shared" si="328"/>
        <v>0.53589177250138043</v>
      </c>
      <c r="BC515" s="20">
        <f t="shared" si="329"/>
        <v>562954</v>
      </c>
      <c r="BD515" s="20">
        <f t="shared" si="330"/>
        <v>549090</v>
      </c>
      <c r="BE515" s="20">
        <f t="shared" si="331"/>
        <v>562954</v>
      </c>
      <c r="BF515" s="20">
        <f t="shared" si="332"/>
        <v>565564</v>
      </c>
      <c r="BG515" s="36">
        <v>649128</v>
      </c>
      <c r="BH515" s="36">
        <v>437579.11</v>
      </c>
      <c r="BI515" s="237">
        <f t="shared" si="333"/>
        <v>67.410296582492208</v>
      </c>
      <c r="BJ515" s="238">
        <f t="shared" si="334"/>
        <v>40106.5</v>
      </c>
      <c r="BK515" s="239">
        <f t="shared" si="335"/>
        <v>6.1785194907629934</v>
      </c>
      <c r="BL515" s="27">
        <f t="shared" si="336"/>
        <v>32625</v>
      </c>
      <c r="BM515" s="239">
        <f t="shared" si="337"/>
        <v>5.0259733057270681</v>
      </c>
      <c r="BN515" s="240">
        <f t="shared" si="338"/>
        <v>7449.41</v>
      </c>
      <c r="BO515" s="239">
        <f t="shared" si="339"/>
        <v>1.1476026299897708</v>
      </c>
      <c r="BP515" s="27">
        <f t="shared" si="340"/>
        <v>15000</v>
      </c>
      <c r="BQ515" s="239">
        <f t="shared" si="341"/>
        <v>2.3107923244722151</v>
      </c>
      <c r="BR515" s="36">
        <f t="shared" si="342"/>
        <v>45852.06</v>
      </c>
      <c r="BS515" s="239">
        <f t="shared" si="343"/>
        <v>7.0636392206159648</v>
      </c>
      <c r="BT515" s="248">
        <f t="shared" si="352"/>
        <v>0.32589703417507798</v>
      </c>
      <c r="BU515" s="36">
        <v>141032.97</v>
      </c>
      <c r="BV515" s="47">
        <f t="shared" si="344"/>
        <v>21.726526971568013</v>
      </c>
      <c r="BW515" s="54">
        <f t="shared" si="345"/>
        <v>70515.920000000013</v>
      </c>
      <c r="BX515" s="237">
        <f t="shared" si="346"/>
        <v>10.863176445939786</v>
      </c>
      <c r="BY515" s="53">
        <v>14114.5</v>
      </c>
      <c r="BZ515" s="53">
        <v>13031</v>
      </c>
      <c r="CA515" s="53">
        <v>10550</v>
      </c>
      <c r="CB515" s="53">
        <v>2411</v>
      </c>
      <c r="CC515" s="54">
        <v>32625</v>
      </c>
      <c r="CD515" s="54">
        <v>7449.41</v>
      </c>
      <c r="CE515" s="54">
        <v>15000</v>
      </c>
      <c r="CF515" s="42">
        <f t="shared" si="347"/>
        <v>2.5072208386475628E-2</v>
      </c>
      <c r="CG515" s="42">
        <f t="shared" si="348"/>
        <v>2.3731992933763137E-2</v>
      </c>
      <c r="CH515" s="42">
        <f t="shared" si="349"/>
        <v>1.8740429946318884E-2</v>
      </c>
      <c r="CI515" s="42">
        <f t="shared" si="350"/>
        <v>4.2630011811218534E-3</v>
      </c>
      <c r="CJ515" s="42">
        <f t="shared" si="351"/>
        <v>5.0259733057270675E-2</v>
      </c>
      <c r="CK515" s="54">
        <f t="shared" si="354"/>
        <v>14103.184000000003</v>
      </c>
    </row>
    <row r="516" spans="1:89" ht="20" customHeight="1" x14ac:dyDescent="0.6">
      <c r="A516" s="47">
        <v>509</v>
      </c>
      <c r="B516" s="47">
        <v>5</v>
      </c>
      <c r="C516" s="48" t="s">
        <v>855</v>
      </c>
      <c r="D516" s="48" t="s">
        <v>219</v>
      </c>
      <c r="E516" s="71" t="s">
        <v>210</v>
      </c>
      <c r="F516" s="57"/>
      <c r="G516" s="19">
        <v>40</v>
      </c>
      <c r="H516" s="20">
        <f t="shared" si="310"/>
        <v>0</v>
      </c>
      <c r="I516" s="57">
        <v>10519</v>
      </c>
      <c r="J516" s="22">
        <v>50</v>
      </c>
      <c r="K516" s="20">
        <f t="shared" si="311"/>
        <v>525950</v>
      </c>
      <c r="L516" s="23"/>
      <c r="M516" s="24">
        <v>60</v>
      </c>
      <c r="N516" s="20">
        <f t="shared" si="312"/>
        <v>0</v>
      </c>
      <c r="O516" s="57">
        <v>4704</v>
      </c>
      <c r="P516" s="25">
        <v>12</v>
      </c>
      <c r="Q516" s="20">
        <f t="shared" si="313"/>
        <v>56448</v>
      </c>
      <c r="R516" s="57">
        <v>400</v>
      </c>
      <c r="S516" s="26">
        <v>12</v>
      </c>
      <c r="T516" s="20">
        <f t="shared" si="314"/>
        <v>4800</v>
      </c>
      <c r="U516" s="23">
        <v>690</v>
      </c>
      <c r="V516" s="25">
        <v>8</v>
      </c>
      <c r="W516" s="20">
        <f t="shared" si="315"/>
        <v>5520</v>
      </c>
      <c r="X516" s="57">
        <v>434</v>
      </c>
      <c r="Y516" s="25">
        <v>12</v>
      </c>
      <c r="Z516" s="20">
        <f t="shared" si="316"/>
        <v>5208</v>
      </c>
      <c r="AA516" s="57">
        <v>544</v>
      </c>
      <c r="AB516" s="25">
        <v>10</v>
      </c>
      <c r="AC516" s="20">
        <f t="shared" si="317"/>
        <v>5440</v>
      </c>
      <c r="AD516" s="57"/>
      <c r="AE516" s="25">
        <v>25</v>
      </c>
      <c r="AF516" s="20">
        <f t="shared" si="318"/>
        <v>0</v>
      </c>
      <c r="AG516" s="57">
        <v>464</v>
      </c>
      <c r="AH516" s="25">
        <v>7.5</v>
      </c>
      <c r="AI516" s="20">
        <f t="shared" si="319"/>
        <v>3480</v>
      </c>
      <c r="AJ516" s="57"/>
      <c r="AK516" s="22">
        <v>15</v>
      </c>
      <c r="AL516" s="20">
        <f t="shared" si="320"/>
        <v>0</v>
      </c>
      <c r="AM516" s="57"/>
      <c r="AN516" s="25">
        <v>12</v>
      </c>
      <c r="AO516" s="20">
        <f t="shared" si="321"/>
        <v>0</v>
      </c>
      <c r="AP516" s="23">
        <f t="shared" si="322"/>
        <v>2532</v>
      </c>
      <c r="AQ516" s="57">
        <v>48</v>
      </c>
      <c r="AR516" s="27">
        <v>4</v>
      </c>
      <c r="AS516" s="23">
        <f t="shared" si="323"/>
        <v>192</v>
      </c>
      <c r="AT516" s="57"/>
      <c r="AU516" s="28">
        <v>6</v>
      </c>
      <c r="AV516" s="23">
        <f t="shared" si="324"/>
        <v>0</v>
      </c>
      <c r="AW516" s="57">
        <v>1766</v>
      </c>
      <c r="AX516" s="29">
        <f t="shared" si="325"/>
        <v>1958</v>
      </c>
      <c r="AY516" s="57">
        <v>40059</v>
      </c>
      <c r="AZ516" s="30">
        <f t="shared" si="326"/>
        <v>0.447190797604335</v>
      </c>
      <c r="BA516" s="30">
        <f t="shared" si="327"/>
        <v>0.24070729156763951</v>
      </c>
      <c r="BB516" s="30">
        <f t="shared" si="328"/>
        <v>0.41624149659863946</v>
      </c>
      <c r="BC516" s="20">
        <f t="shared" si="329"/>
        <v>546918</v>
      </c>
      <c r="BD516" s="20">
        <f t="shared" si="330"/>
        <v>530750</v>
      </c>
      <c r="BE516" s="20">
        <f t="shared" si="331"/>
        <v>546918</v>
      </c>
      <c r="BF516" s="20">
        <f t="shared" si="332"/>
        <v>550398</v>
      </c>
      <c r="BG516" s="241">
        <v>646905</v>
      </c>
      <c r="BH516" s="241">
        <v>428327.31</v>
      </c>
      <c r="BI516" s="237">
        <f t="shared" si="333"/>
        <v>66.211779163864861</v>
      </c>
      <c r="BJ516" s="238">
        <f t="shared" si="334"/>
        <v>36276</v>
      </c>
      <c r="BK516" s="239">
        <f t="shared" si="335"/>
        <v>5.6076239942495416</v>
      </c>
      <c r="BL516" s="27">
        <f t="shared" si="336"/>
        <v>37530</v>
      </c>
      <c r="BM516" s="239">
        <f t="shared" si="337"/>
        <v>5.8014700767500633</v>
      </c>
      <c r="BN516" s="240">
        <f t="shared" si="338"/>
        <v>6303.76</v>
      </c>
      <c r="BO516" s="239">
        <f t="shared" si="339"/>
        <v>0.97444910767423343</v>
      </c>
      <c r="BP516" s="27">
        <f t="shared" si="340"/>
        <v>9750</v>
      </c>
      <c r="BQ516" s="239">
        <f t="shared" si="341"/>
        <v>1.507176478771999</v>
      </c>
      <c r="BR516" s="36">
        <f t="shared" si="342"/>
        <v>43941.14</v>
      </c>
      <c r="BS516" s="239">
        <f t="shared" si="343"/>
        <v>6.7925182213771729</v>
      </c>
      <c r="BT516" s="248">
        <f t="shared" si="352"/>
        <v>0.33788220836135135</v>
      </c>
      <c r="BU516" s="241">
        <v>133800.9</v>
      </c>
      <c r="BV516" s="47">
        <f t="shared" si="344"/>
        <v>20.683237878823011</v>
      </c>
      <c r="BW516" s="54">
        <f t="shared" si="345"/>
        <v>84776.790000000008</v>
      </c>
      <c r="BX516" s="237">
        <f t="shared" si="346"/>
        <v>13.104982957312126</v>
      </c>
      <c r="BY516" s="58">
        <v>7696</v>
      </c>
      <c r="BZ516" s="58">
        <v>11460</v>
      </c>
      <c r="CA516" s="58">
        <v>13320</v>
      </c>
      <c r="CB516" s="58">
        <v>3800</v>
      </c>
      <c r="CC516" s="59">
        <v>37530</v>
      </c>
      <c r="CD516" s="59">
        <v>6303.76</v>
      </c>
      <c r="CE516" s="59">
        <v>9750</v>
      </c>
      <c r="CF516" s="42">
        <f t="shared" si="347"/>
        <v>1.4071579286108703E-2</v>
      </c>
      <c r="CG516" s="42">
        <f t="shared" si="348"/>
        <v>2.1592086669806877E-2</v>
      </c>
      <c r="CH516" s="42">
        <f t="shared" si="349"/>
        <v>2.4354656456726603E-2</v>
      </c>
      <c r="CI516" s="42">
        <f t="shared" si="350"/>
        <v>6.9040948549958393E-3</v>
      </c>
      <c r="CJ516" s="42">
        <f t="shared" si="351"/>
        <v>5.8014700767500635E-2</v>
      </c>
      <c r="CK516" s="54">
        <f t="shared" si="354"/>
        <v>16955.358000000004</v>
      </c>
    </row>
    <row r="517" spans="1:89" ht="20" customHeight="1" x14ac:dyDescent="0.6">
      <c r="A517" s="47">
        <v>510</v>
      </c>
      <c r="B517" s="47">
        <v>5</v>
      </c>
      <c r="C517" s="48" t="s">
        <v>856</v>
      </c>
      <c r="D517" s="48" t="s">
        <v>747</v>
      </c>
      <c r="E517" s="48" t="s">
        <v>739</v>
      </c>
      <c r="F517" s="55"/>
      <c r="G517" s="19">
        <v>40</v>
      </c>
      <c r="H517" s="20">
        <f t="shared" si="310"/>
        <v>0</v>
      </c>
      <c r="I517" s="23">
        <v>10575</v>
      </c>
      <c r="J517" s="22">
        <v>50</v>
      </c>
      <c r="K517" s="20">
        <f t="shared" si="311"/>
        <v>528750</v>
      </c>
      <c r="L517" s="23"/>
      <c r="M517" s="24">
        <v>60</v>
      </c>
      <c r="N517" s="20">
        <f t="shared" si="312"/>
        <v>0</v>
      </c>
      <c r="O517" s="23">
        <v>3771</v>
      </c>
      <c r="P517" s="25">
        <v>12</v>
      </c>
      <c r="Q517" s="20">
        <f t="shared" si="313"/>
        <v>45252</v>
      </c>
      <c r="R517" s="23">
        <v>60</v>
      </c>
      <c r="S517" s="26">
        <v>12</v>
      </c>
      <c r="T517" s="20">
        <f t="shared" si="314"/>
        <v>720</v>
      </c>
      <c r="U517" s="23">
        <v>204</v>
      </c>
      <c r="V517" s="25">
        <v>8</v>
      </c>
      <c r="W517" s="20">
        <f t="shared" si="315"/>
        <v>1632</v>
      </c>
      <c r="X517" s="23">
        <v>460</v>
      </c>
      <c r="Y517" s="25">
        <v>12</v>
      </c>
      <c r="Z517" s="20">
        <f t="shared" si="316"/>
        <v>5520</v>
      </c>
      <c r="AA517" s="23">
        <v>380</v>
      </c>
      <c r="AB517" s="25">
        <v>10</v>
      </c>
      <c r="AC517" s="20">
        <f t="shared" si="317"/>
        <v>3800</v>
      </c>
      <c r="AD517" s="23">
        <v>110</v>
      </c>
      <c r="AE517" s="25">
        <v>25</v>
      </c>
      <c r="AF517" s="20">
        <f t="shared" si="318"/>
        <v>2750</v>
      </c>
      <c r="AG517" s="23">
        <v>382</v>
      </c>
      <c r="AH517" s="25">
        <v>7.5</v>
      </c>
      <c r="AI517" s="20">
        <f t="shared" si="319"/>
        <v>2865</v>
      </c>
      <c r="AJ517" s="23"/>
      <c r="AK517" s="22">
        <v>15</v>
      </c>
      <c r="AL517" s="20">
        <f t="shared" si="320"/>
        <v>0</v>
      </c>
      <c r="AM517" s="23"/>
      <c r="AN517" s="25">
        <v>12</v>
      </c>
      <c r="AO517" s="20">
        <f t="shared" si="321"/>
        <v>0</v>
      </c>
      <c r="AP517" s="23">
        <f t="shared" si="322"/>
        <v>1596</v>
      </c>
      <c r="AQ517" s="23"/>
      <c r="AR517" s="27">
        <v>4</v>
      </c>
      <c r="AS517" s="23">
        <f t="shared" si="323"/>
        <v>0</v>
      </c>
      <c r="AT517" s="23"/>
      <c r="AU517" s="28">
        <v>6</v>
      </c>
      <c r="AV517" s="23">
        <f t="shared" si="324"/>
        <v>0</v>
      </c>
      <c r="AW517" s="23">
        <v>2308</v>
      </c>
      <c r="AX517" s="29">
        <f t="shared" si="325"/>
        <v>2308</v>
      </c>
      <c r="AY517" s="23">
        <v>53600</v>
      </c>
      <c r="AZ517" s="30">
        <f t="shared" si="326"/>
        <v>0.35659574468085109</v>
      </c>
      <c r="BA517" s="30">
        <f t="shared" si="327"/>
        <v>0.15092198581560284</v>
      </c>
      <c r="BB517" s="30">
        <f t="shared" si="328"/>
        <v>0.6120392468841156</v>
      </c>
      <c r="BC517" s="20">
        <f t="shared" si="329"/>
        <v>543172</v>
      </c>
      <c r="BD517" s="20">
        <f t="shared" si="330"/>
        <v>532220</v>
      </c>
      <c r="BE517" s="20">
        <f t="shared" si="331"/>
        <v>543172</v>
      </c>
      <c r="BF517" s="20">
        <f t="shared" si="332"/>
        <v>546037</v>
      </c>
      <c r="BG517" s="36">
        <v>645009</v>
      </c>
      <c r="BH517" s="36">
        <v>425064.11439393897</v>
      </c>
      <c r="BI517" s="237">
        <f t="shared" si="333"/>
        <v>65.900493542561264</v>
      </c>
      <c r="BJ517" s="238">
        <f t="shared" si="334"/>
        <v>50328</v>
      </c>
      <c r="BK517" s="239">
        <f t="shared" si="335"/>
        <v>7.8026818230443293</v>
      </c>
      <c r="BL517" s="27">
        <f t="shared" si="336"/>
        <v>43625</v>
      </c>
      <c r="BM517" s="239">
        <f t="shared" si="337"/>
        <v>6.7634715174516939</v>
      </c>
      <c r="BN517" s="240">
        <f t="shared" si="338"/>
        <v>4946</v>
      </c>
      <c r="BO517" s="239">
        <f t="shared" si="339"/>
        <v>0.76681100573790439</v>
      </c>
      <c r="BP517" s="27">
        <f t="shared" si="340"/>
        <v>15000</v>
      </c>
      <c r="BQ517" s="239">
        <f t="shared" si="341"/>
        <v>2.3255489458286629</v>
      </c>
      <c r="BR517" s="36">
        <f t="shared" si="342"/>
        <v>46946.079999999987</v>
      </c>
      <c r="BS517" s="239">
        <f t="shared" si="343"/>
        <v>7.2783604569858698</v>
      </c>
      <c r="BT517" s="248">
        <f t="shared" si="352"/>
        <v>0.34099506457438739</v>
      </c>
      <c r="BU517" s="36">
        <v>160845.07999999999</v>
      </c>
      <c r="BV517" s="47">
        <f t="shared" si="344"/>
        <v>24.936873749048459</v>
      </c>
      <c r="BW517" s="54">
        <f t="shared" si="345"/>
        <v>59099.80560606104</v>
      </c>
      <c r="BX517" s="237">
        <f t="shared" si="346"/>
        <v>9.1626327083902765</v>
      </c>
      <c r="BY517" s="53">
        <v>14784</v>
      </c>
      <c r="BZ517" s="53">
        <v>12300</v>
      </c>
      <c r="CA517" s="53">
        <v>13580</v>
      </c>
      <c r="CB517" s="53">
        <v>9664</v>
      </c>
      <c r="CC517" s="54">
        <v>43625</v>
      </c>
      <c r="CD517" s="54">
        <v>4946</v>
      </c>
      <c r="CE517" s="54">
        <v>15000</v>
      </c>
      <c r="CF517" s="42">
        <f t="shared" si="347"/>
        <v>2.7217897829785041E-2</v>
      </c>
      <c r="CG517" s="42">
        <f t="shared" si="348"/>
        <v>2.3110743677426628E-2</v>
      </c>
      <c r="CH517" s="42">
        <f t="shared" si="349"/>
        <v>2.5001288726223002E-2</v>
      </c>
      <c r="CI517" s="42">
        <f t="shared" si="350"/>
        <v>1.7698434355181061E-2</v>
      </c>
      <c r="CJ517" s="42">
        <f t="shared" si="351"/>
        <v>6.7634715174516941E-2</v>
      </c>
      <c r="CK517" s="54">
        <f t="shared" si="354"/>
        <v>11819.961121212209</v>
      </c>
    </row>
    <row r="518" spans="1:89" ht="20" customHeight="1" x14ac:dyDescent="0.6">
      <c r="A518" s="47">
        <v>511</v>
      </c>
      <c r="B518" s="47">
        <v>4</v>
      </c>
      <c r="C518" s="48" t="s">
        <v>857</v>
      </c>
      <c r="D518" s="60" t="s">
        <v>143</v>
      </c>
      <c r="E518" s="48" t="s">
        <v>144</v>
      </c>
      <c r="F518" s="57"/>
      <c r="G518" s="19">
        <v>40</v>
      </c>
      <c r="H518" s="20">
        <f t="shared" si="310"/>
        <v>0</v>
      </c>
      <c r="I518" s="57">
        <v>10911</v>
      </c>
      <c r="J518" s="22">
        <v>50</v>
      </c>
      <c r="K518" s="20">
        <f t="shared" si="311"/>
        <v>545550</v>
      </c>
      <c r="L518" s="23"/>
      <c r="M518" s="24">
        <v>60</v>
      </c>
      <c r="N518" s="20">
        <f t="shared" si="312"/>
        <v>0</v>
      </c>
      <c r="O518" s="57">
        <v>3564</v>
      </c>
      <c r="P518" s="25">
        <v>12</v>
      </c>
      <c r="Q518" s="20">
        <f t="shared" si="313"/>
        <v>42768</v>
      </c>
      <c r="R518" s="57">
        <v>360</v>
      </c>
      <c r="S518" s="26">
        <v>12</v>
      </c>
      <c r="T518" s="20">
        <f t="shared" si="314"/>
        <v>4320</v>
      </c>
      <c r="U518" s="23">
        <v>551</v>
      </c>
      <c r="V518" s="25">
        <v>8</v>
      </c>
      <c r="W518" s="20">
        <f t="shared" si="315"/>
        <v>4408</v>
      </c>
      <c r="X518" s="57">
        <v>284</v>
      </c>
      <c r="Y518" s="25">
        <v>12</v>
      </c>
      <c r="Z518" s="20">
        <f t="shared" si="316"/>
        <v>3408</v>
      </c>
      <c r="AA518" s="57">
        <v>380</v>
      </c>
      <c r="AB518" s="25">
        <v>10</v>
      </c>
      <c r="AC518" s="20">
        <f t="shared" si="317"/>
        <v>3800</v>
      </c>
      <c r="AD518" s="57">
        <v>183</v>
      </c>
      <c r="AE518" s="25">
        <v>25</v>
      </c>
      <c r="AF518" s="20">
        <f t="shared" si="318"/>
        <v>4575</v>
      </c>
      <c r="AG518" s="57">
        <v>190</v>
      </c>
      <c r="AH518" s="25">
        <v>7.5</v>
      </c>
      <c r="AI518" s="20">
        <f t="shared" si="319"/>
        <v>1425</v>
      </c>
      <c r="AJ518" s="57"/>
      <c r="AK518" s="22">
        <v>15</v>
      </c>
      <c r="AL518" s="20">
        <f t="shared" si="320"/>
        <v>0</v>
      </c>
      <c r="AM518" s="57"/>
      <c r="AN518" s="25">
        <v>12</v>
      </c>
      <c r="AO518" s="20">
        <f t="shared" si="321"/>
        <v>0</v>
      </c>
      <c r="AP518" s="23">
        <f t="shared" si="322"/>
        <v>1948</v>
      </c>
      <c r="AQ518" s="57"/>
      <c r="AR518" s="27">
        <v>4</v>
      </c>
      <c r="AS518" s="23">
        <f t="shared" si="323"/>
        <v>0</v>
      </c>
      <c r="AT518" s="57"/>
      <c r="AU518" s="28">
        <v>6</v>
      </c>
      <c r="AV518" s="23">
        <f t="shared" si="324"/>
        <v>0</v>
      </c>
      <c r="AW518" s="57">
        <f>248+628+318+496</f>
        <v>1690</v>
      </c>
      <c r="AX518" s="29">
        <f t="shared" si="325"/>
        <v>1690</v>
      </c>
      <c r="AY518" s="57">
        <f>4464+12560+4770+12400</f>
        <v>34194</v>
      </c>
      <c r="AZ518" s="30">
        <f t="shared" si="326"/>
        <v>0.32664283750343692</v>
      </c>
      <c r="BA518" s="30">
        <f t="shared" si="327"/>
        <v>0.17853542296764732</v>
      </c>
      <c r="BB518" s="30">
        <f t="shared" si="328"/>
        <v>0.47418630751964086</v>
      </c>
      <c r="BC518" s="20">
        <f t="shared" si="329"/>
        <v>566061</v>
      </c>
      <c r="BD518" s="20">
        <f t="shared" si="330"/>
        <v>554445</v>
      </c>
      <c r="BE518" s="20">
        <f t="shared" si="331"/>
        <v>566061</v>
      </c>
      <c r="BF518" s="20">
        <f t="shared" si="332"/>
        <v>567486</v>
      </c>
      <c r="BG518" s="241">
        <v>644448</v>
      </c>
      <c r="BH518" s="241">
        <v>433736.21</v>
      </c>
      <c r="BI518" s="237">
        <f t="shared" si="333"/>
        <v>67.303523325388554</v>
      </c>
      <c r="BJ518" s="238">
        <f t="shared" si="334"/>
        <v>47950</v>
      </c>
      <c r="BK518" s="239">
        <f t="shared" si="335"/>
        <v>7.4404761904761907</v>
      </c>
      <c r="BL518" s="27">
        <f t="shared" si="336"/>
        <v>48250.52</v>
      </c>
      <c r="BM518" s="239">
        <f t="shared" si="337"/>
        <v>7.4871083469884301</v>
      </c>
      <c r="BN518" s="240">
        <f t="shared" si="338"/>
        <v>0</v>
      </c>
      <c r="BO518" s="239">
        <f t="shared" si="339"/>
        <v>0</v>
      </c>
      <c r="BP518" s="27">
        <f t="shared" si="340"/>
        <v>20000</v>
      </c>
      <c r="BQ518" s="239">
        <f t="shared" si="341"/>
        <v>3.1034311534832915</v>
      </c>
      <c r="BR518" s="36">
        <f t="shared" si="342"/>
        <v>32524.339999999997</v>
      </c>
      <c r="BS518" s="239">
        <f t="shared" si="343"/>
        <v>5.0468525001241371</v>
      </c>
      <c r="BT518" s="248">
        <f t="shared" si="352"/>
        <v>0.32696476674611447</v>
      </c>
      <c r="BU518" s="241">
        <v>148724.85999999999</v>
      </c>
      <c r="BV518" s="47">
        <f t="shared" si="344"/>
        <v>23.077868191072049</v>
      </c>
      <c r="BW518" s="54">
        <f t="shared" si="345"/>
        <v>61986.929999999993</v>
      </c>
      <c r="BX518" s="237">
        <f t="shared" si="346"/>
        <v>9.6186084835394006</v>
      </c>
      <c r="BY518" s="58">
        <v>18940</v>
      </c>
      <c r="BZ518" s="58">
        <v>11460</v>
      </c>
      <c r="CA518" s="58">
        <v>14800</v>
      </c>
      <c r="CB518" s="58">
        <v>2750</v>
      </c>
      <c r="CC518" s="59">
        <v>48250.52</v>
      </c>
      <c r="CD518" s="59"/>
      <c r="CE518" s="59">
        <v>20000</v>
      </c>
      <c r="CF518" s="42">
        <f t="shared" si="347"/>
        <v>3.3459291489786436E-2</v>
      </c>
      <c r="CG518" s="42">
        <f t="shared" si="348"/>
        <v>2.0669317966615263E-2</v>
      </c>
      <c r="CH518" s="42">
        <f t="shared" si="349"/>
        <v>2.6145592082832063E-2</v>
      </c>
      <c r="CI518" s="42">
        <f t="shared" si="350"/>
        <v>4.8459345252570112E-3</v>
      </c>
      <c r="CJ518" s="42">
        <f t="shared" si="351"/>
        <v>7.4871083469884303E-2</v>
      </c>
      <c r="CK518" s="54">
        <f t="shared" si="354"/>
        <v>12397.385999999999</v>
      </c>
    </row>
    <row r="519" spans="1:89" ht="20" customHeight="1" x14ac:dyDescent="0.6">
      <c r="A519" s="47">
        <v>512</v>
      </c>
      <c r="B519" s="47">
        <v>5</v>
      </c>
      <c r="C519" s="48" t="s">
        <v>858</v>
      </c>
      <c r="D519" s="48" t="s">
        <v>165</v>
      </c>
      <c r="E519" s="48" t="s">
        <v>91</v>
      </c>
      <c r="F519" s="23"/>
      <c r="G519" s="19">
        <v>40</v>
      </c>
      <c r="H519" s="20">
        <f t="shared" si="310"/>
        <v>0</v>
      </c>
      <c r="I519" s="23">
        <v>11411</v>
      </c>
      <c r="J519" s="22">
        <v>50</v>
      </c>
      <c r="K519" s="20">
        <f t="shared" si="311"/>
        <v>570550</v>
      </c>
      <c r="L519" s="23"/>
      <c r="M519" s="24">
        <v>60</v>
      </c>
      <c r="N519" s="20">
        <f t="shared" si="312"/>
        <v>0</v>
      </c>
      <c r="O519" s="23">
        <v>2816</v>
      </c>
      <c r="P519" s="25">
        <v>12</v>
      </c>
      <c r="Q519" s="20">
        <f t="shared" si="313"/>
        <v>33792</v>
      </c>
      <c r="R519" s="23"/>
      <c r="S519" s="26">
        <v>12</v>
      </c>
      <c r="T519" s="20">
        <f t="shared" si="314"/>
        <v>0</v>
      </c>
      <c r="U519" s="23">
        <v>305</v>
      </c>
      <c r="V519" s="25">
        <v>8</v>
      </c>
      <c r="W519" s="20">
        <f t="shared" si="315"/>
        <v>2440</v>
      </c>
      <c r="X519" s="23">
        <v>155</v>
      </c>
      <c r="Y519" s="25">
        <v>12</v>
      </c>
      <c r="Z519" s="20">
        <f t="shared" si="316"/>
        <v>1860</v>
      </c>
      <c r="AA519" s="23">
        <v>274</v>
      </c>
      <c r="AB519" s="25">
        <v>10</v>
      </c>
      <c r="AC519" s="20">
        <f t="shared" si="317"/>
        <v>2740</v>
      </c>
      <c r="AD519" s="23">
        <v>150</v>
      </c>
      <c r="AE519" s="25">
        <v>25</v>
      </c>
      <c r="AF519" s="20">
        <f t="shared" si="318"/>
        <v>3750</v>
      </c>
      <c r="AG519" s="23"/>
      <c r="AH519" s="25">
        <v>7.5</v>
      </c>
      <c r="AI519" s="20">
        <f t="shared" si="319"/>
        <v>0</v>
      </c>
      <c r="AJ519" s="23"/>
      <c r="AK519" s="22">
        <v>15</v>
      </c>
      <c r="AL519" s="20">
        <f t="shared" si="320"/>
        <v>0</v>
      </c>
      <c r="AM519" s="23"/>
      <c r="AN519" s="25">
        <v>12</v>
      </c>
      <c r="AO519" s="20">
        <f t="shared" si="321"/>
        <v>0</v>
      </c>
      <c r="AP519" s="23">
        <f t="shared" si="322"/>
        <v>884</v>
      </c>
      <c r="AQ519" s="23"/>
      <c r="AR519" s="27">
        <v>4</v>
      </c>
      <c r="AS519" s="23">
        <f t="shared" si="323"/>
        <v>0</v>
      </c>
      <c r="AT519" s="23"/>
      <c r="AU519" s="28">
        <v>6</v>
      </c>
      <c r="AV519" s="23">
        <f t="shared" si="324"/>
        <v>0</v>
      </c>
      <c r="AW519" s="23">
        <v>1154</v>
      </c>
      <c r="AX519" s="29">
        <f t="shared" si="325"/>
        <v>1154</v>
      </c>
      <c r="AY519" s="23">
        <v>28840</v>
      </c>
      <c r="AZ519" s="30">
        <f t="shared" si="326"/>
        <v>0.24677942336342126</v>
      </c>
      <c r="BA519" s="30">
        <f t="shared" si="327"/>
        <v>7.7469108754710372E-2</v>
      </c>
      <c r="BB519" s="30">
        <f t="shared" si="328"/>
        <v>0.40980113636363635</v>
      </c>
      <c r="BC519" s="20">
        <f t="shared" si="329"/>
        <v>581340</v>
      </c>
      <c r="BD519" s="20">
        <f t="shared" si="330"/>
        <v>574300</v>
      </c>
      <c r="BE519" s="20">
        <f t="shared" si="331"/>
        <v>581340</v>
      </c>
      <c r="BF519" s="20">
        <f t="shared" si="332"/>
        <v>581340</v>
      </c>
      <c r="BG519" s="36">
        <v>643972</v>
      </c>
      <c r="BH519" s="36">
        <v>435783.47212057997</v>
      </c>
      <c r="BI519" s="237">
        <f t="shared" si="333"/>
        <v>67.671183237870579</v>
      </c>
      <c r="BJ519" s="238">
        <f t="shared" si="334"/>
        <v>54270</v>
      </c>
      <c r="BK519" s="239">
        <f t="shared" si="335"/>
        <v>8.4273850415856586</v>
      </c>
      <c r="BL519" s="27">
        <f t="shared" si="336"/>
        <v>32343.5</v>
      </c>
      <c r="BM519" s="239">
        <f t="shared" si="337"/>
        <v>5.0225009783034045</v>
      </c>
      <c r="BN519" s="240">
        <f t="shared" si="338"/>
        <v>11261.89</v>
      </c>
      <c r="BO519" s="239">
        <f t="shared" si="339"/>
        <v>1.748816718739324</v>
      </c>
      <c r="BP519" s="27">
        <f t="shared" si="340"/>
        <v>18640</v>
      </c>
      <c r="BQ519" s="239">
        <f t="shared" si="341"/>
        <v>2.8945357872702537</v>
      </c>
      <c r="BR519" s="36">
        <f t="shared" si="342"/>
        <v>23035.930000000008</v>
      </c>
      <c r="BS519" s="239">
        <f t="shared" si="343"/>
        <v>3.5771632928139745</v>
      </c>
      <c r="BT519" s="248">
        <f t="shared" si="352"/>
        <v>0.32328816762129414</v>
      </c>
      <c r="BU519" s="36">
        <v>139551.32</v>
      </c>
      <c r="BV519" s="47">
        <f t="shared" si="344"/>
        <v>21.670401818712616</v>
      </c>
      <c r="BW519" s="54">
        <f t="shared" si="345"/>
        <v>68637.207879420021</v>
      </c>
      <c r="BX519" s="237">
        <f t="shared" si="346"/>
        <v>10.658414943416798</v>
      </c>
      <c r="BY519" s="53">
        <v>16090</v>
      </c>
      <c r="BZ519" s="53">
        <v>20250</v>
      </c>
      <c r="CA519" s="53">
        <v>14820</v>
      </c>
      <c r="CB519" s="53">
        <v>3110</v>
      </c>
      <c r="CC519" s="54">
        <v>32343.5</v>
      </c>
      <c r="CD519" s="54">
        <v>11261.89</v>
      </c>
      <c r="CE519" s="54">
        <v>18640</v>
      </c>
      <c r="CF519" s="42">
        <f t="shared" si="347"/>
        <v>2.7677434891801699E-2</v>
      </c>
      <c r="CG519" s="42">
        <f t="shared" si="348"/>
        <v>3.5260316907539613E-2</v>
      </c>
      <c r="CH519" s="42">
        <f t="shared" si="349"/>
        <v>2.549282691712251E-2</v>
      </c>
      <c r="CI519" s="42">
        <f t="shared" si="350"/>
        <v>5.3497092923246291E-3</v>
      </c>
      <c r="CJ519" s="42">
        <f t="shared" si="351"/>
        <v>5.0225009783034048E-2</v>
      </c>
      <c r="CK519" s="54">
        <f t="shared" si="354"/>
        <v>13727.441575884004</v>
      </c>
    </row>
    <row r="520" spans="1:89" ht="20" customHeight="1" x14ac:dyDescent="0.6">
      <c r="A520" s="47">
        <v>513</v>
      </c>
      <c r="B520" s="47">
        <v>3</v>
      </c>
      <c r="C520" s="48" t="s">
        <v>859</v>
      </c>
      <c r="D520" s="48" t="s">
        <v>212</v>
      </c>
      <c r="E520" s="48" t="s">
        <v>376</v>
      </c>
      <c r="F520" s="23"/>
      <c r="G520" s="19">
        <v>40</v>
      </c>
      <c r="H520" s="20">
        <f t="shared" ref="H520:H583" si="355">SUM(F520*G520)</f>
        <v>0</v>
      </c>
      <c r="I520" s="23">
        <v>11080</v>
      </c>
      <c r="J520" s="22">
        <v>50</v>
      </c>
      <c r="K520" s="20">
        <f t="shared" ref="K520:K583" si="356">J520*I520</f>
        <v>554000</v>
      </c>
      <c r="L520" s="23"/>
      <c r="M520" s="24">
        <v>60</v>
      </c>
      <c r="N520" s="20">
        <f t="shared" ref="N520:N583" si="357">M520*L520</f>
        <v>0</v>
      </c>
      <c r="O520" s="23">
        <v>3740</v>
      </c>
      <c r="P520" s="25">
        <v>12</v>
      </c>
      <c r="Q520" s="20">
        <f t="shared" ref="Q520:Q583" si="358">O520*P520</f>
        <v>44880</v>
      </c>
      <c r="R520" s="23">
        <v>720</v>
      </c>
      <c r="S520" s="26">
        <v>12</v>
      </c>
      <c r="T520" s="20">
        <f t="shared" ref="T520:T583" si="359">R520*S520</f>
        <v>8640</v>
      </c>
      <c r="U520" s="23">
        <v>300</v>
      </c>
      <c r="V520" s="25">
        <v>8</v>
      </c>
      <c r="W520" s="20">
        <f t="shared" ref="W520:W583" si="360">U520*V520</f>
        <v>2400</v>
      </c>
      <c r="X520" s="23"/>
      <c r="Y520" s="25">
        <v>12</v>
      </c>
      <c r="Z520" s="20">
        <f t="shared" ref="Z520:Z583" si="361">X520*Y520</f>
        <v>0</v>
      </c>
      <c r="AA520" s="23">
        <v>240</v>
      </c>
      <c r="AB520" s="25">
        <v>10</v>
      </c>
      <c r="AC520" s="20">
        <f t="shared" ref="AC520:AC583" si="362">AA520*AB520</f>
        <v>2400</v>
      </c>
      <c r="AD520" s="23"/>
      <c r="AE520" s="25">
        <v>25</v>
      </c>
      <c r="AF520" s="20">
        <f t="shared" ref="AF520:AF583" si="363">AD520*AE520</f>
        <v>0</v>
      </c>
      <c r="AG520" s="23"/>
      <c r="AH520" s="25">
        <v>7.5</v>
      </c>
      <c r="AI520" s="20">
        <f t="shared" ref="AI520:AI583" si="364">AG520*AH520</f>
        <v>0</v>
      </c>
      <c r="AJ520" s="23">
        <v>159</v>
      </c>
      <c r="AK520" s="22">
        <v>15</v>
      </c>
      <c r="AL520" s="20">
        <f t="shared" ref="AL520:AL583" si="365">AJ520*AK520</f>
        <v>2385</v>
      </c>
      <c r="AM520" s="23"/>
      <c r="AN520" s="25">
        <v>12</v>
      </c>
      <c r="AO520" s="20">
        <f t="shared" ref="AO520:AO583" si="366">AM520*AN520</f>
        <v>0</v>
      </c>
      <c r="AP520" s="23">
        <f t="shared" ref="AP520:AP583" si="367">SUM(R520+U520+X520+AA520+AD520+AG520+AM520+AJ520)</f>
        <v>1419</v>
      </c>
      <c r="AQ520" s="23"/>
      <c r="AR520" s="27">
        <v>4</v>
      </c>
      <c r="AS520" s="23">
        <f t="shared" ref="AS520:AS583" si="368">SUM(AQ520*AR520)</f>
        <v>0</v>
      </c>
      <c r="AT520" s="23"/>
      <c r="AU520" s="28">
        <v>6</v>
      </c>
      <c r="AV520" s="23">
        <f t="shared" ref="AV520:AV583" si="369">SUM(AT520*AU520)</f>
        <v>0</v>
      </c>
      <c r="AW520" s="23">
        <v>1619</v>
      </c>
      <c r="AX520" s="29">
        <f t="shared" ref="AX520:AX583" si="370">SUM(AW520+AV520+AS520)</f>
        <v>1619</v>
      </c>
      <c r="AY520" s="23">
        <v>27885</v>
      </c>
      <c r="AZ520" s="30">
        <f t="shared" ref="AZ520:AZ583" si="371">O520/(I520+F520+L520)</f>
        <v>0.33754512635379064</v>
      </c>
      <c r="BA520" s="30">
        <f t="shared" ref="BA520:BA583" si="372">AP520/(I520+F520+L520)</f>
        <v>0.12806859205776172</v>
      </c>
      <c r="BB520" s="30">
        <f t="shared" ref="BB520:BB583" si="373">AX520/O520</f>
        <v>0.43288770053475933</v>
      </c>
      <c r="BC520" s="20">
        <f t="shared" ref="BC520:BC583" si="374">H520+W520+Z520+AC520+AF520+T520+K520+N520</f>
        <v>567440</v>
      </c>
      <c r="BD520" s="20">
        <f t="shared" ref="BD520:BD583" si="375">H520+AF520+T520+K520+N520</f>
        <v>562640</v>
      </c>
      <c r="BE520" s="20">
        <f t="shared" ref="BE520:BE583" si="376">H520+W520+Z520+AC520+AF520+T520+K520+N520</f>
        <v>567440</v>
      </c>
      <c r="BF520" s="20">
        <f t="shared" ref="BF520:BF583" si="377">H520+W520+Z520+AC520+AF520+AI520+T520+K520+N520</f>
        <v>567440</v>
      </c>
      <c r="BG520" s="36">
        <v>642590</v>
      </c>
      <c r="BH520" s="36">
        <v>427259.78922819998</v>
      </c>
      <c r="BI520" s="237">
        <f t="shared" ref="BI520:BI583" si="378">+BH520/BG520%</f>
        <v>66.490264278653569</v>
      </c>
      <c r="BJ520" s="238">
        <f t="shared" ref="BJ520:BJ583" si="379">SUM(BY520+BZ520+CA520+CB520)</f>
        <v>47466</v>
      </c>
      <c r="BK520" s="239">
        <f t="shared" ref="BK520:BK583" si="380">+BJ520/BG520%</f>
        <v>7.3866695715775226</v>
      </c>
      <c r="BL520" s="27">
        <f t="shared" ref="BL520:BL583" si="381">CC520</f>
        <v>36260</v>
      </c>
      <c r="BM520" s="239">
        <f t="shared" ref="BM520:BM583" si="382">+BL520/BG520%</f>
        <v>5.642789336902224</v>
      </c>
      <c r="BN520" s="240">
        <f t="shared" ref="BN520:BN583" si="383">CD520</f>
        <v>1957.5</v>
      </c>
      <c r="BO520" s="239">
        <f t="shared" ref="BO520:BO583" si="384">+BN520/BG520%</f>
        <v>0.30462658927154174</v>
      </c>
      <c r="BP520" s="27">
        <f t="shared" ref="BP520:BP583" si="385">CE520</f>
        <v>27560</v>
      </c>
      <c r="BQ520" s="239">
        <f t="shared" ref="BQ520:BQ583" si="386">+BP520/BG520%</f>
        <v>4.2888933845842612</v>
      </c>
      <c r="BR520" s="36">
        <f t="shared" ref="BR520:BR583" si="387">BU520-BL520-BN520-BP520-BY520-BZ520-CA520-CB520</f>
        <v>50295.47</v>
      </c>
      <c r="BS520" s="239">
        <f t="shared" ref="BS520:BS583" si="388">+BR520/BG520%</f>
        <v>7.8269923279229374</v>
      </c>
      <c r="BT520" s="248">
        <f t="shared" si="352"/>
        <v>0.33509735721346429</v>
      </c>
      <c r="BU520" s="36">
        <v>163538.97</v>
      </c>
      <c r="BV520" s="47">
        <f t="shared" ref="BV520:BV583" si="389">+BU520/BG520%</f>
        <v>25.449971210258486</v>
      </c>
      <c r="BW520" s="54">
        <f t="shared" ref="BW520:BW583" si="390">SUM(BG520-BH520-BU520)</f>
        <v>51791.240771800018</v>
      </c>
      <c r="BX520" s="237">
        <f t="shared" ref="BX520:BX583" si="391">+BW520/BG520%</f>
        <v>8.0597645110879448</v>
      </c>
      <c r="BY520" s="53">
        <v>18347</v>
      </c>
      <c r="BZ520" s="53">
        <v>11739</v>
      </c>
      <c r="CA520" s="53">
        <v>11300</v>
      </c>
      <c r="CB520" s="53">
        <v>6080</v>
      </c>
      <c r="CC520" s="54">
        <v>36260</v>
      </c>
      <c r="CD520" s="54">
        <v>1957.5</v>
      </c>
      <c r="CE520" s="54">
        <v>27560</v>
      </c>
      <c r="CF520" s="42">
        <f t="shared" ref="CF520:CF583" si="392">BY520/BC520</f>
        <v>3.2332933878471734E-2</v>
      </c>
      <c r="CG520" s="42">
        <f t="shared" ref="CG520:CG583" si="393">BZ520/BD520</f>
        <v>2.0864140480591497E-2</v>
      </c>
      <c r="CH520" s="42">
        <f t="shared" ref="CH520:CH583" si="394">CA520/BE520</f>
        <v>1.9913999718031861E-2</v>
      </c>
      <c r="CI520" s="42">
        <f t="shared" ref="CI520:CI583" si="395">CB520/BF520</f>
        <v>1.0714789228817143E-2</v>
      </c>
      <c r="CJ520" s="42">
        <f t="shared" ref="CJ520:CJ583" si="396">CC520/BG520</f>
        <v>5.6427893369022236E-2</v>
      </c>
      <c r="CK520" s="54">
        <f t="shared" si="354"/>
        <v>10358.248154360004</v>
      </c>
    </row>
    <row r="521" spans="1:89" ht="20" customHeight="1" x14ac:dyDescent="0.6">
      <c r="A521" s="47">
        <v>514</v>
      </c>
      <c r="B521" s="47">
        <v>5</v>
      </c>
      <c r="C521" s="48" t="s">
        <v>860</v>
      </c>
      <c r="D521" s="48" t="s">
        <v>87</v>
      </c>
      <c r="E521" s="48" t="s">
        <v>88</v>
      </c>
      <c r="F521" s="55"/>
      <c r="G521" s="19">
        <v>40</v>
      </c>
      <c r="H521" s="20">
        <f t="shared" si="355"/>
        <v>0</v>
      </c>
      <c r="I521" s="23">
        <v>10722</v>
      </c>
      <c r="J521" s="22">
        <v>50</v>
      </c>
      <c r="K521" s="20">
        <f t="shared" si="356"/>
        <v>536100</v>
      </c>
      <c r="L521" s="23"/>
      <c r="M521" s="24">
        <v>60</v>
      </c>
      <c r="N521" s="20">
        <f t="shared" si="357"/>
        <v>0</v>
      </c>
      <c r="O521" s="23">
        <v>3408</v>
      </c>
      <c r="P521" s="25">
        <v>12</v>
      </c>
      <c r="Q521" s="20">
        <f t="shared" si="358"/>
        <v>40896</v>
      </c>
      <c r="R521" s="23"/>
      <c r="S521" s="26">
        <v>12</v>
      </c>
      <c r="T521" s="20">
        <f t="shared" si="359"/>
        <v>0</v>
      </c>
      <c r="U521" s="23">
        <v>720</v>
      </c>
      <c r="V521" s="25">
        <v>8</v>
      </c>
      <c r="W521" s="20">
        <f t="shared" si="360"/>
        <v>5760</v>
      </c>
      <c r="X521" s="23">
        <v>160</v>
      </c>
      <c r="Y521" s="25">
        <v>12</v>
      </c>
      <c r="Z521" s="20">
        <f t="shared" si="361"/>
        <v>1920</v>
      </c>
      <c r="AA521" s="23">
        <v>840</v>
      </c>
      <c r="AB521" s="25">
        <v>10</v>
      </c>
      <c r="AC521" s="20">
        <f t="shared" si="362"/>
        <v>8400</v>
      </c>
      <c r="AD521" s="23">
        <v>325</v>
      </c>
      <c r="AE521" s="25">
        <v>25</v>
      </c>
      <c r="AF521" s="20">
        <f t="shared" si="363"/>
        <v>8125</v>
      </c>
      <c r="AG521" s="23">
        <v>326</v>
      </c>
      <c r="AH521" s="25">
        <v>7.5</v>
      </c>
      <c r="AI521" s="20">
        <f t="shared" si="364"/>
        <v>2445</v>
      </c>
      <c r="AJ521" s="23"/>
      <c r="AK521" s="22">
        <v>15</v>
      </c>
      <c r="AL521" s="20">
        <f t="shared" si="365"/>
        <v>0</v>
      </c>
      <c r="AM521" s="23"/>
      <c r="AN521" s="25">
        <v>12</v>
      </c>
      <c r="AO521" s="20">
        <f t="shared" si="366"/>
        <v>0</v>
      </c>
      <c r="AP521" s="23">
        <f t="shared" si="367"/>
        <v>2371</v>
      </c>
      <c r="AQ521" s="23">
        <v>39</v>
      </c>
      <c r="AR521" s="27">
        <v>4</v>
      </c>
      <c r="AS521" s="23">
        <f t="shared" si="368"/>
        <v>156</v>
      </c>
      <c r="AT521" s="23">
        <v>34</v>
      </c>
      <c r="AU521" s="28">
        <v>6</v>
      </c>
      <c r="AV521" s="23">
        <f t="shared" si="369"/>
        <v>204</v>
      </c>
      <c r="AW521" s="23">
        <v>1290</v>
      </c>
      <c r="AX521" s="29">
        <f t="shared" si="370"/>
        <v>1650</v>
      </c>
      <c r="AY521" s="23">
        <v>36041</v>
      </c>
      <c r="AZ521" s="30">
        <f t="shared" si="371"/>
        <v>0.31785114717403468</v>
      </c>
      <c r="BA521" s="30">
        <f t="shared" si="372"/>
        <v>0.22113411676925945</v>
      </c>
      <c r="BB521" s="30">
        <f t="shared" si="373"/>
        <v>0.48415492957746481</v>
      </c>
      <c r="BC521" s="20">
        <f t="shared" si="374"/>
        <v>560305</v>
      </c>
      <c r="BD521" s="20">
        <f t="shared" si="375"/>
        <v>544225</v>
      </c>
      <c r="BE521" s="20">
        <f t="shared" si="376"/>
        <v>560305</v>
      </c>
      <c r="BF521" s="20">
        <f t="shared" si="377"/>
        <v>562750</v>
      </c>
      <c r="BG521" s="36">
        <v>639687</v>
      </c>
      <c r="BH521" s="36">
        <v>432180.76740880002</v>
      </c>
      <c r="BI521" s="237">
        <f t="shared" si="378"/>
        <v>67.561286599352499</v>
      </c>
      <c r="BJ521" s="238">
        <f t="shared" si="379"/>
        <v>46249</v>
      </c>
      <c r="BK521" s="239">
        <f t="shared" si="380"/>
        <v>7.2299421435795947</v>
      </c>
      <c r="BL521" s="27">
        <f t="shared" si="381"/>
        <v>51199.05</v>
      </c>
      <c r="BM521" s="239">
        <f t="shared" si="382"/>
        <v>8.0037659042625542</v>
      </c>
      <c r="BN521" s="240">
        <f t="shared" si="383"/>
        <v>1124.55</v>
      </c>
      <c r="BO521" s="239">
        <f t="shared" si="384"/>
        <v>0.17579691317785104</v>
      </c>
      <c r="BP521" s="27">
        <f t="shared" si="385"/>
        <v>15000</v>
      </c>
      <c r="BQ521" s="239">
        <f t="shared" si="386"/>
        <v>2.3448968010917839</v>
      </c>
      <c r="BR521" s="36">
        <f t="shared" si="387"/>
        <v>55627.449999999983</v>
      </c>
      <c r="BS521" s="239">
        <f t="shared" si="388"/>
        <v>8.696041970526208</v>
      </c>
      <c r="BT521" s="248">
        <f t="shared" ref="BT521:BT584" si="397">(BG521-BH521)/BG521</f>
        <v>0.32438713400647501</v>
      </c>
      <c r="BU521" s="36">
        <v>169200.05</v>
      </c>
      <c r="BV521" s="47">
        <f t="shared" si="389"/>
        <v>26.450443732637993</v>
      </c>
      <c r="BW521" s="54">
        <f t="shared" si="390"/>
        <v>38306.182591199991</v>
      </c>
      <c r="BX521" s="237">
        <f t="shared" si="391"/>
        <v>5.9882696680095098</v>
      </c>
      <c r="BY521" s="53">
        <v>7686</v>
      </c>
      <c r="BZ521" s="53">
        <v>14783</v>
      </c>
      <c r="CA521" s="53">
        <v>14500</v>
      </c>
      <c r="CB521" s="53">
        <v>9280</v>
      </c>
      <c r="CC521" s="54">
        <v>51199.05</v>
      </c>
      <c r="CD521" s="54">
        <v>1124.55</v>
      </c>
      <c r="CE521" s="54">
        <v>15000</v>
      </c>
      <c r="CF521" s="42">
        <f t="shared" si="392"/>
        <v>1.3717528845896431E-2</v>
      </c>
      <c r="CG521" s="42">
        <f t="shared" si="393"/>
        <v>2.7163397491846205E-2</v>
      </c>
      <c r="CH521" s="42">
        <f t="shared" si="394"/>
        <v>2.5878762459731752E-2</v>
      </c>
      <c r="CI521" s="42">
        <f t="shared" si="395"/>
        <v>1.6490448689471346E-2</v>
      </c>
      <c r="CJ521" s="42">
        <f t="shared" si="396"/>
        <v>8.0037659042625539E-2</v>
      </c>
      <c r="CK521" s="54">
        <f t="shared" si="354"/>
        <v>7661.236518239999</v>
      </c>
    </row>
    <row r="522" spans="1:89" ht="20" customHeight="1" x14ac:dyDescent="0.6">
      <c r="A522" s="47">
        <v>515</v>
      </c>
      <c r="B522" s="47">
        <v>3</v>
      </c>
      <c r="C522" s="48" t="s">
        <v>861</v>
      </c>
      <c r="D522" s="48" t="s">
        <v>212</v>
      </c>
      <c r="E522" s="48" t="s">
        <v>252</v>
      </c>
      <c r="F522" s="23"/>
      <c r="G522" s="19">
        <v>40</v>
      </c>
      <c r="H522" s="20">
        <f t="shared" si="355"/>
        <v>0</v>
      </c>
      <c r="I522" s="23">
        <v>11530</v>
      </c>
      <c r="J522" s="22">
        <v>50</v>
      </c>
      <c r="K522" s="20">
        <f t="shared" si="356"/>
        <v>576500</v>
      </c>
      <c r="L522" s="23"/>
      <c r="M522" s="24">
        <v>60</v>
      </c>
      <c r="N522" s="20">
        <f t="shared" si="357"/>
        <v>0</v>
      </c>
      <c r="O522" s="23">
        <v>2173</v>
      </c>
      <c r="P522" s="25">
        <v>12</v>
      </c>
      <c r="Q522" s="20">
        <f t="shared" si="358"/>
        <v>26076</v>
      </c>
      <c r="R522" s="23">
        <v>800</v>
      </c>
      <c r="S522" s="26">
        <v>12</v>
      </c>
      <c r="T522" s="20">
        <f t="shared" si="359"/>
        <v>9600</v>
      </c>
      <c r="U522" s="23">
        <v>960</v>
      </c>
      <c r="V522" s="25">
        <v>8</v>
      </c>
      <c r="W522" s="20">
        <f t="shared" si="360"/>
        <v>7680</v>
      </c>
      <c r="X522" s="23"/>
      <c r="Y522" s="25">
        <v>12</v>
      </c>
      <c r="Z522" s="20">
        <f t="shared" si="361"/>
        <v>0</v>
      </c>
      <c r="AA522" s="23">
        <v>499</v>
      </c>
      <c r="AB522" s="25">
        <v>10</v>
      </c>
      <c r="AC522" s="20">
        <f t="shared" si="362"/>
        <v>4990</v>
      </c>
      <c r="AD522" s="23">
        <v>200</v>
      </c>
      <c r="AE522" s="25">
        <v>25</v>
      </c>
      <c r="AF522" s="20">
        <f t="shared" si="363"/>
        <v>5000</v>
      </c>
      <c r="AG522" s="23"/>
      <c r="AH522" s="25">
        <v>7.5</v>
      </c>
      <c r="AI522" s="20">
        <f t="shared" si="364"/>
        <v>0</v>
      </c>
      <c r="AJ522" s="23"/>
      <c r="AK522" s="22">
        <v>15</v>
      </c>
      <c r="AL522" s="20">
        <f t="shared" si="365"/>
        <v>0</v>
      </c>
      <c r="AM522" s="23"/>
      <c r="AN522" s="25">
        <v>12</v>
      </c>
      <c r="AO522" s="20">
        <f t="shared" si="366"/>
        <v>0</v>
      </c>
      <c r="AP522" s="23">
        <f t="shared" si="367"/>
        <v>2459</v>
      </c>
      <c r="AQ522" s="23"/>
      <c r="AR522" s="27">
        <v>4</v>
      </c>
      <c r="AS522" s="23">
        <f t="shared" si="368"/>
        <v>0</v>
      </c>
      <c r="AT522" s="23"/>
      <c r="AU522" s="28">
        <v>6</v>
      </c>
      <c r="AV522" s="23">
        <f t="shared" si="369"/>
        <v>0</v>
      </c>
      <c r="AW522" s="23">
        <v>524</v>
      </c>
      <c r="AX522" s="29">
        <f t="shared" si="370"/>
        <v>524</v>
      </c>
      <c r="AY522" s="23">
        <v>9265</v>
      </c>
      <c r="AZ522" s="30">
        <f t="shared" si="371"/>
        <v>0.18846487424111014</v>
      </c>
      <c r="BA522" s="30">
        <f t="shared" si="372"/>
        <v>0.21326973113616651</v>
      </c>
      <c r="BB522" s="30">
        <f t="shared" si="373"/>
        <v>0.24114127933732168</v>
      </c>
      <c r="BC522" s="20">
        <f t="shared" si="374"/>
        <v>603770</v>
      </c>
      <c r="BD522" s="20">
        <f t="shared" si="375"/>
        <v>591100</v>
      </c>
      <c r="BE522" s="20">
        <f t="shared" si="376"/>
        <v>603770</v>
      </c>
      <c r="BF522" s="20">
        <f t="shared" si="377"/>
        <v>603770</v>
      </c>
      <c r="BG522" s="36">
        <v>639111</v>
      </c>
      <c r="BH522" s="36">
        <v>436045.58484848501</v>
      </c>
      <c r="BI522" s="237">
        <f t="shared" si="378"/>
        <v>68.226894052595725</v>
      </c>
      <c r="BJ522" s="238">
        <f t="shared" si="379"/>
        <v>44319.5</v>
      </c>
      <c r="BK522" s="239">
        <f t="shared" si="380"/>
        <v>6.9345544044774696</v>
      </c>
      <c r="BL522" s="27">
        <f t="shared" si="381"/>
        <v>38275</v>
      </c>
      <c r="BM522" s="239">
        <f t="shared" si="382"/>
        <v>5.9887875502064594</v>
      </c>
      <c r="BN522" s="240">
        <f t="shared" si="383"/>
        <v>7413.75</v>
      </c>
      <c r="BO522" s="239">
        <f t="shared" si="384"/>
        <v>1.1600097635621982</v>
      </c>
      <c r="BP522" s="27">
        <f t="shared" si="385"/>
        <v>25000</v>
      </c>
      <c r="BQ522" s="239">
        <f t="shared" si="386"/>
        <v>3.911683572963069</v>
      </c>
      <c r="BR522" s="36">
        <f t="shared" si="387"/>
        <v>48884.109999999986</v>
      </c>
      <c r="BS522" s="239">
        <f t="shared" si="388"/>
        <v>7.6487668026367857</v>
      </c>
      <c r="BT522" s="248">
        <f t="shared" si="397"/>
        <v>0.31773105947404284</v>
      </c>
      <c r="BU522" s="36">
        <v>163892.35999999999</v>
      </c>
      <c r="BV522" s="47">
        <f t="shared" si="389"/>
        <v>25.643802093845981</v>
      </c>
      <c r="BW522" s="54">
        <f t="shared" si="390"/>
        <v>39173.055151515</v>
      </c>
      <c r="BX522" s="237">
        <f t="shared" si="391"/>
        <v>6.1293038535583024</v>
      </c>
      <c r="BY522" s="53">
        <v>14840.5</v>
      </c>
      <c r="BZ522" s="53">
        <v>11739</v>
      </c>
      <c r="CA522" s="53">
        <v>12780</v>
      </c>
      <c r="CB522" s="53">
        <v>4960</v>
      </c>
      <c r="CC522" s="54">
        <v>38275</v>
      </c>
      <c r="CD522" s="54">
        <v>7413.75</v>
      </c>
      <c r="CE522" s="54">
        <v>25000</v>
      </c>
      <c r="CF522" s="42">
        <f t="shared" si="392"/>
        <v>2.4579724067111647E-2</v>
      </c>
      <c r="CG522" s="42">
        <f t="shared" si="393"/>
        <v>1.9859583826763661E-2</v>
      </c>
      <c r="CH522" s="42">
        <f t="shared" si="394"/>
        <v>2.116700067906653E-2</v>
      </c>
      <c r="CI522" s="42">
        <f t="shared" si="395"/>
        <v>8.215048776852113E-3</v>
      </c>
      <c r="CJ522" s="42">
        <f t="shared" si="396"/>
        <v>5.9887875502064584E-2</v>
      </c>
      <c r="CK522" s="54">
        <f t="shared" si="354"/>
        <v>7834.611030303</v>
      </c>
    </row>
    <row r="523" spans="1:89" ht="20" customHeight="1" x14ac:dyDescent="0.6">
      <c r="A523" s="47">
        <v>516</v>
      </c>
      <c r="B523" s="62">
        <v>5</v>
      </c>
      <c r="C523" s="48" t="s">
        <v>862</v>
      </c>
      <c r="D523" s="48" t="s">
        <v>863</v>
      </c>
      <c r="E523" s="48" t="s">
        <v>471</v>
      </c>
      <c r="F523" s="57"/>
      <c r="G523" s="19">
        <v>40</v>
      </c>
      <c r="H523" s="20">
        <f t="shared" si="355"/>
        <v>0</v>
      </c>
      <c r="I523" s="23">
        <v>8190</v>
      </c>
      <c r="J523" s="22">
        <v>50</v>
      </c>
      <c r="K523" s="20">
        <f t="shared" si="356"/>
        <v>409500</v>
      </c>
      <c r="L523" s="23"/>
      <c r="M523" s="24">
        <v>60</v>
      </c>
      <c r="N523" s="20">
        <f t="shared" si="357"/>
        <v>0</v>
      </c>
      <c r="O523" s="23">
        <v>4390</v>
      </c>
      <c r="P523" s="25">
        <v>12</v>
      </c>
      <c r="Q523" s="20">
        <f t="shared" si="358"/>
        <v>52680</v>
      </c>
      <c r="R523" s="23">
        <v>120</v>
      </c>
      <c r="S523" s="26">
        <v>12</v>
      </c>
      <c r="T523" s="20">
        <f t="shared" si="359"/>
        <v>1440</v>
      </c>
      <c r="U523" s="23">
        <v>390</v>
      </c>
      <c r="V523" s="25">
        <v>8</v>
      </c>
      <c r="W523" s="20">
        <f t="shared" si="360"/>
        <v>3120</v>
      </c>
      <c r="X523" s="23">
        <v>215</v>
      </c>
      <c r="Y523" s="25">
        <v>12</v>
      </c>
      <c r="Z523" s="20">
        <f t="shared" si="361"/>
        <v>2580</v>
      </c>
      <c r="AA523" s="23">
        <v>920</v>
      </c>
      <c r="AB523" s="25">
        <v>10</v>
      </c>
      <c r="AC523" s="20">
        <f t="shared" si="362"/>
        <v>9200</v>
      </c>
      <c r="AD523" s="23"/>
      <c r="AE523" s="25">
        <v>25</v>
      </c>
      <c r="AF523" s="20">
        <f t="shared" si="363"/>
        <v>0</v>
      </c>
      <c r="AG523" s="23"/>
      <c r="AH523" s="25">
        <v>7.5</v>
      </c>
      <c r="AI523" s="20">
        <f t="shared" si="364"/>
        <v>0</v>
      </c>
      <c r="AJ523" s="23"/>
      <c r="AK523" s="22">
        <v>15</v>
      </c>
      <c r="AL523" s="20">
        <f t="shared" si="365"/>
        <v>0</v>
      </c>
      <c r="AM523" s="23">
        <v>20</v>
      </c>
      <c r="AN523" s="25">
        <v>12</v>
      </c>
      <c r="AO523" s="20">
        <f t="shared" si="366"/>
        <v>240</v>
      </c>
      <c r="AP523" s="23">
        <f t="shared" si="367"/>
        <v>1665</v>
      </c>
      <c r="AQ523" s="23">
        <v>160</v>
      </c>
      <c r="AR523" s="27">
        <v>4</v>
      </c>
      <c r="AS523" s="23">
        <f t="shared" si="368"/>
        <v>640</v>
      </c>
      <c r="AT523" s="23">
        <v>24</v>
      </c>
      <c r="AU523" s="28">
        <v>6</v>
      </c>
      <c r="AV523" s="23">
        <f t="shared" si="369"/>
        <v>144</v>
      </c>
      <c r="AW523" s="23">
        <v>2143</v>
      </c>
      <c r="AX523" s="29">
        <f t="shared" si="370"/>
        <v>2927</v>
      </c>
      <c r="AY523" s="23">
        <v>47646.25</v>
      </c>
      <c r="AZ523" s="30">
        <f t="shared" si="371"/>
        <v>0.536019536019536</v>
      </c>
      <c r="BA523" s="30">
        <f t="shared" si="372"/>
        <v>0.2032967032967033</v>
      </c>
      <c r="BB523" s="30">
        <f t="shared" si="373"/>
        <v>0.66674259681093395</v>
      </c>
      <c r="BC523" s="20">
        <f t="shared" si="374"/>
        <v>425840</v>
      </c>
      <c r="BD523" s="20">
        <f t="shared" si="375"/>
        <v>410940</v>
      </c>
      <c r="BE523" s="20">
        <f t="shared" si="376"/>
        <v>425840</v>
      </c>
      <c r="BF523" s="20">
        <f t="shared" si="377"/>
        <v>425840</v>
      </c>
      <c r="BG523" s="36">
        <v>638906.25</v>
      </c>
      <c r="BH523" s="36">
        <v>424392.14876045001</v>
      </c>
      <c r="BI523" s="237">
        <f t="shared" si="378"/>
        <v>66.424792175761311</v>
      </c>
      <c r="BJ523" s="238">
        <f t="shared" si="379"/>
        <v>45479.199999999997</v>
      </c>
      <c r="BK523" s="239">
        <f t="shared" si="380"/>
        <v>7.1182900464661278</v>
      </c>
      <c r="BL523" s="27">
        <f t="shared" si="381"/>
        <v>50986.9</v>
      </c>
      <c r="BM523" s="239">
        <f t="shared" si="382"/>
        <v>7.9803414037662019</v>
      </c>
      <c r="BN523" s="240">
        <f t="shared" si="383"/>
        <v>1397.54</v>
      </c>
      <c r="BO523" s="239">
        <f t="shared" si="384"/>
        <v>0.21873944729762779</v>
      </c>
      <c r="BP523" s="27">
        <f t="shared" si="385"/>
        <v>60000</v>
      </c>
      <c r="BQ523" s="239">
        <f t="shared" si="386"/>
        <v>9.3910491562729277</v>
      </c>
      <c r="BR523" s="36">
        <f t="shared" si="387"/>
        <v>57838.14</v>
      </c>
      <c r="BS523" s="239">
        <f t="shared" si="388"/>
        <v>9.0526802641232571</v>
      </c>
      <c r="BT523" s="248">
        <f t="shared" si="397"/>
        <v>0.33575207824238684</v>
      </c>
      <c r="BU523" s="36">
        <v>215701.78</v>
      </c>
      <c r="BV523" s="47">
        <f t="shared" si="389"/>
        <v>33.761100317926143</v>
      </c>
      <c r="BW523" s="54">
        <f t="shared" si="390"/>
        <v>-1187.6787604500132</v>
      </c>
      <c r="BX523" s="237">
        <f t="shared" si="391"/>
        <v>-0.18589249368745622</v>
      </c>
      <c r="BY523" s="53">
        <v>16226</v>
      </c>
      <c r="BZ523" s="53">
        <v>15680</v>
      </c>
      <c r="CA523" s="53">
        <v>8420</v>
      </c>
      <c r="CB523" s="53">
        <v>5153.2</v>
      </c>
      <c r="CC523" s="54">
        <v>50986.9</v>
      </c>
      <c r="CD523" s="54">
        <v>1397.54</v>
      </c>
      <c r="CE523" s="54">
        <v>60000</v>
      </c>
      <c r="CF523" s="42">
        <f t="shared" si="392"/>
        <v>3.8103513056547057E-2</v>
      </c>
      <c r="CG523" s="42">
        <f t="shared" si="393"/>
        <v>3.8156421862072319E-2</v>
      </c>
      <c r="CH523" s="42">
        <f t="shared" si="394"/>
        <v>1.977268457636671E-2</v>
      </c>
      <c r="CI523" s="42">
        <f t="shared" si="395"/>
        <v>1.2101258688709374E-2</v>
      </c>
      <c r="CJ523" s="42">
        <f t="shared" si="396"/>
        <v>7.9803414037662015E-2</v>
      </c>
      <c r="CK523" s="54">
        <v>0</v>
      </c>
    </row>
    <row r="524" spans="1:89" ht="20" customHeight="1" x14ac:dyDescent="0.6">
      <c r="A524" s="47">
        <v>517</v>
      </c>
      <c r="B524" s="47">
        <v>2</v>
      </c>
      <c r="C524" s="48" t="s">
        <v>864</v>
      </c>
      <c r="D524" s="48" t="s">
        <v>367</v>
      </c>
      <c r="E524" s="48" t="s">
        <v>203</v>
      </c>
      <c r="F524" s="49">
        <v>0</v>
      </c>
      <c r="G524" s="19">
        <v>40</v>
      </c>
      <c r="H524" s="20">
        <f t="shared" si="355"/>
        <v>0</v>
      </c>
      <c r="I524" s="23">
        <v>11185</v>
      </c>
      <c r="J524" s="22">
        <v>50</v>
      </c>
      <c r="K524" s="20">
        <f t="shared" si="356"/>
        <v>559250</v>
      </c>
      <c r="L524" s="23"/>
      <c r="M524" s="24">
        <v>60</v>
      </c>
      <c r="N524" s="20">
        <f t="shared" si="357"/>
        <v>0</v>
      </c>
      <c r="O524" s="23">
        <v>3261</v>
      </c>
      <c r="P524" s="25">
        <v>12</v>
      </c>
      <c r="Q524" s="20">
        <f t="shared" si="358"/>
        <v>39132</v>
      </c>
      <c r="R524" s="23">
        <v>660</v>
      </c>
      <c r="S524" s="26">
        <v>12</v>
      </c>
      <c r="T524" s="20">
        <f t="shared" si="359"/>
        <v>7920</v>
      </c>
      <c r="U524" s="23">
        <v>500</v>
      </c>
      <c r="V524" s="25">
        <v>8</v>
      </c>
      <c r="W524" s="20">
        <f t="shared" si="360"/>
        <v>4000</v>
      </c>
      <c r="X524" s="23">
        <v>0</v>
      </c>
      <c r="Y524" s="25">
        <v>12</v>
      </c>
      <c r="Z524" s="20">
        <f t="shared" si="361"/>
        <v>0</v>
      </c>
      <c r="AA524" s="23">
        <v>566</v>
      </c>
      <c r="AB524" s="25">
        <v>10</v>
      </c>
      <c r="AC524" s="20">
        <f t="shared" si="362"/>
        <v>5660</v>
      </c>
      <c r="AD524" s="23">
        <v>0</v>
      </c>
      <c r="AE524" s="25">
        <v>25</v>
      </c>
      <c r="AF524" s="20">
        <f t="shared" si="363"/>
        <v>0</v>
      </c>
      <c r="AG524" s="23">
        <v>0</v>
      </c>
      <c r="AH524" s="25">
        <v>7.5</v>
      </c>
      <c r="AI524" s="20">
        <f t="shared" si="364"/>
        <v>0</v>
      </c>
      <c r="AJ524" s="23"/>
      <c r="AK524" s="22">
        <v>15</v>
      </c>
      <c r="AL524" s="20">
        <f t="shared" si="365"/>
        <v>0</v>
      </c>
      <c r="AM524" s="23">
        <v>0</v>
      </c>
      <c r="AN524" s="25">
        <v>12</v>
      </c>
      <c r="AO524" s="20">
        <f t="shared" si="366"/>
        <v>0</v>
      </c>
      <c r="AP524" s="23">
        <f t="shared" si="367"/>
        <v>1726</v>
      </c>
      <c r="AQ524" s="23">
        <v>40</v>
      </c>
      <c r="AR524" s="27">
        <v>4</v>
      </c>
      <c r="AS524" s="23">
        <f t="shared" si="368"/>
        <v>160</v>
      </c>
      <c r="AT524" s="23">
        <v>0</v>
      </c>
      <c r="AU524" s="28">
        <v>6</v>
      </c>
      <c r="AV524" s="23">
        <f t="shared" si="369"/>
        <v>0</v>
      </c>
      <c r="AW524" s="23">
        <v>848</v>
      </c>
      <c r="AX524" s="29">
        <f t="shared" si="370"/>
        <v>1008</v>
      </c>
      <c r="AY524" s="23">
        <v>20090</v>
      </c>
      <c r="AZ524" s="30">
        <f t="shared" si="371"/>
        <v>0.29155118462226198</v>
      </c>
      <c r="BA524" s="30">
        <f t="shared" si="372"/>
        <v>0.1543138131426017</v>
      </c>
      <c r="BB524" s="30">
        <f t="shared" si="373"/>
        <v>0.30910763569457222</v>
      </c>
      <c r="BC524" s="20">
        <f t="shared" si="374"/>
        <v>576830</v>
      </c>
      <c r="BD524" s="20">
        <f t="shared" si="375"/>
        <v>567170</v>
      </c>
      <c r="BE524" s="20">
        <f t="shared" si="376"/>
        <v>576830</v>
      </c>
      <c r="BF524" s="20">
        <f t="shared" si="377"/>
        <v>576830</v>
      </c>
      <c r="BG524" s="36">
        <v>636052</v>
      </c>
      <c r="BH524" s="36">
        <v>426899.35</v>
      </c>
      <c r="BI524" s="237">
        <f t="shared" si="378"/>
        <v>67.1170517504858</v>
      </c>
      <c r="BJ524" s="238">
        <f t="shared" si="379"/>
        <v>47886</v>
      </c>
      <c r="BK524" s="239">
        <f t="shared" si="380"/>
        <v>7.5286297346757811</v>
      </c>
      <c r="BL524" s="27">
        <f t="shared" si="381"/>
        <v>28360</v>
      </c>
      <c r="BM524" s="239">
        <f t="shared" si="382"/>
        <v>4.4587549445642809</v>
      </c>
      <c r="BN524" s="240">
        <f t="shared" si="383"/>
        <v>7452</v>
      </c>
      <c r="BO524" s="239">
        <f t="shared" si="384"/>
        <v>1.171602321822744</v>
      </c>
      <c r="BP524" s="27">
        <f t="shared" si="385"/>
        <v>16000</v>
      </c>
      <c r="BQ524" s="239">
        <f t="shared" si="386"/>
        <v>2.515517599190003</v>
      </c>
      <c r="BR524" s="36">
        <f t="shared" si="387"/>
        <v>37585.25</v>
      </c>
      <c r="BS524" s="239">
        <f t="shared" si="388"/>
        <v>5.9091473653097539</v>
      </c>
      <c r="BT524" s="248">
        <f t="shared" si="397"/>
        <v>0.32882948249514193</v>
      </c>
      <c r="BU524" s="36">
        <v>137283.25</v>
      </c>
      <c r="BV524" s="47">
        <f t="shared" si="389"/>
        <v>21.583651965562563</v>
      </c>
      <c r="BW524" s="54">
        <f t="shared" si="390"/>
        <v>71869.400000000023</v>
      </c>
      <c r="BX524" s="237">
        <f t="shared" si="391"/>
        <v>11.29929628395163</v>
      </c>
      <c r="BY524" s="53">
        <v>12002</v>
      </c>
      <c r="BZ524" s="53">
        <v>15468</v>
      </c>
      <c r="CA524" s="53">
        <v>16052</v>
      </c>
      <c r="CB524" s="53">
        <v>4364</v>
      </c>
      <c r="CC524" s="54">
        <v>28360</v>
      </c>
      <c r="CD524" s="54">
        <v>7452</v>
      </c>
      <c r="CE524" s="54">
        <v>16000</v>
      </c>
      <c r="CF524" s="42">
        <f t="shared" si="392"/>
        <v>2.0806823500858138E-2</v>
      </c>
      <c r="CG524" s="42">
        <f t="shared" si="393"/>
        <v>2.7272246416418358E-2</v>
      </c>
      <c r="CH524" s="42">
        <f t="shared" si="394"/>
        <v>2.7827956243607302E-2</v>
      </c>
      <c r="CI524" s="42">
        <f t="shared" si="395"/>
        <v>7.5654872319400861E-3</v>
      </c>
      <c r="CJ524" s="42">
        <f t="shared" si="396"/>
        <v>4.4587549445642811E-2</v>
      </c>
      <c r="CK524" s="54">
        <f t="shared" ref="CK524:CK567" si="398">+BW524*20%</f>
        <v>14373.880000000005</v>
      </c>
    </row>
    <row r="525" spans="1:89" ht="20" customHeight="1" x14ac:dyDescent="0.6">
      <c r="A525" s="47">
        <v>518</v>
      </c>
      <c r="B525" s="47">
        <v>6</v>
      </c>
      <c r="C525" s="48" t="s">
        <v>865</v>
      </c>
      <c r="D525" s="47" t="s">
        <v>587</v>
      </c>
      <c r="E525" s="47" t="s">
        <v>97</v>
      </c>
      <c r="F525" s="57"/>
      <c r="G525" s="19">
        <v>40</v>
      </c>
      <c r="H525" s="20">
        <f t="shared" si="355"/>
        <v>0</v>
      </c>
      <c r="I525" s="57">
        <v>11760</v>
      </c>
      <c r="J525" s="22">
        <v>50</v>
      </c>
      <c r="K525" s="20">
        <f t="shared" si="356"/>
        <v>588000</v>
      </c>
      <c r="L525" s="23"/>
      <c r="M525" s="24">
        <v>60</v>
      </c>
      <c r="N525" s="20">
        <f t="shared" si="357"/>
        <v>0</v>
      </c>
      <c r="O525" s="57">
        <v>2830</v>
      </c>
      <c r="P525" s="25">
        <v>12</v>
      </c>
      <c r="Q525" s="20">
        <f t="shared" si="358"/>
        <v>33960</v>
      </c>
      <c r="R525" s="57"/>
      <c r="S525" s="26">
        <v>12</v>
      </c>
      <c r="T525" s="20">
        <f t="shared" si="359"/>
        <v>0</v>
      </c>
      <c r="U525" s="57">
        <v>300</v>
      </c>
      <c r="V525" s="25">
        <v>8</v>
      </c>
      <c r="W525" s="20">
        <f t="shared" si="360"/>
        <v>2400</v>
      </c>
      <c r="X525" s="57"/>
      <c r="Y525" s="25">
        <v>12</v>
      </c>
      <c r="Z525" s="20">
        <f t="shared" si="361"/>
        <v>0</v>
      </c>
      <c r="AA525" s="57"/>
      <c r="AB525" s="25">
        <v>10</v>
      </c>
      <c r="AC525" s="20">
        <f t="shared" si="362"/>
        <v>0</v>
      </c>
      <c r="AD525" s="57"/>
      <c r="AE525" s="25">
        <v>25</v>
      </c>
      <c r="AF525" s="20">
        <f t="shared" si="363"/>
        <v>0</v>
      </c>
      <c r="AG525" s="23"/>
      <c r="AH525" s="25">
        <v>7.5</v>
      </c>
      <c r="AI525" s="20">
        <f t="shared" si="364"/>
        <v>0</v>
      </c>
      <c r="AJ525" s="57"/>
      <c r="AK525" s="22">
        <v>15</v>
      </c>
      <c r="AL525" s="20">
        <f t="shared" si="365"/>
        <v>0</v>
      </c>
      <c r="AM525" s="57"/>
      <c r="AN525" s="25">
        <v>12</v>
      </c>
      <c r="AO525" s="20">
        <f t="shared" si="366"/>
        <v>0</v>
      </c>
      <c r="AP525" s="23">
        <f t="shared" si="367"/>
        <v>300</v>
      </c>
      <c r="AQ525" s="57"/>
      <c r="AR525" s="27">
        <v>4</v>
      </c>
      <c r="AS525" s="23">
        <f t="shared" si="368"/>
        <v>0</v>
      </c>
      <c r="AT525" s="57"/>
      <c r="AU525" s="28">
        <v>6</v>
      </c>
      <c r="AV525" s="23">
        <f t="shared" si="369"/>
        <v>0</v>
      </c>
      <c r="AW525" s="57">
        <v>770</v>
      </c>
      <c r="AX525" s="29">
        <f t="shared" si="370"/>
        <v>770</v>
      </c>
      <c r="AY525" s="57">
        <v>11550</v>
      </c>
      <c r="AZ525" s="30">
        <f t="shared" si="371"/>
        <v>0.24064625850340135</v>
      </c>
      <c r="BA525" s="30">
        <f t="shared" si="372"/>
        <v>2.5510204081632654E-2</v>
      </c>
      <c r="BB525" s="30">
        <f t="shared" si="373"/>
        <v>0.27208480565371024</v>
      </c>
      <c r="BC525" s="20">
        <f t="shared" si="374"/>
        <v>590400</v>
      </c>
      <c r="BD525" s="20">
        <f t="shared" si="375"/>
        <v>588000</v>
      </c>
      <c r="BE525" s="20">
        <f t="shared" si="376"/>
        <v>590400</v>
      </c>
      <c r="BF525" s="20">
        <f t="shared" si="377"/>
        <v>590400</v>
      </c>
      <c r="BG525" s="241">
        <v>635910</v>
      </c>
      <c r="BH525" s="241">
        <v>439190.33328900702</v>
      </c>
      <c r="BI525" s="237">
        <f t="shared" si="378"/>
        <v>69.064857179318921</v>
      </c>
      <c r="BJ525" s="238">
        <f t="shared" si="379"/>
        <v>48806.5</v>
      </c>
      <c r="BK525" s="239">
        <f t="shared" si="380"/>
        <v>7.6750640813951652</v>
      </c>
      <c r="BL525" s="27">
        <f t="shared" si="381"/>
        <v>42400</v>
      </c>
      <c r="BM525" s="239">
        <f t="shared" si="382"/>
        <v>6.6676101964114416</v>
      </c>
      <c r="BN525" s="240">
        <f t="shared" si="383"/>
        <v>3816</v>
      </c>
      <c r="BO525" s="239">
        <f t="shared" si="384"/>
        <v>0.60008491767702976</v>
      </c>
      <c r="BP525" s="27">
        <f t="shared" si="385"/>
        <v>25000</v>
      </c>
      <c r="BQ525" s="239">
        <f t="shared" si="386"/>
        <v>3.9313739365633498</v>
      </c>
      <c r="BR525" s="36">
        <f t="shared" si="387"/>
        <v>33292.533330000006</v>
      </c>
      <c r="BS525" s="239">
        <f t="shared" si="388"/>
        <v>5.2354159126291462</v>
      </c>
      <c r="BT525" s="248">
        <f t="shared" si="397"/>
        <v>0.30935142820681066</v>
      </c>
      <c r="BU525" s="241">
        <v>153315.03333000001</v>
      </c>
      <c r="BV525" s="47">
        <f t="shared" si="389"/>
        <v>24.109549044676132</v>
      </c>
      <c r="BW525" s="54">
        <f t="shared" si="390"/>
        <v>43404.633380992978</v>
      </c>
      <c r="BX525" s="237">
        <f t="shared" si="391"/>
        <v>6.8255937760049337</v>
      </c>
      <c r="BY525" s="58">
        <v>14217</v>
      </c>
      <c r="BZ525" s="58">
        <v>13673.5</v>
      </c>
      <c r="CA525" s="58">
        <v>16692</v>
      </c>
      <c r="CB525" s="58">
        <v>4224</v>
      </c>
      <c r="CC525" s="59">
        <v>42400</v>
      </c>
      <c r="CD525" s="59">
        <v>3816</v>
      </c>
      <c r="CE525" s="59">
        <v>25000</v>
      </c>
      <c r="CF525" s="42">
        <f t="shared" si="392"/>
        <v>2.408028455284553E-2</v>
      </c>
      <c r="CG525" s="42">
        <f t="shared" si="393"/>
        <v>2.3254251700680271E-2</v>
      </c>
      <c r="CH525" s="42">
        <f t="shared" si="394"/>
        <v>2.8272357723577234E-2</v>
      </c>
      <c r="CI525" s="42">
        <f t="shared" si="395"/>
        <v>7.1544715447154471E-3</v>
      </c>
      <c r="CJ525" s="42">
        <f t="shared" si="396"/>
        <v>6.6676101964114415E-2</v>
      </c>
      <c r="CK525" s="54">
        <f t="shared" si="398"/>
        <v>8680.9266761985964</v>
      </c>
    </row>
    <row r="526" spans="1:89" ht="20" customHeight="1" x14ac:dyDescent="0.6">
      <c r="A526" s="47">
        <v>519</v>
      </c>
      <c r="B526" s="62">
        <v>4</v>
      </c>
      <c r="C526" s="65" t="s">
        <v>866</v>
      </c>
      <c r="D526" s="69" t="s">
        <v>634</v>
      </c>
      <c r="E526" s="47" t="s">
        <v>635</v>
      </c>
      <c r="F526" s="57"/>
      <c r="G526" s="19">
        <v>40</v>
      </c>
      <c r="H526" s="20">
        <f t="shared" si="355"/>
        <v>0</v>
      </c>
      <c r="I526" s="57">
        <v>9788</v>
      </c>
      <c r="J526" s="22">
        <v>50</v>
      </c>
      <c r="K526" s="20">
        <f t="shared" si="356"/>
        <v>489400</v>
      </c>
      <c r="L526" s="23"/>
      <c r="M526" s="24">
        <v>60</v>
      </c>
      <c r="N526" s="20">
        <f t="shared" si="357"/>
        <v>0</v>
      </c>
      <c r="O526" s="23">
        <v>5548</v>
      </c>
      <c r="P526" s="25">
        <v>12</v>
      </c>
      <c r="Q526" s="20">
        <f t="shared" si="358"/>
        <v>66576</v>
      </c>
      <c r="R526" s="23">
        <v>1150</v>
      </c>
      <c r="S526" s="26">
        <v>12</v>
      </c>
      <c r="T526" s="20">
        <f t="shared" si="359"/>
        <v>13800</v>
      </c>
      <c r="U526" s="23"/>
      <c r="V526" s="25">
        <v>8</v>
      </c>
      <c r="W526" s="20">
        <f t="shared" si="360"/>
        <v>0</v>
      </c>
      <c r="X526" s="23"/>
      <c r="Y526" s="25">
        <v>12</v>
      </c>
      <c r="Z526" s="20">
        <f t="shared" si="361"/>
        <v>0</v>
      </c>
      <c r="AA526" s="23">
        <v>1090</v>
      </c>
      <c r="AB526" s="25">
        <v>10</v>
      </c>
      <c r="AC526" s="20">
        <f t="shared" si="362"/>
        <v>10900</v>
      </c>
      <c r="AD526" s="23">
        <v>385</v>
      </c>
      <c r="AE526" s="25">
        <v>25</v>
      </c>
      <c r="AF526" s="20">
        <f t="shared" si="363"/>
        <v>9625</v>
      </c>
      <c r="AG526" s="23">
        <v>160</v>
      </c>
      <c r="AH526" s="25">
        <v>7.5</v>
      </c>
      <c r="AI526" s="20">
        <f t="shared" si="364"/>
        <v>1200</v>
      </c>
      <c r="AJ526" s="23"/>
      <c r="AK526" s="22">
        <v>15</v>
      </c>
      <c r="AL526" s="20">
        <f t="shared" si="365"/>
        <v>0</v>
      </c>
      <c r="AM526" s="23"/>
      <c r="AN526" s="25">
        <v>12</v>
      </c>
      <c r="AO526" s="20">
        <f t="shared" si="366"/>
        <v>0</v>
      </c>
      <c r="AP526" s="23">
        <f t="shared" si="367"/>
        <v>2785</v>
      </c>
      <c r="AQ526" s="23"/>
      <c r="AR526" s="27">
        <v>4</v>
      </c>
      <c r="AS526" s="23">
        <f t="shared" si="368"/>
        <v>0</v>
      </c>
      <c r="AT526" s="23"/>
      <c r="AU526" s="28">
        <v>6</v>
      </c>
      <c r="AV526" s="23">
        <f t="shared" si="369"/>
        <v>0</v>
      </c>
      <c r="AW526" s="23">
        <v>2233</v>
      </c>
      <c r="AX526" s="29">
        <f t="shared" si="370"/>
        <v>2233</v>
      </c>
      <c r="AY526" s="23">
        <v>47063</v>
      </c>
      <c r="AZ526" s="30">
        <f t="shared" si="371"/>
        <v>0.56681651001225986</v>
      </c>
      <c r="BA526" s="30">
        <f t="shared" si="372"/>
        <v>0.28453208009807929</v>
      </c>
      <c r="BB526" s="30">
        <f t="shared" si="373"/>
        <v>0.40248738284066332</v>
      </c>
      <c r="BC526" s="20">
        <f t="shared" si="374"/>
        <v>523725</v>
      </c>
      <c r="BD526" s="20">
        <f t="shared" si="375"/>
        <v>512825</v>
      </c>
      <c r="BE526" s="20">
        <f t="shared" si="376"/>
        <v>523725</v>
      </c>
      <c r="BF526" s="20">
        <f t="shared" si="377"/>
        <v>524925</v>
      </c>
      <c r="BG526" s="36">
        <v>635434</v>
      </c>
      <c r="BH526" s="36">
        <v>419023.681818182</v>
      </c>
      <c r="BI526" s="237">
        <f t="shared" si="378"/>
        <v>65.94291174507218</v>
      </c>
      <c r="BJ526" s="238">
        <f t="shared" si="379"/>
        <v>43068</v>
      </c>
      <c r="BK526" s="239">
        <f t="shared" si="380"/>
        <v>6.7777298665164283</v>
      </c>
      <c r="BL526" s="27">
        <f t="shared" si="381"/>
        <v>33046.379999999997</v>
      </c>
      <c r="BM526" s="239">
        <f t="shared" si="382"/>
        <v>5.2005999049468548</v>
      </c>
      <c r="BN526" s="240">
        <f t="shared" si="383"/>
        <v>1750.73</v>
      </c>
      <c r="BO526" s="239">
        <f t="shared" si="384"/>
        <v>0.27551720556344167</v>
      </c>
      <c r="BP526" s="27">
        <f t="shared" si="385"/>
        <v>37400</v>
      </c>
      <c r="BQ526" s="239">
        <f t="shared" si="386"/>
        <v>5.8857410840464937</v>
      </c>
      <c r="BR526" s="36">
        <f t="shared" si="387"/>
        <v>62820.359999999986</v>
      </c>
      <c r="BS526" s="239">
        <f t="shared" si="388"/>
        <v>9.8862132023152647</v>
      </c>
      <c r="BT526" s="248">
        <f t="shared" si="397"/>
        <v>0.34057088254927814</v>
      </c>
      <c r="BU526" s="36">
        <v>178085.47</v>
      </c>
      <c r="BV526" s="47">
        <f t="shared" si="389"/>
        <v>28.025801263388487</v>
      </c>
      <c r="BW526" s="54">
        <f t="shared" si="390"/>
        <v>38324.848181818001</v>
      </c>
      <c r="BX526" s="237">
        <f t="shared" si="391"/>
        <v>6.0312869915393259</v>
      </c>
      <c r="BY526" s="53">
        <v>14868</v>
      </c>
      <c r="BZ526" s="53">
        <v>12800</v>
      </c>
      <c r="CA526" s="53">
        <v>11000</v>
      </c>
      <c r="CB526" s="53">
        <v>4400</v>
      </c>
      <c r="CC526" s="54">
        <v>33046.379999999997</v>
      </c>
      <c r="CD526" s="54">
        <v>1750.73</v>
      </c>
      <c r="CE526" s="54">
        <v>37400</v>
      </c>
      <c r="CF526" s="42">
        <f t="shared" si="392"/>
        <v>2.8388944579693542E-2</v>
      </c>
      <c r="CG526" s="42">
        <f t="shared" si="393"/>
        <v>2.4959781601910983E-2</v>
      </c>
      <c r="CH526" s="42">
        <f t="shared" si="394"/>
        <v>2.1003389183254572E-2</v>
      </c>
      <c r="CI526" s="42">
        <f t="shared" si="395"/>
        <v>8.3821498309282275E-3</v>
      </c>
      <c r="CJ526" s="42">
        <f t="shared" si="396"/>
        <v>5.2005999049468551E-2</v>
      </c>
      <c r="CK526" s="54">
        <f t="shared" si="398"/>
        <v>7664.9696363636003</v>
      </c>
    </row>
    <row r="527" spans="1:89" ht="20" customHeight="1" x14ac:dyDescent="0.6">
      <c r="A527" s="47">
        <v>520</v>
      </c>
      <c r="B527" s="47">
        <v>4</v>
      </c>
      <c r="C527" s="48" t="s">
        <v>867</v>
      </c>
      <c r="D527" s="48" t="s">
        <v>868</v>
      </c>
      <c r="E527" s="48" t="s">
        <v>739</v>
      </c>
      <c r="F527" s="55"/>
      <c r="G527" s="19">
        <v>40</v>
      </c>
      <c r="H527" s="20">
        <f t="shared" si="355"/>
        <v>0</v>
      </c>
      <c r="I527" s="23">
        <v>10877</v>
      </c>
      <c r="J527" s="22">
        <v>50</v>
      </c>
      <c r="K527" s="20">
        <f t="shared" si="356"/>
        <v>543850</v>
      </c>
      <c r="L527" s="23"/>
      <c r="M527" s="24">
        <v>60</v>
      </c>
      <c r="N527" s="20">
        <f t="shared" si="357"/>
        <v>0</v>
      </c>
      <c r="O527" s="23">
        <v>2522</v>
      </c>
      <c r="P527" s="25">
        <v>12</v>
      </c>
      <c r="Q527" s="20">
        <f t="shared" si="358"/>
        <v>30264</v>
      </c>
      <c r="R527" s="23">
        <v>180</v>
      </c>
      <c r="S527" s="26">
        <v>12</v>
      </c>
      <c r="T527" s="20">
        <f t="shared" si="359"/>
        <v>2160</v>
      </c>
      <c r="U527" s="23">
        <v>156</v>
      </c>
      <c r="V527" s="25">
        <v>8</v>
      </c>
      <c r="W527" s="20">
        <f t="shared" si="360"/>
        <v>1248</v>
      </c>
      <c r="X527" s="23">
        <v>2520</v>
      </c>
      <c r="Y527" s="25">
        <v>12</v>
      </c>
      <c r="Z527" s="20">
        <f t="shared" si="361"/>
        <v>30240</v>
      </c>
      <c r="AA527" s="23">
        <v>535</v>
      </c>
      <c r="AB527" s="25">
        <v>10</v>
      </c>
      <c r="AC527" s="20">
        <f t="shared" si="362"/>
        <v>5350</v>
      </c>
      <c r="AD527" s="23">
        <v>300</v>
      </c>
      <c r="AE527" s="25">
        <v>25</v>
      </c>
      <c r="AF527" s="20">
        <f t="shared" si="363"/>
        <v>7500</v>
      </c>
      <c r="AG527" s="23">
        <v>192</v>
      </c>
      <c r="AH527" s="25">
        <v>7.5</v>
      </c>
      <c r="AI527" s="20">
        <f t="shared" si="364"/>
        <v>1440</v>
      </c>
      <c r="AJ527" s="23"/>
      <c r="AK527" s="22">
        <v>15</v>
      </c>
      <c r="AL527" s="20">
        <f t="shared" si="365"/>
        <v>0</v>
      </c>
      <c r="AM527" s="23"/>
      <c r="AN527" s="25">
        <v>12</v>
      </c>
      <c r="AO527" s="20">
        <f t="shared" si="366"/>
        <v>0</v>
      </c>
      <c r="AP527" s="23">
        <f t="shared" si="367"/>
        <v>3883</v>
      </c>
      <c r="AQ527" s="23"/>
      <c r="AR527" s="27">
        <v>4</v>
      </c>
      <c r="AS527" s="23">
        <f t="shared" si="368"/>
        <v>0</v>
      </c>
      <c r="AT527" s="23"/>
      <c r="AU527" s="28">
        <v>6</v>
      </c>
      <c r="AV527" s="23">
        <f t="shared" si="369"/>
        <v>0</v>
      </c>
      <c r="AW527" s="23">
        <v>2128</v>
      </c>
      <c r="AX527" s="29">
        <f t="shared" si="370"/>
        <v>2128</v>
      </c>
      <c r="AY527" s="23">
        <v>37710</v>
      </c>
      <c r="AZ527" s="30">
        <f t="shared" si="371"/>
        <v>0.23186540406362049</v>
      </c>
      <c r="BA527" s="30">
        <f t="shared" si="372"/>
        <v>0.35699181759676379</v>
      </c>
      <c r="BB527" s="30">
        <f t="shared" si="373"/>
        <v>0.84377478191911182</v>
      </c>
      <c r="BC527" s="20">
        <f t="shared" si="374"/>
        <v>590348</v>
      </c>
      <c r="BD527" s="20">
        <f t="shared" si="375"/>
        <v>553510</v>
      </c>
      <c r="BE527" s="20">
        <f t="shared" si="376"/>
        <v>590348</v>
      </c>
      <c r="BF527" s="20">
        <f t="shared" si="377"/>
        <v>591788</v>
      </c>
      <c r="BG527" s="36">
        <v>634202</v>
      </c>
      <c r="BH527" s="36">
        <v>429961.061410019</v>
      </c>
      <c r="BI527" s="237">
        <f t="shared" si="378"/>
        <v>67.795601623775852</v>
      </c>
      <c r="BJ527" s="238">
        <f t="shared" si="379"/>
        <v>32177</v>
      </c>
      <c r="BK527" s="239">
        <f t="shared" si="380"/>
        <v>5.0736200768840209</v>
      </c>
      <c r="BL527" s="27">
        <f t="shared" si="381"/>
        <v>59973</v>
      </c>
      <c r="BM527" s="239">
        <f t="shared" si="382"/>
        <v>9.4564507838196654</v>
      </c>
      <c r="BN527" s="240">
        <f t="shared" si="383"/>
        <v>0</v>
      </c>
      <c r="BO527" s="239">
        <f t="shared" si="384"/>
        <v>0</v>
      </c>
      <c r="BP527" s="27">
        <f t="shared" si="385"/>
        <v>8000</v>
      </c>
      <c r="BQ527" s="239">
        <f t="shared" si="386"/>
        <v>1.2614277469954367</v>
      </c>
      <c r="BR527" s="36">
        <f t="shared" si="387"/>
        <v>67985</v>
      </c>
      <c r="BS527" s="239">
        <f t="shared" si="388"/>
        <v>10.719770672435596</v>
      </c>
      <c r="BT527" s="248">
        <f t="shared" si="397"/>
        <v>0.32204398376224136</v>
      </c>
      <c r="BU527" s="36">
        <v>168135</v>
      </c>
      <c r="BV527" s="47">
        <f t="shared" si="389"/>
        <v>26.511269280134719</v>
      </c>
      <c r="BW527" s="54">
        <f t="shared" si="390"/>
        <v>36105.938589981</v>
      </c>
      <c r="BX527" s="237">
        <f t="shared" si="391"/>
        <v>5.6931290960894163</v>
      </c>
      <c r="BY527" s="53">
        <v>11091</v>
      </c>
      <c r="BZ527" s="53">
        <v>7197</v>
      </c>
      <c r="CA527" s="53">
        <v>9920</v>
      </c>
      <c r="CB527" s="53">
        <v>3969</v>
      </c>
      <c r="CC527" s="54">
        <v>59973</v>
      </c>
      <c r="CD527" s="54">
        <v>0</v>
      </c>
      <c r="CE527" s="54">
        <v>8000</v>
      </c>
      <c r="CF527" s="42">
        <f t="shared" si="392"/>
        <v>1.8787223806974868E-2</v>
      </c>
      <c r="CG527" s="42">
        <f t="shared" si="393"/>
        <v>1.3002475113367419E-2</v>
      </c>
      <c r="CH527" s="42">
        <f t="shared" si="394"/>
        <v>1.6803648017779345E-2</v>
      </c>
      <c r="CI527" s="42">
        <f t="shared" si="395"/>
        <v>6.7067936490770343E-3</v>
      </c>
      <c r="CJ527" s="42">
        <f t="shared" si="396"/>
        <v>9.4564507838196657E-2</v>
      </c>
      <c r="CK527" s="54">
        <f t="shared" si="398"/>
        <v>7221.1877179962003</v>
      </c>
    </row>
    <row r="528" spans="1:89" ht="20" customHeight="1" x14ac:dyDescent="0.6">
      <c r="A528" s="47">
        <v>521</v>
      </c>
      <c r="B528" s="47">
        <v>4</v>
      </c>
      <c r="C528" s="48" t="s">
        <v>869</v>
      </c>
      <c r="D528" s="48" t="s">
        <v>222</v>
      </c>
      <c r="E528" s="78" t="s">
        <v>642</v>
      </c>
      <c r="F528" s="57"/>
      <c r="G528" s="19">
        <v>40</v>
      </c>
      <c r="H528" s="20">
        <f t="shared" si="355"/>
        <v>0</v>
      </c>
      <c r="I528" s="23">
        <v>10709</v>
      </c>
      <c r="J528" s="22">
        <v>50</v>
      </c>
      <c r="K528" s="20">
        <f t="shared" si="356"/>
        <v>535450</v>
      </c>
      <c r="L528" s="23"/>
      <c r="M528" s="24">
        <v>60</v>
      </c>
      <c r="N528" s="20">
        <f t="shared" si="357"/>
        <v>0</v>
      </c>
      <c r="O528" s="23">
        <v>4078</v>
      </c>
      <c r="P528" s="25">
        <v>12</v>
      </c>
      <c r="Q528" s="20">
        <f t="shared" si="358"/>
        <v>48936</v>
      </c>
      <c r="R528" s="23">
        <v>240</v>
      </c>
      <c r="S528" s="26">
        <v>12</v>
      </c>
      <c r="T528" s="20">
        <f t="shared" si="359"/>
        <v>2880</v>
      </c>
      <c r="U528" s="23">
        <v>456</v>
      </c>
      <c r="V528" s="25">
        <v>8</v>
      </c>
      <c r="W528" s="20">
        <f t="shared" si="360"/>
        <v>3648</v>
      </c>
      <c r="X528" s="23">
        <v>373</v>
      </c>
      <c r="Y528" s="25">
        <v>12</v>
      </c>
      <c r="Z528" s="20">
        <f t="shared" si="361"/>
        <v>4476</v>
      </c>
      <c r="AA528" s="23">
        <v>920</v>
      </c>
      <c r="AB528" s="25">
        <v>10</v>
      </c>
      <c r="AC528" s="20">
        <f t="shared" si="362"/>
        <v>9200</v>
      </c>
      <c r="AD528" s="23"/>
      <c r="AE528" s="25">
        <v>25</v>
      </c>
      <c r="AF528" s="20">
        <f t="shared" si="363"/>
        <v>0</v>
      </c>
      <c r="AG528" s="23"/>
      <c r="AH528" s="25">
        <v>7.5</v>
      </c>
      <c r="AI528" s="20">
        <f t="shared" si="364"/>
        <v>0</v>
      </c>
      <c r="AJ528" s="23">
        <v>66</v>
      </c>
      <c r="AK528" s="22">
        <v>15</v>
      </c>
      <c r="AL528" s="20">
        <f t="shared" si="365"/>
        <v>990</v>
      </c>
      <c r="AM528" s="23"/>
      <c r="AN528" s="25">
        <v>12</v>
      </c>
      <c r="AO528" s="20">
        <f t="shared" si="366"/>
        <v>0</v>
      </c>
      <c r="AP528" s="23">
        <f t="shared" si="367"/>
        <v>2055</v>
      </c>
      <c r="AQ528" s="23">
        <v>77</v>
      </c>
      <c r="AR528" s="27">
        <v>4</v>
      </c>
      <c r="AS528" s="23">
        <f t="shared" si="368"/>
        <v>308</v>
      </c>
      <c r="AT528" s="23"/>
      <c r="AU528" s="28">
        <v>6</v>
      </c>
      <c r="AV528" s="23">
        <f t="shared" si="369"/>
        <v>0</v>
      </c>
      <c r="AW528" s="23">
        <v>1362</v>
      </c>
      <c r="AX528" s="29">
        <f t="shared" si="370"/>
        <v>1670</v>
      </c>
      <c r="AY528" s="23">
        <v>22535</v>
      </c>
      <c r="AZ528" s="30">
        <f t="shared" si="371"/>
        <v>0.38080119525632644</v>
      </c>
      <c r="BA528" s="30">
        <f t="shared" si="372"/>
        <v>0.1918946680362312</v>
      </c>
      <c r="BB528" s="30">
        <f t="shared" si="373"/>
        <v>0.40951446787640999</v>
      </c>
      <c r="BC528" s="20">
        <f t="shared" si="374"/>
        <v>555654</v>
      </c>
      <c r="BD528" s="20">
        <f t="shared" si="375"/>
        <v>538330</v>
      </c>
      <c r="BE528" s="20">
        <f t="shared" si="376"/>
        <v>555654</v>
      </c>
      <c r="BF528" s="20">
        <f t="shared" si="377"/>
        <v>555654</v>
      </c>
      <c r="BG528" s="36">
        <v>631965</v>
      </c>
      <c r="BH528" s="36">
        <v>422764.95151171897</v>
      </c>
      <c r="BI528" s="237">
        <f t="shared" si="378"/>
        <v>66.896893263348289</v>
      </c>
      <c r="BJ528" s="238">
        <f t="shared" si="379"/>
        <v>57229</v>
      </c>
      <c r="BK528" s="239">
        <f t="shared" si="380"/>
        <v>9.0557230226357479</v>
      </c>
      <c r="BL528" s="27">
        <f t="shared" si="381"/>
        <v>47800.92</v>
      </c>
      <c r="BM528" s="239">
        <f t="shared" si="382"/>
        <v>7.5638555932686149</v>
      </c>
      <c r="BN528" s="240">
        <f t="shared" si="383"/>
        <v>0</v>
      </c>
      <c r="BO528" s="239">
        <f t="shared" si="384"/>
        <v>0</v>
      </c>
      <c r="BP528" s="27">
        <f t="shared" si="385"/>
        <v>6000</v>
      </c>
      <c r="BQ528" s="239">
        <f t="shared" si="386"/>
        <v>0.94941966722840665</v>
      </c>
      <c r="BR528" s="36">
        <f t="shared" si="387"/>
        <v>38640.250000000015</v>
      </c>
      <c r="BS528" s="239">
        <f t="shared" si="388"/>
        <v>6.1143022161037424</v>
      </c>
      <c r="BT528" s="248">
        <f t="shared" si="397"/>
        <v>0.33103106736651716</v>
      </c>
      <c r="BU528" s="36">
        <v>149670.17000000001</v>
      </c>
      <c r="BV528" s="47">
        <f t="shared" si="389"/>
        <v>23.683300499236513</v>
      </c>
      <c r="BW528" s="54">
        <f t="shared" si="390"/>
        <v>59529.878488281014</v>
      </c>
      <c r="BX528" s="237">
        <f t="shared" si="391"/>
        <v>9.419806237415207</v>
      </c>
      <c r="BY528" s="53">
        <v>18750</v>
      </c>
      <c r="BZ528" s="53">
        <v>17640</v>
      </c>
      <c r="CA528" s="53">
        <v>10895</v>
      </c>
      <c r="CB528" s="53">
        <v>9944</v>
      </c>
      <c r="CC528" s="54">
        <v>47800.92</v>
      </c>
      <c r="CD528" s="54"/>
      <c r="CE528" s="54">
        <v>6000</v>
      </c>
      <c r="CF528" s="42">
        <f t="shared" si="392"/>
        <v>3.3744020559556845E-2</v>
      </c>
      <c r="CG528" s="42">
        <f t="shared" si="393"/>
        <v>3.2768004755447402E-2</v>
      </c>
      <c r="CH528" s="42">
        <f t="shared" si="394"/>
        <v>1.9607525546473166E-2</v>
      </c>
      <c r="CI528" s="42">
        <f t="shared" si="395"/>
        <v>1.7896028823692442E-2</v>
      </c>
      <c r="CJ528" s="42">
        <f t="shared" si="396"/>
        <v>7.5638555932686147E-2</v>
      </c>
      <c r="CK528" s="54">
        <f t="shared" si="398"/>
        <v>11905.975697656204</v>
      </c>
    </row>
    <row r="529" spans="1:89" ht="20" customHeight="1" x14ac:dyDescent="0.6">
      <c r="A529" s="47">
        <v>522</v>
      </c>
      <c r="B529" s="62">
        <v>4</v>
      </c>
      <c r="C529" s="48" t="s">
        <v>870</v>
      </c>
      <c r="D529" s="48" t="s">
        <v>78</v>
      </c>
      <c r="E529" s="48" t="s">
        <v>117</v>
      </c>
      <c r="F529" s="55"/>
      <c r="G529" s="19">
        <v>40</v>
      </c>
      <c r="H529" s="20">
        <f t="shared" si="355"/>
        <v>0</v>
      </c>
      <c r="I529" s="23">
        <v>10633</v>
      </c>
      <c r="J529" s="22">
        <v>50</v>
      </c>
      <c r="K529" s="20">
        <f t="shared" si="356"/>
        <v>531650</v>
      </c>
      <c r="L529" s="23"/>
      <c r="M529" s="24">
        <v>60</v>
      </c>
      <c r="N529" s="20">
        <f t="shared" si="357"/>
        <v>0</v>
      </c>
      <c r="O529" s="23">
        <v>3863</v>
      </c>
      <c r="P529" s="25">
        <v>12</v>
      </c>
      <c r="Q529" s="20">
        <f t="shared" si="358"/>
        <v>46356</v>
      </c>
      <c r="R529" s="23">
        <v>0</v>
      </c>
      <c r="S529" s="26">
        <v>12</v>
      </c>
      <c r="T529" s="20">
        <f t="shared" si="359"/>
        <v>0</v>
      </c>
      <c r="U529" s="23">
        <v>689</v>
      </c>
      <c r="V529" s="25">
        <v>8</v>
      </c>
      <c r="W529" s="20">
        <f t="shared" si="360"/>
        <v>5512</v>
      </c>
      <c r="X529" s="23">
        <v>554</v>
      </c>
      <c r="Y529" s="25">
        <v>12</v>
      </c>
      <c r="Z529" s="20">
        <f t="shared" si="361"/>
        <v>6648</v>
      </c>
      <c r="AA529" s="23">
        <v>970</v>
      </c>
      <c r="AB529" s="25">
        <v>10</v>
      </c>
      <c r="AC529" s="20">
        <f t="shared" si="362"/>
        <v>9700</v>
      </c>
      <c r="AD529" s="23">
        <v>245</v>
      </c>
      <c r="AE529" s="25">
        <v>25</v>
      </c>
      <c r="AF529" s="20">
        <f t="shared" si="363"/>
        <v>6125</v>
      </c>
      <c r="AG529" s="23">
        <v>258</v>
      </c>
      <c r="AH529" s="25">
        <v>7.5</v>
      </c>
      <c r="AI529" s="20">
        <f t="shared" si="364"/>
        <v>1935</v>
      </c>
      <c r="AJ529" s="23"/>
      <c r="AK529" s="22">
        <v>15</v>
      </c>
      <c r="AL529" s="20">
        <f t="shared" si="365"/>
        <v>0</v>
      </c>
      <c r="AM529" s="23">
        <v>0</v>
      </c>
      <c r="AN529" s="25">
        <v>12</v>
      </c>
      <c r="AO529" s="20">
        <f t="shared" si="366"/>
        <v>0</v>
      </c>
      <c r="AP529" s="23">
        <f t="shared" si="367"/>
        <v>2716</v>
      </c>
      <c r="AQ529" s="23">
        <v>26</v>
      </c>
      <c r="AR529" s="27">
        <v>4</v>
      </c>
      <c r="AS529" s="23">
        <f t="shared" si="368"/>
        <v>104</v>
      </c>
      <c r="AT529" s="23"/>
      <c r="AU529" s="28">
        <v>6</v>
      </c>
      <c r="AV529" s="23">
        <f t="shared" si="369"/>
        <v>0</v>
      </c>
      <c r="AW529" s="23">
        <v>1173</v>
      </c>
      <c r="AX529" s="29">
        <f t="shared" si="370"/>
        <v>1277</v>
      </c>
      <c r="AY529" s="23">
        <v>23572</v>
      </c>
      <c r="AZ529" s="30">
        <f t="shared" si="371"/>
        <v>0.36330292485657856</v>
      </c>
      <c r="BA529" s="30">
        <f t="shared" si="372"/>
        <v>0.2554312047399605</v>
      </c>
      <c r="BB529" s="30">
        <f t="shared" si="373"/>
        <v>0.33057209422728451</v>
      </c>
      <c r="BC529" s="20">
        <f t="shared" si="374"/>
        <v>559635</v>
      </c>
      <c r="BD529" s="20">
        <f t="shared" si="375"/>
        <v>537775</v>
      </c>
      <c r="BE529" s="20">
        <f t="shared" si="376"/>
        <v>559635</v>
      </c>
      <c r="BF529" s="20">
        <f t="shared" si="377"/>
        <v>561570</v>
      </c>
      <c r="BG529" s="36">
        <v>631498</v>
      </c>
      <c r="BH529" s="36">
        <v>421643.90259740298</v>
      </c>
      <c r="BI529" s="237">
        <f t="shared" si="378"/>
        <v>66.76884211785358</v>
      </c>
      <c r="BJ529" s="238">
        <f t="shared" si="379"/>
        <v>38940.5</v>
      </c>
      <c r="BK529" s="239">
        <f t="shared" si="380"/>
        <v>6.166369489689596</v>
      </c>
      <c r="BL529" s="27">
        <f t="shared" si="381"/>
        <v>45650</v>
      </c>
      <c r="BM529" s="239">
        <f t="shared" si="382"/>
        <v>7.2288431633987758</v>
      </c>
      <c r="BN529" s="240">
        <f t="shared" si="383"/>
        <v>5776.5</v>
      </c>
      <c r="BO529" s="239">
        <f t="shared" si="384"/>
        <v>0.91472973786140266</v>
      </c>
      <c r="BP529" s="27">
        <f t="shared" si="385"/>
        <v>13000</v>
      </c>
      <c r="BQ529" s="239">
        <f t="shared" si="386"/>
        <v>2.0585971768715026</v>
      </c>
      <c r="BR529" s="36">
        <f t="shared" si="387"/>
        <v>34859.31</v>
      </c>
      <c r="BS529" s="239">
        <f t="shared" si="388"/>
        <v>5.5200982425914251</v>
      </c>
      <c r="BT529" s="248">
        <f t="shared" si="397"/>
        <v>0.33231157882146423</v>
      </c>
      <c r="BU529" s="36">
        <v>138226.31</v>
      </c>
      <c r="BV529" s="47">
        <f t="shared" si="389"/>
        <v>21.888637810412703</v>
      </c>
      <c r="BW529" s="54">
        <f t="shared" si="390"/>
        <v>71627.787402597023</v>
      </c>
      <c r="BX529" s="237">
        <f t="shared" si="391"/>
        <v>11.342520071733723</v>
      </c>
      <c r="BY529" s="53">
        <v>10792.5</v>
      </c>
      <c r="BZ529" s="53">
        <v>11137</v>
      </c>
      <c r="CA529" s="53">
        <v>12961</v>
      </c>
      <c r="CB529" s="53">
        <v>4050</v>
      </c>
      <c r="CC529" s="54">
        <v>45650</v>
      </c>
      <c r="CD529" s="54">
        <v>5776.5</v>
      </c>
      <c r="CE529" s="54">
        <v>13000</v>
      </c>
      <c r="CF529" s="42">
        <f t="shared" si="392"/>
        <v>1.9284891045056152E-2</v>
      </c>
      <c r="CG529" s="42">
        <f t="shared" si="393"/>
        <v>2.0709404490725676E-2</v>
      </c>
      <c r="CH529" s="42">
        <f t="shared" si="394"/>
        <v>2.3159738043546239E-2</v>
      </c>
      <c r="CI529" s="42">
        <f t="shared" si="395"/>
        <v>7.2119237138736046E-3</v>
      </c>
      <c r="CJ529" s="42">
        <f t="shared" si="396"/>
        <v>7.2288431633987751E-2</v>
      </c>
      <c r="CK529" s="54">
        <f t="shared" si="398"/>
        <v>14325.557480519405</v>
      </c>
    </row>
    <row r="530" spans="1:89" ht="20" customHeight="1" x14ac:dyDescent="0.6">
      <c r="A530" s="47">
        <v>523</v>
      </c>
      <c r="B530" s="47">
        <v>4</v>
      </c>
      <c r="C530" s="48" t="s">
        <v>871</v>
      </c>
      <c r="D530" s="48" t="s">
        <v>872</v>
      </c>
      <c r="E530" s="48" t="s">
        <v>603</v>
      </c>
      <c r="F530" s="57"/>
      <c r="G530" s="19">
        <v>40</v>
      </c>
      <c r="H530" s="20">
        <f t="shared" si="355"/>
        <v>0</v>
      </c>
      <c r="I530" s="57">
        <v>10734</v>
      </c>
      <c r="J530" s="22">
        <v>50</v>
      </c>
      <c r="K530" s="20">
        <f t="shared" si="356"/>
        <v>536700</v>
      </c>
      <c r="L530" s="23"/>
      <c r="M530" s="24">
        <v>60</v>
      </c>
      <c r="N530" s="20">
        <f t="shared" si="357"/>
        <v>0</v>
      </c>
      <c r="O530" s="57">
        <v>2570</v>
      </c>
      <c r="P530" s="25">
        <v>12</v>
      </c>
      <c r="Q530" s="20">
        <f t="shared" si="358"/>
        <v>30840</v>
      </c>
      <c r="R530" s="57">
        <v>200</v>
      </c>
      <c r="S530" s="26">
        <v>12</v>
      </c>
      <c r="T530" s="20">
        <f t="shared" si="359"/>
        <v>2400</v>
      </c>
      <c r="U530" s="23">
        <v>805</v>
      </c>
      <c r="V530" s="25">
        <v>8</v>
      </c>
      <c r="W530" s="20">
        <f t="shared" si="360"/>
        <v>6440</v>
      </c>
      <c r="X530" s="57">
        <v>327</v>
      </c>
      <c r="Y530" s="25">
        <v>12</v>
      </c>
      <c r="Z530" s="20">
        <f t="shared" si="361"/>
        <v>3924</v>
      </c>
      <c r="AA530" s="57">
        <v>1051</v>
      </c>
      <c r="AB530" s="25">
        <v>10</v>
      </c>
      <c r="AC530" s="20">
        <f t="shared" si="362"/>
        <v>10510</v>
      </c>
      <c r="AD530" s="57">
        <v>290</v>
      </c>
      <c r="AE530" s="25">
        <v>25</v>
      </c>
      <c r="AF530" s="20">
        <f t="shared" si="363"/>
        <v>7250</v>
      </c>
      <c r="AG530" s="57"/>
      <c r="AH530" s="25">
        <v>7.5</v>
      </c>
      <c r="AI530" s="20">
        <f t="shared" si="364"/>
        <v>0</v>
      </c>
      <c r="AJ530" s="57">
        <v>139</v>
      </c>
      <c r="AK530" s="22">
        <v>15</v>
      </c>
      <c r="AL530" s="20">
        <f t="shared" si="365"/>
        <v>2085</v>
      </c>
      <c r="AM530" s="57"/>
      <c r="AN530" s="25">
        <v>12</v>
      </c>
      <c r="AO530" s="20">
        <f t="shared" si="366"/>
        <v>0</v>
      </c>
      <c r="AP530" s="23">
        <f t="shared" si="367"/>
        <v>2812</v>
      </c>
      <c r="AQ530" s="57">
        <v>69</v>
      </c>
      <c r="AR530" s="27">
        <v>4</v>
      </c>
      <c r="AS530" s="23">
        <f t="shared" si="368"/>
        <v>276</v>
      </c>
      <c r="AT530" s="57"/>
      <c r="AU530" s="28">
        <v>6</v>
      </c>
      <c r="AV530" s="23">
        <f t="shared" si="369"/>
        <v>0</v>
      </c>
      <c r="AW530" s="57">
        <v>1220</v>
      </c>
      <c r="AX530" s="29">
        <f t="shared" si="370"/>
        <v>1496</v>
      </c>
      <c r="AY530" s="57">
        <v>30945</v>
      </c>
      <c r="AZ530" s="30">
        <f t="shared" si="371"/>
        <v>0.23942612260108068</v>
      </c>
      <c r="BA530" s="30">
        <f t="shared" si="372"/>
        <v>0.26197130613005404</v>
      </c>
      <c r="BB530" s="30">
        <f t="shared" si="373"/>
        <v>0.58210116731517514</v>
      </c>
      <c r="BC530" s="20">
        <f t="shared" si="374"/>
        <v>567224</v>
      </c>
      <c r="BD530" s="20">
        <f t="shared" si="375"/>
        <v>546350</v>
      </c>
      <c r="BE530" s="20">
        <f t="shared" si="376"/>
        <v>567224</v>
      </c>
      <c r="BF530" s="20">
        <f t="shared" si="377"/>
        <v>567224</v>
      </c>
      <c r="BG530" s="241">
        <v>631094</v>
      </c>
      <c r="BH530" s="241">
        <v>427926.74</v>
      </c>
      <c r="BI530" s="237">
        <f t="shared" si="378"/>
        <v>67.807131742656409</v>
      </c>
      <c r="BJ530" s="238">
        <f t="shared" si="379"/>
        <v>43524</v>
      </c>
      <c r="BK530" s="239">
        <f t="shared" si="380"/>
        <v>6.8965954358621699</v>
      </c>
      <c r="BL530" s="27">
        <f t="shared" si="381"/>
        <v>47265</v>
      </c>
      <c r="BM530" s="239">
        <f t="shared" si="382"/>
        <v>7.4893755922255645</v>
      </c>
      <c r="BN530" s="240">
        <f t="shared" si="383"/>
        <v>0</v>
      </c>
      <c r="BO530" s="239">
        <f t="shared" si="384"/>
        <v>0</v>
      </c>
      <c r="BP530" s="27">
        <f t="shared" si="385"/>
        <v>5500</v>
      </c>
      <c r="BQ530" s="239">
        <f t="shared" si="386"/>
        <v>0.87150250200445578</v>
      </c>
      <c r="BR530" s="36">
        <f t="shared" si="387"/>
        <v>43648</v>
      </c>
      <c r="BS530" s="239">
        <f t="shared" si="388"/>
        <v>6.9162438559073616</v>
      </c>
      <c r="BT530" s="248">
        <f t="shared" si="397"/>
        <v>0.32192868257343599</v>
      </c>
      <c r="BU530" s="241">
        <v>139937</v>
      </c>
      <c r="BV530" s="47">
        <f t="shared" si="389"/>
        <v>22.173717385999552</v>
      </c>
      <c r="BW530" s="54">
        <f t="shared" si="390"/>
        <v>63230.260000000009</v>
      </c>
      <c r="BX530" s="237">
        <f t="shared" si="391"/>
        <v>10.019150871344049</v>
      </c>
      <c r="BY530" s="58">
        <v>11529</v>
      </c>
      <c r="BZ530" s="58">
        <v>13125</v>
      </c>
      <c r="CA530" s="58">
        <v>15730</v>
      </c>
      <c r="CB530" s="58">
        <v>3140</v>
      </c>
      <c r="CC530" s="59">
        <v>47265</v>
      </c>
      <c r="CD530" s="59"/>
      <c r="CE530" s="59">
        <v>5500</v>
      </c>
      <c r="CF530" s="42">
        <f t="shared" si="392"/>
        <v>2.0325303583769376E-2</v>
      </c>
      <c r="CG530" s="42">
        <f t="shared" si="393"/>
        <v>2.4023062139654067E-2</v>
      </c>
      <c r="CH530" s="42">
        <f t="shared" si="394"/>
        <v>2.7731548735596519E-2</v>
      </c>
      <c r="CI530" s="42">
        <f t="shared" si="395"/>
        <v>5.5357319154337612E-3</v>
      </c>
      <c r="CJ530" s="42">
        <f t="shared" si="396"/>
        <v>7.4893755922255639E-2</v>
      </c>
      <c r="CK530" s="54">
        <f t="shared" si="398"/>
        <v>12646.052000000003</v>
      </c>
    </row>
    <row r="531" spans="1:89" ht="20" customHeight="1" x14ac:dyDescent="0.6">
      <c r="A531" s="47">
        <v>524</v>
      </c>
      <c r="B531" s="62">
        <v>4</v>
      </c>
      <c r="C531" s="48" t="s">
        <v>873</v>
      </c>
      <c r="D531" s="48" t="s">
        <v>84</v>
      </c>
      <c r="E531" s="48" t="s">
        <v>85</v>
      </c>
      <c r="F531" s="49">
        <v>0</v>
      </c>
      <c r="G531" s="19">
        <v>40</v>
      </c>
      <c r="H531" s="20">
        <f t="shared" si="355"/>
        <v>0</v>
      </c>
      <c r="I531" s="23">
        <v>10707</v>
      </c>
      <c r="J531" s="22">
        <v>50</v>
      </c>
      <c r="K531" s="20">
        <f t="shared" si="356"/>
        <v>535350</v>
      </c>
      <c r="L531" s="23"/>
      <c r="M531" s="24">
        <v>60</v>
      </c>
      <c r="N531" s="20">
        <f t="shared" si="357"/>
        <v>0</v>
      </c>
      <c r="O531" s="23">
        <v>4018</v>
      </c>
      <c r="P531" s="25">
        <v>12</v>
      </c>
      <c r="Q531" s="20">
        <f t="shared" si="358"/>
        <v>48216</v>
      </c>
      <c r="R531" s="23">
        <v>460</v>
      </c>
      <c r="S531" s="26">
        <v>12</v>
      </c>
      <c r="T531" s="20">
        <f t="shared" si="359"/>
        <v>5520</v>
      </c>
      <c r="U531" s="23">
        <v>405</v>
      </c>
      <c r="V531" s="25">
        <v>8</v>
      </c>
      <c r="W531" s="20">
        <f t="shared" si="360"/>
        <v>3240</v>
      </c>
      <c r="X531" s="23">
        <v>178</v>
      </c>
      <c r="Y531" s="25">
        <v>12</v>
      </c>
      <c r="Z531" s="20">
        <f t="shared" si="361"/>
        <v>2136</v>
      </c>
      <c r="AA531" s="23">
        <v>807</v>
      </c>
      <c r="AB531" s="25">
        <v>10</v>
      </c>
      <c r="AC531" s="20">
        <f t="shared" si="362"/>
        <v>8070</v>
      </c>
      <c r="AD531" s="23">
        <v>80</v>
      </c>
      <c r="AE531" s="25">
        <v>25</v>
      </c>
      <c r="AF531" s="20">
        <f t="shared" si="363"/>
        <v>2000</v>
      </c>
      <c r="AG531" s="23">
        <v>315</v>
      </c>
      <c r="AH531" s="25">
        <v>7.5</v>
      </c>
      <c r="AI531" s="20">
        <f t="shared" si="364"/>
        <v>2362.5</v>
      </c>
      <c r="AJ531" s="23"/>
      <c r="AK531" s="22">
        <v>15</v>
      </c>
      <c r="AL531" s="20">
        <f t="shared" si="365"/>
        <v>0</v>
      </c>
      <c r="AM531" s="23">
        <v>0</v>
      </c>
      <c r="AN531" s="25">
        <v>12</v>
      </c>
      <c r="AO531" s="20">
        <f t="shared" si="366"/>
        <v>0</v>
      </c>
      <c r="AP531" s="23">
        <f t="shared" si="367"/>
        <v>2245</v>
      </c>
      <c r="AQ531" s="23">
        <v>68</v>
      </c>
      <c r="AR531" s="27">
        <v>4</v>
      </c>
      <c r="AS531" s="23">
        <f t="shared" si="368"/>
        <v>272</v>
      </c>
      <c r="AT531" s="23">
        <v>0</v>
      </c>
      <c r="AU531" s="28">
        <v>6</v>
      </c>
      <c r="AV531" s="23">
        <f t="shared" si="369"/>
        <v>0</v>
      </c>
      <c r="AW531" s="23">
        <v>1072</v>
      </c>
      <c r="AX531" s="29">
        <f t="shared" si="370"/>
        <v>1344</v>
      </c>
      <c r="AY531" s="23">
        <v>23630</v>
      </c>
      <c r="AZ531" s="30">
        <f t="shared" si="371"/>
        <v>0.37526851592416177</v>
      </c>
      <c r="BA531" s="30">
        <f t="shared" si="372"/>
        <v>0.20967591295414215</v>
      </c>
      <c r="BB531" s="30">
        <f t="shared" si="373"/>
        <v>0.33449477351916379</v>
      </c>
      <c r="BC531" s="20">
        <f t="shared" si="374"/>
        <v>556316</v>
      </c>
      <c r="BD531" s="20">
        <f t="shared" si="375"/>
        <v>542870</v>
      </c>
      <c r="BE531" s="20">
        <f t="shared" si="376"/>
        <v>556316</v>
      </c>
      <c r="BF531" s="20">
        <f t="shared" si="377"/>
        <v>558678.5</v>
      </c>
      <c r="BG531" s="36">
        <v>630524.5</v>
      </c>
      <c r="BH531" s="36">
        <v>422631.04772727302</v>
      </c>
      <c r="BI531" s="237">
        <f t="shared" si="378"/>
        <v>67.028489412746538</v>
      </c>
      <c r="BJ531" s="238">
        <f t="shared" si="379"/>
        <v>41080.400000000001</v>
      </c>
      <c r="BK531" s="239">
        <f t="shared" si="380"/>
        <v>6.5152741883939482</v>
      </c>
      <c r="BL531" s="27">
        <f t="shared" si="381"/>
        <v>27840</v>
      </c>
      <c r="BM531" s="239">
        <f t="shared" si="382"/>
        <v>4.4153716469383824</v>
      </c>
      <c r="BN531" s="240">
        <f t="shared" si="383"/>
        <v>13430.63</v>
      </c>
      <c r="BO531" s="239">
        <f t="shared" si="384"/>
        <v>2.13007266172845</v>
      </c>
      <c r="BP531" s="27">
        <f t="shared" si="385"/>
        <v>15000</v>
      </c>
      <c r="BQ531" s="239">
        <f t="shared" si="386"/>
        <v>2.378971792531456</v>
      </c>
      <c r="BR531" s="36">
        <f t="shared" si="387"/>
        <v>31677.138484848991</v>
      </c>
      <c r="BS531" s="239">
        <f t="shared" si="388"/>
        <v>5.0239345949045582</v>
      </c>
      <c r="BT531" s="248">
        <f t="shared" si="397"/>
        <v>0.32971510587253466</v>
      </c>
      <c r="BU531" s="36">
        <v>129028.168484849</v>
      </c>
      <c r="BV531" s="47">
        <f t="shared" si="389"/>
        <v>20.463624884496795</v>
      </c>
      <c r="BW531" s="54">
        <f t="shared" si="390"/>
        <v>78865.283787877983</v>
      </c>
      <c r="BX531" s="237">
        <f t="shared" si="391"/>
        <v>12.507885702756671</v>
      </c>
      <c r="BY531" s="53">
        <v>9556</v>
      </c>
      <c r="BZ531" s="53">
        <v>12500</v>
      </c>
      <c r="CA531" s="53">
        <v>12738</v>
      </c>
      <c r="CB531" s="53">
        <v>6286.4</v>
      </c>
      <c r="CC531" s="54">
        <v>27840</v>
      </c>
      <c r="CD531" s="54">
        <v>13430.63</v>
      </c>
      <c r="CE531" s="54">
        <v>15000</v>
      </c>
      <c r="CF531" s="42">
        <f t="shared" si="392"/>
        <v>1.7177287728557152E-2</v>
      </c>
      <c r="CG531" s="42">
        <f t="shared" si="393"/>
        <v>2.3025770442278999E-2</v>
      </c>
      <c r="CH531" s="42">
        <f t="shared" si="394"/>
        <v>2.2897058506316553E-2</v>
      </c>
      <c r="CI531" s="42">
        <f t="shared" si="395"/>
        <v>1.125226762798282E-2</v>
      </c>
      <c r="CJ531" s="42">
        <f t="shared" si="396"/>
        <v>4.4153716469383819E-2</v>
      </c>
      <c r="CK531" s="54">
        <f t="shared" si="398"/>
        <v>15773.056757575598</v>
      </c>
    </row>
    <row r="532" spans="1:89" ht="20" customHeight="1" x14ac:dyDescent="0.6">
      <c r="A532" s="47">
        <v>525</v>
      </c>
      <c r="B532" s="47">
        <v>4</v>
      </c>
      <c r="C532" s="48" t="s">
        <v>874</v>
      </c>
      <c r="D532" s="48" t="s">
        <v>436</v>
      </c>
      <c r="E532" s="78" t="s">
        <v>297</v>
      </c>
      <c r="F532" s="57"/>
      <c r="G532" s="19">
        <v>40</v>
      </c>
      <c r="H532" s="20">
        <f t="shared" si="355"/>
        <v>0</v>
      </c>
      <c r="I532" s="23">
        <v>10342</v>
      </c>
      <c r="J532" s="22">
        <v>50</v>
      </c>
      <c r="K532" s="20">
        <f t="shared" si="356"/>
        <v>517100</v>
      </c>
      <c r="L532" s="23"/>
      <c r="M532" s="24">
        <v>60</v>
      </c>
      <c r="N532" s="20">
        <f t="shared" si="357"/>
        <v>0</v>
      </c>
      <c r="O532" s="23">
        <v>4681</v>
      </c>
      <c r="P532" s="25">
        <v>12</v>
      </c>
      <c r="Q532" s="20">
        <f t="shared" si="358"/>
        <v>56172</v>
      </c>
      <c r="R532" s="23">
        <v>720</v>
      </c>
      <c r="S532" s="26">
        <v>12</v>
      </c>
      <c r="T532" s="20">
        <f t="shared" si="359"/>
        <v>8640</v>
      </c>
      <c r="U532" s="23">
        <v>843</v>
      </c>
      <c r="V532" s="25">
        <v>8</v>
      </c>
      <c r="W532" s="20">
        <f t="shared" si="360"/>
        <v>6744</v>
      </c>
      <c r="X532" s="23">
        <v>380</v>
      </c>
      <c r="Y532" s="25">
        <v>12</v>
      </c>
      <c r="Z532" s="20">
        <f t="shared" si="361"/>
        <v>4560</v>
      </c>
      <c r="AA532" s="23">
        <v>864</v>
      </c>
      <c r="AB532" s="25">
        <v>10</v>
      </c>
      <c r="AC532" s="20">
        <f t="shared" si="362"/>
        <v>8640</v>
      </c>
      <c r="AD532" s="23"/>
      <c r="AE532" s="25">
        <v>25</v>
      </c>
      <c r="AF532" s="20">
        <f t="shared" si="363"/>
        <v>0</v>
      </c>
      <c r="AG532" s="23">
        <v>60</v>
      </c>
      <c r="AH532" s="25">
        <v>7.5</v>
      </c>
      <c r="AI532" s="20">
        <f t="shared" si="364"/>
        <v>450</v>
      </c>
      <c r="AJ532" s="23"/>
      <c r="AK532" s="22">
        <v>15</v>
      </c>
      <c r="AL532" s="20">
        <f t="shared" si="365"/>
        <v>0</v>
      </c>
      <c r="AM532" s="23"/>
      <c r="AN532" s="25">
        <v>12</v>
      </c>
      <c r="AO532" s="20">
        <f t="shared" si="366"/>
        <v>0</v>
      </c>
      <c r="AP532" s="23">
        <f t="shared" si="367"/>
        <v>2867</v>
      </c>
      <c r="AQ532" s="23">
        <v>61</v>
      </c>
      <c r="AR532" s="27">
        <v>4</v>
      </c>
      <c r="AS532" s="23">
        <f t="shared" si="368"/>
        <v>244</v>
      </c>
      <c r="AT532" s="23"/>
      <c r="AU532" s="28">
        <v>6</v>
      </c>
      <c r="AV532" s="23">
        <f t="shared" si="369"/>
        <v>0</v>
      </c>
      <c r="AW532" s="23">
        <v>1616</v>
      </c>
      <c r="AX532" s="29">
        <f t="shared" si="370"/>
        <v>1860</v>
      </c>
      <c r="AY532" s="23">
        <v>28105</v>
      </c>
      <c r="AZ532" s="30">
        <f t="shared" si="371"/>
        <v>0.45262038290466061</v>
      </c>
      <c r="BA532" s="30">
        <f t="shared" si="372"/>
        <v>0.27721910655579191</v>
      </c>
      <c r="BB532" s="30">
        <f t="shared" si="373"/>
        <v>0.39735099337748342</v>
      </c>
      <c r="BC532" s="20">
        <f t="shared" si="374"/>
        <v>545684</v>
      </c>
      <c r="BD532" s="20">
        <f t="shared" si="375"/>
        <v>525740</v>
      </c>
      <c r="BE532" s="20">
        <f t="shared" si="376"/>
        <v>545684</v>
      </c>
      <c r="BF532" s="20">
        <f t="shared" si="377"/>
        <v>546134</v>
      </c>
      <c r="BG532" s="36">
        <v>630411</v>
      </c>
      <c r="BH532" s="36">
        <v>419380.09796462499</v>
      </c>
      <c r="BI532" s="237">
        <f t="shared" si="378"/>
        <v>66.524869960172808</v>
      </c>
      <c r="BJ532" s="238">
        <f t="shared" si="379"/>
        <v>35814</v>
      </c>
      <c r="BK532" s="239">
        <f t="shared" si="380"/>
        <v>5.6810556922388731</v>
      </c>
      <c r="BL532" s="27">
        <f t="shared" si="381"/>
        <v>65885</v>
      </c>
      <c r="BM532" s="239">
        <f t="shared" si="382"/>
        <v>10.451118397362992</v>
      </c>
      <c r="BN532" s="240">
        <f t="shared" si="383"/>
        <v>0</v>
      </c>
      <c r="BO532" s="239">
        <f t="shared" si="384"/>
        <v>0</v>
      </c>
      <c r="BP532" s="27">
        <f t="shared" si="385"/>
        <v>25000</v>
      </c>
      <c r="BQ532" s="239">
        <f t="shared" si="386"/>
        <v>3.9656668427422748</v>
      </c>
      <c r="BR532" s="36">
        <f t="shared" si="387"/>
        <v>48466.350000000006</v>
      </c>
      <c r="BS532" s="239">
        <f t="shared" si="388"/>
        <v>7.6880558873496829</v>
      </c>
      <c r="BT532" s="248">
        <f t="shared" si="397"/>
        <v>0.33475130039827194</v>
      </c>
      <c r="BU532" s="36">
        <v>175165.35</v>
      </c>
      <c r="BV532" s="47">
        <f t="shared" si="389"/>
        <v>27.785896819693821</v>
      </c>
      <c r="BW532" s="54">
        <f t="shared" si="390"/>
        <v>35865.552035375003</v>
      </c>
      <c r="BX532" s="237">
        <f t="shared" si="391"/>
        <v>5.6892332201333744</v>
      </c>
      <c r="BY532" s="53">
        <v>9744</v>
      </c>
      <c r="BZ532" s="53">
        <v>8740</v>
      </c>
      <c r="CA532" s="53">
        <v>12300</v>
      </c>
      <c r="CB532" s="53">
        <v>5030</v>
      </c>
      <c r="CC532" s="54">
        <v>65885</v>
      </c>
      <c r="CD532" s="54"/>
      <c r="CE532" s="54">
        <v>25000</v>
      </c>
      <c r="CF532" s="42">
        <f t="shared" si="392"/>
        <v>1.7856488370558785E-2</v>
      </c>
      <c r="CG532" s="42">
        <f t="shared" si="393"/>
        <v>1.6624186860425307E-2</v>
      </c>
      <c r="CH532" s="42">
        <f t="shared" si="394"/>
        <v>2.2540517955446742E-2</v>
      </c>
      <c r="CI532" s="42">
        <f t="shared" si="395"/>
        <v>9.2101938352126041E-3</v>
      </c>
      <c r="CJ532" s="42">
        <f t="shared" si="396"/>
        <v>0.10451118397362991</v>
      </c>
      <c r="CK532" s="54">
        <f t="shared" si="398"/>
        <v>7173.1104070750007</v>
      </c>
    </row>
    <row r="533" spans="1:89" ht="20" customHeight="1" x14ac:dyDescent="0.6">
      <c r="A533" s="47">
        <v>526</v>
      </c>
      <c r="B533" s="47">
        <v>5</v>
      </c>
      <c r="C533" s="65" t="s">
        <v>875</v>
      </c>
      <c r="D533" s="47" t="s">
        <v>254</v>
      </c>
      <c r="E533" s="47" t="s">
        <v>241</v>
      </c>
      <c r="F533" s="57"/>
      <c r="G533" s="19">
        <v>40</v>
      </c>
      <c r="H533" s="20">
        <f t="shared" si="355"/>
        <v>0</v>
      </c>
      <c r="I533" s="57">
        <v>11039</v>
      </c>
      <c r="J533" s="22">
        <v>50</v>
      </c>
      <c r="K533" s="20">
        <f t="shared" si="356"/>
        <v>551950</v>
      </c>
      <c r="L533" s="23"/>
      <c r="M533" s="24">
        <v>60</v>
      </c>
      <c r="N533" s="20">
        <f t="shared" si="357"/>
        <v>0</v>
      </c>
      <c r="O533" s="23">
        <v>2928</v>
      </c>
      <c r="P533" s="25">
        <v>12</v>
      </c>
      <c r="Q533" s="20">
        <f t="shared" si="358"/>
        <v>35136</v>
      </c>
      <c r="R533" s="23">
        <v>820</v>
      </c>
      <c r="S533" s="26">
        <v>12</v>
      </c>
      <c r="T533" s="20">
        <f t="shared" si="359"/>
        <v>9840</v>
      </c>
      <c r="U533" s="23">
        <v>634</v>
      </c>
      <c r="V533" s="25">
        <v>8</v>
      </c>
      <c r="W533" s="20">
        <f t="shared" si="360"/>
        <v>5072</v>
      </c>
      <c r="X533" s="23">
        <v>232</v>
      </c>
      <c r="Y533" s="25">
        <v>12</v>
      </c>
      <c r="Z533" s="20">
        <f t="shared" si="361"/>
        <v>2784</v>
      </c>
      <c r="AA533" s="23">
        <v>364</v>
      </c>
      <c r="AB533" s="25">
        <v>10</v>
      </c>
      <c r="AC533" s="20">
        <f t="shared" si="362"/>
        <v>3640</v>
      </c>
      <c r="AD533" s="23"/>
      <c r="AE533" s="25">
        <v>25</v>
      </c>
      <c r="AF533" s="20">
        <f t="shared" si="363"/>
        <v>0</v>
      </c>
      <c r="AG533" s="23"/>
      <c r="AH533" s="25">
        <v>7.5</v>
      </c>
      <c r="AI533" s="20">
        <f t="shared" si="364"/>
        <v>0</v>
      </c>
      <c r="AJ533" s="23"/>
      <c r="AK533" s="22">
        <v>15</v>
      </c>
      <c r="AL533" s="20">
        <f t="shared" si="365"/>
        <v>0</v>
      </c>
      <c r="AM533" s="23"/>
      <c r="AN533" s="25">
        <v>12</v>
      </c>
      <c r="AO533" s="20">
        <f t="shared" si="366"/>
        <v>0</v>
      </c>
      <c r="AP533" s="23">
        <f t="shared" si="367"/>
        <v>2050</v>
      </c>
      <c r="AQ533" s="23"/>
      <c r="AR533" s="27">
        <v>4</v>
      </c>
      <c r="AS533" s="23">
        <f t="shared" si="368"/>
        <v>0</v>
      </c>
      <c r="AT533" s="23"/>
      <c r="AU533" s="28">
        <v>6</v>
      </c>
      <c r="AV533" s="23">
        <f t="shared" si="369"/>
        <v>0</v>
      </c>
      <c r="AW533" s="23">
        <v>1158</v>
      </c>
      <c r="AX533" s="29">
        <f t="shared" si="370"/>
        <v>1158</v>
      </c>
      <c r="AY533" s="23">
        <v>21855</v>
      </c>
      <c r="AZ533" s="30">
        <f t="shared" si="371"/>
        <v>0.26524141679499957</v>
      </c>
      <c r="BA533" s="30">
        <f t="shared" si="372"/>
        <v>0.18570522692272851</v>
      </c>
      <c r="BB533" s="30">
        <f t="shared" si="373"/>
        <v>0.39549180327868855</v>
      </c>
      <c r="BC533" s="20">
        <f t="shared" si="374"/>
        <v>573286</v>
      </c>
      <c r="BD533" s="20">
        <f t="shared" si="375"/>
        <v>561790</v>
      </c>
      <c r="BE533" s="20">
        <f t="shared" si="376"/>
        <v>573286</v>
      </c>
      <c r="BF533" s="20">
        <f t="shared" si="377"/>
        <v>573286</v>
      </c>
      <c r="BG533" s="36">
        <v>630277</v>
      </c>
      <c r="BH533" s="36">
        <v>424226.443181818</v>
      </c>
      <c r="BI533" s="237">
        <f t="shared" si="378"/>
        <v>67.307936539302233</v>
      </c>
      <c r="BJ533" s="238">
        <f t="shared" si="379"/>
        <v>41717</v>
      </c>
      <c r="BK533" s="239">
        <f t="shared" si="380"/>
        <v>6.6188358451918754</v>
      </c>
      <c r="BL533" s="27">
        <f t="shared" si="381"/>
        <v>69530</v>
      </c>
      <c r="BM533" s="239">
        <f t="shared" si="382"/>
        <v>11.031657509317331</v>
      </c>
      <c r="BN533" s="240">
        <f t="shared" si="383"/>
        <v>0</v>
      </c>
      <c r="BO533" s="239">
        <f t="shared" si="384"/>
        <v>0</v>
      </c>
      <c r="BP533" s="27">
        <f t="shared" si="385"/>
        <v>8550</v>
      </c>
      <c r="BQ533" s="239">
        <f t="shared" si="386"/>
        <v>1.356546407373266</v>
      </c>
      <c r="BR533" s="36">
        <f t="shared" si="387"/>
        <v>35702.670000000013</v>
      </c>
      <c r="BS533" s="239">
        <f t="shared" si="388"/>
        <v>5.6645998505419062</v>
      </c>
      <c r="BT533" s="248">
        <f t="shared" si="397"/>
        <v>0.32692063460697757</v>
      </c>
      <c r="BU533" s="36">
        <v>155499.67000000001</v>
      </c>
      <c r="BV533" s="47">
        <f t="shared" si="389"/>
        <v>24.671639612424379</v>
      </c>
      <c r="BW533" s="54">
        <f t="shared" si="390"/>
        <v>50550.886818181985</v>
      </c>
      <c r="BX533" s="237">
        <f t="shared" si="391"/>
        <v>8.0204238482733761</v>
      </c>
      <c r="BY533" s="53">
        <v>15397</v>
      </c>
      <c r="BZ533" s="53">
        <v>11480</v>
      </c>
      <c r="CA533" s="53">
        <v>11000</v>
      </c>
      <c r="CB533" s="53">
        <v>3840</v>
      </c>
      <c r="CC533" s="54">
        <v>69530</v>
      </c>
      <c r="CD533" s="54"/>
      <c r="CE533" s="54">
        <v>8550</v>
      </c>
      <c r="CF533" s="42">
        <f t="shared" si="392"/>
        <v>2.6857449859232566E-2</v>
      </c>
      <c r="CG533" s="42">
        <f t="shared" si="393"/>
        <v>2.0434681998611582E-2</v>
      </c>
      <c r="CH533" s="42">
        <f t="shared" si="394"/>
        <v>1.9187630606712879E-2</v>
      </c>
      <c r="CI533" s="42">
        <f t="shared" si="395"/>
        <v>6.6982274117979509E-3</v>
      </c>
      <c r="CJ533" s="42">
        <f t="shared" si="396"/>
        <v>0.11031657509317332</v>
      </c>
      <c r="CK533" s="54">
        <f t="shared" si="398"/>
        <v>10110.177363636398</v>
      </c>
    </row>
    <row r="534" spans="1:89" ht="20" customHeight="1" x14ac:dyDescent="0.6">
      <c r="A534" s="47">
        <v>527</v>
      </c>
      <c r="B534" s="47">
        <v>3</v>
      </c>
      <c r="C534" s="48" t="s">
        <v>876</v>
      </c>
      <c r="D534" s="48" t="s">
        <v>877</v>
      </c>
      <c r="E534" s="48" t="s">
        <v>67</v>
      </c>
      <c r="F534" s="55"/>
      <c r="G534" s="19">
        <v>40</v>
      </c>
      <c r="H534" s="20">
        <f t="shared" si="355"/>
        <v>0</v>
      </c>
      <c r="I534" s="23">
        <v>9859</v>
      </c>
      <c r="J534" s="22">
        <v>50</v>
      </c>
      <c r="K534" s="20">
        <f t="shared" si="356"/>
        <v>492950</v>
      </c>
      <c r="L534" s="23"/>
      <c r="M534" s="24">
        <v>60</v>
      </c>
      <c r="N534" s="20">
        <f t="shared" si="357"/>
        <v>0</v>
      </c>
      <c r="O534" s="23">
        <v>6010</v>
      </c>
      <c r="P534" s="25">
        <v>12</v>
      </c>
      <c r="Q534" s="20">
        <f t="shared" si="358"/>
        <v>72120</v>
      </c>
      <c r="R534" s="23">
        <v>0</v>
      </c>
      <c r="S534" s="26">
        <v>12</v>
      </c>
      <c r="T534" s="20">
        <f t="shared" si="359"/>
        <v>0</v>
      </c>
      <c r="U534" s="23">
        <v>881</v>
      </c>
      <c r="V534" s="25">
        <v>8</v>
      </c>
      <c r="W534" s="20">
        <f t="shared" si="360"/>
        <v>7048</v>
      </c>
      <c r="X534" s="23">
        <v>301</v>
      </c>
      <c r="Y534" s="25">
        <v>12</v>
      </c>
      <c r="Z534" s="20">
        <f t="shared" si="361"/>
        <v>3612</v>
      </c>
      <c r="AA534" s="23">
        <v>805</v>
      </c>
      <c r="AB534" s="25">
        <v>10</v>
      </c>
      <c r="AC534" s="20">
        <f t="shared" si="362"/>
        <v>8050</v>
      </c>
      <c r="AD534" s="23">
        <v>157</v>
      </c>
      <c r="AE534" s="25">
        <v>25</v>
      </c>
      <c r="AF534" s="20">
        <f t="shared" si="363"/>
        <v>3925</v>
      </c>
      <c r="AG534" s="23">
        <v>0</v>
      </c>
      <c r="AH534" s="25">
        <v>7.5</v>
      </c>
      <c r="AI534" s="20">
        <f t="shared" si="364"/>
        <v>0</v>
      </c>
      <c r="AJ534" s="23"/>
      <c r="AK534" s="22">
        <v>15</v>
      </c>
      <c r="AL534" s="20">
        <f t="shared" si="365"/>
        <v>0</v>
      </c>
      <c r="AM534" s="23">
        <v>194</v>
      </c>
      <c r="AN534" s="25">
        <v>12</v>
      </c>
      <c r="AO534" s="20">
        <f t="shared" si="366"/>
        <v>2328</v>
      </c>
      <c r="AP534" s="23">
        <f t="shared" si="367"/>
        <v>2338</v>
      </c>
      <c r="AQ534" s="23">
        <v>65</v>
      </c>
      <c r="AR534" s="27">
        <v>4</v>
      </c>
      <c r="AS534" s="23">
        <f t="shared" si="368"/>
        <v>260</v>
      </c>
      <c r="AT534" s="23"/>
      <c r="AU534" s="28">
        <v>6</v>
      </c>
      <c r="AV534" s="23">
        <f t="shared" si="369"/>
        <v>0</v>
      </c>
      <c r="AW534" s="23">
        <v>1890</v>
      </c>
      <c r="AX534" s="29">
        <f t="shared" si="370"/>
        <v>2150</v>
      </c>
      <c r="AY534" s="23">
        <v>37901</v>
      </c>
      <c r="AZ534" s="30">
        <f t="shared" si="371"/>
        <v>0.60959529364032861</v>
      </c>
      <c r="BA534" s="30">
        <f t="shared" si="372"/>
        <v>0.23714372654427426</v>
      </c>
      <c r="BB534" s="30">
        <f t="shared" si="373"/>
        <v>0.3577371048252912</v>
      </c>
      <c r="BC534" s="20">
        <f t="shared" si="374"/>
        <v>515585</v>
      </c>
      <c r="BD534" s="20">
        <f t="shared" si="375"/>
        <v>496875</v>
      </c>
      <c r="BE534" s="20">
        <f t="shared" si="376"/>
        <v>515585</v>
      </c>
      <c r="BF534" s="20">
        <f t="shared" si="377"/>
        <v>515585</v>
      </c>
      <c r="BG534" s="36">
        <v>627546</v>
      </c>
      <c r="BH534" s="36">
        <v>428268.60745499999</v>
      </c>
      <c r="BI534" s="237">
        <f t="shared" si="378"/>
        <v>68.244974464820103</v>
      </c>
      <c r="BJ534" s="238">
        <f t="shared" si="379"/>
        <v>41001.5</v>
      </c>
      <c r="BK534" s="239">
        <f t="shared" si="380"/>
        <v>6.5336246267205906</v>
      </c>
      <c r="BL534" s="27">
        <f t="shared" si="381"/>
        <v>43094.15</v>
      </c>
      <c r="BM534" s="239">
        <f t="shared" si="382"/>
        <v>6.8670902212746157</v>
      </c>
      <c r="BN534" s="240">
        <f t="shared" si="383"/>
        <v>0</v>
      </c>
      <c r="BO534" s="239">
        <f t="shared" si="384"/>
        <v>0</v>
      </c>
      <c r="BP534" s="27">
        <f t="shared" si="385"/>
        <v>36000</v>
      </c>
      <c r="BQ534" s="239">
        <f t="shared" si="386"/>
        <v>5.7366312589037296</v>
      </c>
      <c r="BR534" s="36">
        <f t="shared" si="387"/>
        <v>51115.97</v>
      </c>
      <c r="BS534" s="239">
        <f t="shared" si="388"/>
        <v>8.1453742036440353</v>
      </c>
      <c r="BT534" s="248">
        <f t="shared" si="397"/>
        <v>0.31755025535179893</v>
      </c>
      <c r="BU534" s="36">
        <v>171211.62</v>
      </c>
      <c r="BV534" s="47">
        <f t="shared" si="389"/>
        <v>27.28272031054297</v>
      </c>
      <c r="BW534" s="54">
        <f t="shared" si="390"/>
        <v>28065.772545000014</v>
      </c>
      <c r="BX534" s="237">
        <f t="shared" si="391"/>
        <v>4.472305224636921</v>
      </c>
      <c r="BY534" s="53">
        <v>10792.5</v>
      </c>
      <c r="BZ534" s="53">
        <v>11197</v>
      </c>
      <c r="CA534" s="53">
        <v>15744</v>
      </c>
      <c r="CB534" s="53">
        <v>3268</v>
      </c>
      <c r="CC534" s="54">
        <v>43094.15</v>
      </c>
      <c r="CD534" s="54">
        <v>0</v>
      </c>
      <c r="CE534" s="54">
        <v>36000</v>
      </c>
      <c r="CF534" s="42">
        <f t="shared" si="392"/>
        <v>2.0932532948010514E-2</v>
      </c>
      <c r="CG534" s="42">
        <f t="shared" si="393"/>
        <v>2.2534842767295598E-2</v>
      </c>
      <c r="CH534" s="42">
        <f t="shared" si="394"/>
        <v>3.0536187049662034E-2</v>
      </c>
      <c r="CI534" s="42">
        <f t="shared" si="395"/>
        <v>6.3384311025340145E-3</v>
      </c>
      <c r="CJ534" s="42">
        <f t="shared" si="396"/>
        <v>6.867090221274616E-2</v>
      </c>
      <c r="CK534" s="54">
        <f t="shared" si="398"/>
        <v>5613.1545090000036</v>
      </c>
    </row>
    <row r="535" spans="1:89" ht="20" customHeight="1" x14ac:dyDescent="0.6">
      <c r="A535" s="47">
        <v>528</v>
      </c>
      <c r="B535" s="47">
        <v>4</v>
      </c>
      <c r="C535" s="48" t="s">
        <v>878</v>
      </c>
      <c r="D535" s="47" t="s">
        <v>99</v>
      </c>
      <c r="E535" s="47" t="s">
        <v>97</v>
      </c>
      <c r="F535" s="57"/>
      <c r="G535" s="19">
        <v>40</v>
      </c>
      <c r="H535" s="20">
        <f t="shared" si="355"/>
        <v>0</v>
      </c>
      <c r="I535" s="57">
        <v>10690</v>
      </c>
      <c r="J535" s="22">
        <v>50</v>
      </c>
      <c r="K535" s="20">
        <f t="shared" si="356"/>
        <v>534500</v>
      </c>
      <c r="L535" s="23"/>
      <c r="M535" s="24">
        <v>60</v>
      </c>
      <c r="N535" s="20">
        <f t="shared" si="357"/>
        <v>0</v>
      </c>
      <c r="O535" s="57">
        <v>5100</v>
      </c>
      <c r="P535" s="25">
        <v>12</v>
      </c>
      <c r="Q535" s="20">
        <f t="shared" si="358"/>
        <v>61200</v>
      </c>
      <c r="R535" s="57"/>
      <c r="S535" s="26">
        <v>12</v>
      </c>
      <c r="T535" s="20">
        <f t="shared" si="359"/>
        <v>0</v>
      </c>
      <c r="U535" s="57">
        <v>290</v>
      </c>
      <c r="V535" s="25">
        <v>8</v>
      </c>
      <c r="W535" s="20">
        <f t="shared" si="360"/>
        <v>2320</v>
      </c>
      <c r="X535" s="57">
        <v>140</v>
      </c>
      <c r="Y535" s="25">
        <v>12</v>
      </c>
      <c r="Z535" s="20">
        <f t="shared" si="361"/>
        <v>1680</v>
      </c>
      <c r="AA535" s="57">
        <v>180</v>
      </c>
      <c r="AB535" s="25">
        <v>10</v>
      </c>
      <c r="AC535" s="20">
        <f t="shared" si="362"/>
        <v>1800</v>
      </c>
      <c r="AD535" s="57"/>
      <c r="AE535" s="25">
        <v>25</v>
      </c>
      <c r="AF535" s="20">
        <f t="shared" si="363"/>
        <v>0</v>
      </c>
      <c r="AG535" s="23"/>
      <c r="AH535" s="25">
        <v>7.5</v>
      </c>
      <c r="AI535" s="20">
        <f t="shared" si="364"/>
        <v>0</v>
      </c>
      <c r="AJ535" s="57"/>
      <c r="AK535" s="22">
        <v>15</v>
      </c>
      <c r="AL535" s="20">
        <f t="shared" si="365"/>
        <v>0</v>
      </c>
      <c r="AM535" s="57"/>
      <c r="AN535" s="25">
        <v>12</v>
      </c>
      <c r="AO535" s="20">
        <f t="shared" si="366"/>
        <v>0</v>
      </c>
      <c r="AP535" s="23">
        <f t="shared" si="367"/>
        <v>610</v>
      </c>
      <c r="AQ535" s="57"/>
      <c r="AR535" s="27">
        <v>4</v>
      </c>
      <c r="AS535" s="23">
        <f t="shared" si="368"/>
        <v>0</v>
      </c>
      <c r="AT535" s="57"/>
      <c r="AU535" s="28">
        <v>6</v>
      </c>
      <c r="AV535" s="23">
        <f t="shared" si="369"/>
        <v>0</v>
      </c>
      <c r="AW535" s="57">
        <v>1129</v>
      </c>
      <c r="AX535" s="29">
        <f t="shared" si="370"/>
        <v>1129</v>
      </c>
      <c r="AY535" s="57">
        <v>23065</v>
      </c>
      <c r="AZ535" s="30">
        <f t="shared" si="371"/>
        <v>0.47708138447146864</v>
      </c>
      <c r="BA535" s="30">
        <f t="shared" si="372"/>
        <v>5.7062675397567819E-2</v>
      </c>
      <c r="BB535" s="30">
        <f t="shared" si="373"/>
        <v>0.22137254901960784</v>
      </c>
      <c r="BC535" s="20">
        <f t="shared" si="374"/>
        <v>540300</v>
      </c>
      <c r="BD535" s="20">
        <f t="shared" si="375"/>
        <v>534500</v>
      </c>
      <c r="BE535" s="20">
        <f t="shared" si="376"/>
        <v>540300</v>
      </c>
      <c r="BF535" s="20">
        <f t="shared" si="377"/>
        <v>540300</v>
      </c>
      <c r="BG535" s="241">
        <v>625125</v>
      </c>
      <c r="BH535" s="241">
        <v>426401.05666573299</v>
      </c>
      <c r="BI535" s="237">
        <f t="shared" si="378"/>
        <v>68.210526961125055</v>
      </c>
      <c r="BJ535" s="238">
        <f t="shared" si="379"/>
        <v>43552</v>
      </c>
      <c r="BK535" s="239">
        <f t="shared" si="380"/>
        <v>6.9669266146770648</v>
      </c>
      <c r="BL535" s="27">
        <f t="shared" si="381"/>
        <v>43065</v>
      </c>
      <c r="BM535" s="239">
        <f t="shared" si="382"/>
        <v>6.8890221955608881</v>
      </c>
      <c r="BN535" s="240">
        <f t="shared" si="383"/>
        <v>6197.25</v>
      </c>
      <c r="BO535" s="239">
        <f t="shared" si="384"/>
        <v>0.99136172765446906</v>
      </c>
      <c r="BP535" s="27">
        <f t="shared" si="385"/>
        <v>30000</v>
      </c>
      <c r="BQ535" s="239">
        <f t="shared" si="386"/>
        <v>4.7990401919616072</v>
      </c>
      <c r="BR535" s="36">
        <f t="shared" si="387"/>
        <v>30328.450000000012</v>
      </c>
      <c r="BS535" s="239">
        <f t="shared" si="388"/>
        <v>4.8515816836632695</v>
      </c>
      <c r="BT535" s="248">
        <f t="shared" si="397"/>
        <v>0.31789473038874949</v>
      </c>
      <c r="BU535" s="241">
        <v>153142.70000000001</v>
      </c>
      <c r="BV535" s="47">
        <f t="shared" si="389"/>
        <v>24.497932413517297</v>
      </c>
      <c r="BW535" s="54">
        <f t="shared" si="390"/>
        <v>45581.243334266997</v>
      </c>
      <c r="BX535" s="237">
        <f t="shared" si="391"/>
        <v>7.2915406253576478</v>
      </c>
      <c r="BY535" s="58">
        <v>14027</v>
      </c>
      <c r="BZ535" s="58">
        <v>11615</v>
      </c>
      <c r="CA535" s="58">
        <v>14710</v>
      </c>
      <c r="CB535" s="58">
        <v>3200</v>
      </c>
      <c r="CC535" s="59">
        <v>43065</v>
      </c>
      <c r="CD535" s="59">
        <v>6197.25</v>
      </c>
      <c r="CE535" s="59">
        <v>30000</v>
      </c>
      <c r="CF535" s="42">
        <f t="shared" si="392"/>
        <v>2.5961502868776607E-2</v>
      </c>
      <c r="CG535" s="42">
        <f t="shared" si="393"/>
        <v>2.1730589335827877E-2</v>
      </c>
      <c r="CH535" s="42">
        <f t="shared" si="394"/>
        <v>2.7225615398852491E-2</v>
      </c>
      <c r="CI535" s="42">
        <f t="shared" si="395"/>
        <v>5.9226355728299093E-3</v>
      </c>
      <c r="CJ535" s="42">
        <f t="shared" si="396"/>
        <v>6.8890221955608871E-2</v>
      </c>
      <c r="CK535" s="54">
        <f t="shared" si="398"/>
        <v>9116.2486668534002</v>
      </c>
    </row>
    <row r="536" spans="1:89" ht="20" customHeight="1" x14ac:dyDescent="0.6">
      <c r="A536" s="47">
        <v>529</v>
      </c>
      <c r="B536" s="47">
        <v>3</v>
      </c>
      <c r="C536" s="48" t="s">
        <v>879</v>
      </c>
      <c r="D536" s="48" t="s">
        <v>464</v>
      </c>
      <c r="E536" s="48" t="s">
        <v>294</v>
      </c>
      <c r="F536" s="55"/>
      <c r="G536" s="19">
        <v>40</v>
      </c>
      <c r="H536" s="20">
        <f t="shared" si="355"/>
        <v>0</v>
      </c>
      <c r="I536" s="23">
        <v>9450</v>
      </c>
      <c r="J536" s="22">
        <v>50</v>
      </c>
      <c r="K536" s="20">
        <f t="shared" si="356"/>
        <v>472500</v>
      </c>
      <c r="L536" s="23"/>
      <c r="M536" s="24">
        <v>60</v>
      </c>
      <c r="N536" s="20">
        <f t="shared" si="357"/>
        <v>0</v>
      </c>
      <c r="O536" s="23">
        <v>5114</v>
      </c>
      <c r="P536" s="25">
        <v>12</v>
      </c>
      <c r="Q536" s="20">
        <f t="shared" si="358"/>
        <v>61368</v>
      </c>
      <c r="R536" s="23">
        <v>872</v>
      </c>
      <c r="S536" s="26">
        <v>12</v>
      </c>
      <c r="T536" s="20">
        <f t="shared" si="359"/>
        <v>10464</v>
      </c>
      <c r="U536" s="23">
        <v>1108</v>
      </c>
      <c r="V536" s="25">
        <v>8</v>
      </c>
      <c r="W536" s="20">
        <f t="shared" si="360"/>
        <v>8864</v>
      </c>
      <c r="X536" s="23">
        <v>163</v>
      </c>
      <c r="Y536" s="25">
        <v>12</v>
      </c>
      <c r="Z536" s="20">
        <f t="shared" si="361"/>
        <v>1956</v>
      </c>
      <c r="AA536" s="23">
        <v>1148</v>
      </c>
      <c r="AB536" s="25">
        <v>10</v>
      </c>
      <c r="AC536" s="20">
        <f t="shared" si="362"/>
        <v>11480</v>
      </c>
      <c r="AD536" s="23">
        <v>329</v>
      </c>
      <c r="AE536" s="25">
        <v>25</v>
      </c>
      <c r="AF536" s="20">
        <f t="shared" si="363"/>
        <v>8225</v>
      </c>
      <c r="AG536" s="23">
        <v>548</v>
      </c>
      <c r="AH536" s="25">
        <v>7.5</v>
      </c>
      <c r="AI536" s="20">
        <f t="shared" si="364"/>
        <v>4110</v>
      </c>
      <c r="AJ536" s="23"/>
      <c r="AK536" s="22">
        <v>15</v>
      </c>
      <c r="AL536" s="20">
        <f t="shared" si="365"/>
        <v>0</v>
      </c>
      <c r="AM536" s="23"/>
      <c r="AN536" s="25">
        <v>12</v>
      </c>
      <c r="AO536" s="20">
        <f t="shared" si="366"/>
        <v>0</v>
      </c>
      <c r="AP536" s="23">
        <f t="shared" si="367"/>
        <v>4168</v>
      </c>
      <c r="AQ536" s="23">
        <v>62</v>
      </c>
      <c r="AR536" s="27">
        <v>4</v>
      </c>
      <c r="AS536" s="23">
        <f t="shared" si="368"/>
        <v>248</v>
      </c>
      <c r="AT536" s="23"/>
      <c r="AU536" s="28">
        <v>6</v>
      </c>
      <c r="AV536" s="23">
        <f t="shared" si="369"/>
        <v>0</v>
      </c>
      <c r="AW536" s="23">
        <v>2259</v>
      </c>
      <c r="AX536" s="29">
        <f t="shared" si="370"/>
        <v>2507</v>
      </c>
      <c r="AY536" s="23">
        <v>25290</v>
      </c>
      <c r="AZ536" s="30">
        <f t="shared" si="371"/>
        <v>0.54116402116402118</v>
      </c>
      <c r="BA536" s="30">
        <f t="shared" si="372"/>
        <v>0.44105820105820104</v>
      </c>
      <c r="BB536" s="30">
        <f t="shared" si="373"/>
        <v>0.49022291748142355</v>
      </c>
      <c r="BC536" s="20">
        <f t="shared" si="374"/>
        <v>513489</v>
      </c>
      <c r="BD536" s="20">
        <f t="shared" si="375"/>
        <v>491189</v>
      </c>
      <c r="BE536" s="20">
        <f t="shared" si="376"/>
        <v>513489</v>
      </c>
      <c r="BF536" s="20">
        <f t="shared" si="377"/>
        <v>517599</v>
      </c>
      <c r="BG536" s="36">
        <v>624032</v>
      </c>
      <c r="BH536" s="36">
        <v>415495.92884000001</v>
      </c>
      <c r="BI536" s="237">
        <f t="shared" si="378"/>
        <v>66.582471546330964</v>
      </c>
      <c r="BJ536" s="238">
        <f t="shared" si="379"/>
        <v>42442</v>
      </c>
      <c r="BK536" s="239">
        <f t="shared" si="380"/>
        <v>6.8012537818573406</v>
      </c>
      <c r="BL536" s="27">
        <f t="shared" si="381"/>
        <v>28539</v>
      </c>
      <c r="BM536" s="239">
        <f t="shared" si="382"/>
        <v>4.5733231629147229</v>
      </c>
      <c r="BN536" s="240">
        <f t="shared" si="383"/>
        <v>15741.75</v>
      </c>
      <c r="BO536" s="239">
        <f t="shared" si="384"/>
        <v>2.5225869827188352</v>
      </c>
      <c r="BP536" s="27">
        <f t="shared" si="385"/>
        <v>18000</v>
      </c>
      <c r="BQ536" s="239">
        <f t="shared" si="386"/>
        <v>2.8844674632070153</v>
      </c>
      <c r="BR536" s="36">
        <f t="shared" si="387"/>
        <v>26874.820000000007</v>
      </c>
      <c r="BS536" s="239">
        <f t="shared" si="388"/>
        <v>4.3066413260858427</v>
      </c>
      <c r="BT536" s="248">
        <f t="shared" si="397"/>
        <v>0.33417528453669043</v>
      </c>
      <c r="BU536" s="36">
        <v>131597.57</v>
      </c>
      <c r="BV536" s="47">
        <f t="shared" si="389"/>
        <v>21.088272716783756</v>
      </c>
      <c r="BW536" s="54">
        <f t="shared" si="390"/>
        <v>76938.501159999985</v>
      </c>
      <c r="BX536" s="237">
        <f t="shared" si="391"/>
        <v>12.329255736885287</v>
      </c>
      <c r="BY536" s="53">
        <v>15372</v>
      </c>
      <c r="BZ536" s="53">
        <v>9250</v>
      </c>
      <c r="CA536" s="53">
        <v>14300</v>
      </c>
      <c r="CB536" s="53">
        <v>3520</v>
      </c>
      <c r="CC536" s="54">
        <v>28539</v>
      </c>
      <c r="CD536" s="54">
        <v>15741.75</v>
      </c>
      <c r="CE536" s="54">
        <v>18000</v>
      </c>
      <c r="CF536" s="42">
        <f t="shared" si="392"/>
        <v>2.9936376436496204E-2</v>
      </c>
      <c r="CG536" s="42">
        <f t="shared" si="393"/>
        <v>1.883185494789175E-2</v>
      </c>
      <c r="CH536" s="42">
        <f t="shared" si="394"/>
        <v>2.7848697829943776E-2</v>
      </c>
      <c r="CI536" s="42">
        <f t="shared" si="395"/>
        <v>6.8006313767994143E-3</v>
      </c>
      <c r="CJ536" s="42">
        <f t="shared" si="396"/>
        <v>4.5733231629147227E-2</v>
      </c>
      <c r="CK536" s="54">
        <f t="shared" si="398"/>
        <v>15387.700231999997</v>
      </c>
    </row>
    <row r="537" spans="1:89" ht="20" customHeight="1" x14ac:dyDescent="0.6">
      <c r="A537" s="47">
        <v>530</v>
      </c>
      <c r="B537" s="62">
        <v>3</v>
      </c>
      <c r="C537" s="48" t="s">
        <v>880</v>
      </c>
      <c r="D537" s="48" t="s">
        <v>881</v>
      </c>
      <c r="E537" s="48" t="s">
        <v>338</v>
      </c>
      <c r="F537" s="57"/>
      <c r="G537" s="19">
        <v>40</v>
      </c>
      <c r="H537" s="20">
        <f t="shared" si="355"/>
        <v>0</v>
      </c>
      <c r="I537" s="23">
        <v>9610</v>
      </c>
      <c r="J537" s="22">
        <v>50</v>
      </c>
      <c r="K537" s="20">
        <f t="shared" si="356"/>
        <v>480500</v>
      </c>
      <c r="L537" s="23"/>
      <c r="M537" s="24">
        <v>60</v>
      </c>
      <c r="N537" s="20">
        <f t="shared" si="357"/>
        <v>0</v>
      </c>
      <c r="O537" s="23">
        <v>5368</v>
      </c>
      <c r="P537" s="25">
        <v>12</v>
      </c>
      <c r="Q537" s="20">
        <f t="shared" si="358"/>
        <v>64416</v>
      </c>
      <c r="R537" s="23">
        <v>1280</v>
      </c>
      <c r="S537" s="26">
        <v>12</v>
      </c>
      <c r="T537" s="20">
        <f t="shared" si="359"/>
        <v>15360</v>
      </c>
      <c r="U537" s="23">
        <v>1070</v>
      </c>
      <c r="V537" s="25">
        <v>8</v>
      </c>
      <c r="W537" s="20">
        <f t="shared" si="360"/>
        <v>8560</v>
      </c>
      <c r="X537" s="23">
        <v>410</v>
      </c>
      <c r="Y537" s="25">
        <v>12</v>
      </c>
      <c r="Z537" s="20">
        <f t="shared" si="361"/>
        <v>4920</v>
      </c>
      <c r="AA537" s="23">
        <v>1140</v>
      </c>
      <c r="AB537" s="25">
        <v>10</v>
      </c>
      <c r="AC537" s="20">
        <f t="shared" si="362"/>
        <v>11400</v>
      </c>
      <c r="AD537" s="23"/>
      <c r="AE537" s="25">
        <v>25</v>
      </c>
      <c r="AF537" s="20">
        <f t="shared" si="363"/>
        <v>0</v>
      </c>
      <c r="AG537" s="23"/>
      <c r="AH537" s="25">
        <v>7.5</v>
      </c>
      <c r="AI537" s="20">
        <f t="shared" si="364"/>
        <v>0</v>
      </c>
      <c r="AJ537" s="23"/>
      <c r="AK537" s="22">
        <v>15</v>
      </c>
      <c r="AL537" s="20">
        <f t="shared" si="365"/>
        <v>0</v>
      </c>
      <c r="AM537" s="23"/>
      <c r="AN537" s="25">
        <v>12</v>
      </c>
      <c r="AO537" s="20">
        <f t="shared" si="366"/>
        <v>0</v>
      </c>
      <c r="AP537" s="23">
        <f t="shared" si="367"/>
        <v>3900</v>
      </c>
      <c r="AQ537" s="23">
        <v>197</v>
      </c>
      <c r="AR537" s="27">
        <v>4</v>
      </c>
      <c r="AS537" s="23">
        <f t="shared" si="368"/>
        <v>788</v>
      </c>
      <c r="AT537" s="23"/>
      <c r="AU537" s="28">
        <v>6</v>
      </c>
      <c r="AV537" s="23">
        <f t="shared" si="369"/>
        <v>0</v>
      </c>
      <c r="AW537" s="23">
        <v>1562</v>
      </c>
      <c r="AX537" s="29">
        <f t="shared" si="370"/>
        <v>2350</v>
      </c>
      <c r="AY537" s="23">
        <v>38835</v>
      </c>
      <c r="AZ537" s="30">
        <f t="shared" si="371"/>
        <v>0.55858480749219563</v>
      </c>
      <c r="BA537" s="30">
        <f t="shared" si="372"/>
        <v>0.40582726326742974</v>
      </c>
      <c r="BB537" s="30">
        <f t="shared" si="373"/>
        <v>0.43777943368107303</v>
      </c>
      <c r="BC537" s="20">
        <f t="shared" si="374"/>
        <v>520740</v>
      </c>
      <c r="BD537" s="20">
        <f t="shared" si="375"/>
        <v>495860</v>
      </c>
      <c r="BE537" s="20">
        <f t="shared" si="376"/>
        <v>520740</v>
      </c>
      <c r="BF537" s="20">
        <f t="shared" si="377"/>
        <v>520740</v>
      </c>
      <c r="BG537" s="36">
        <v>623991</v>
      </c>
      <c r="BH537" s="36">
        <v>420606.79025100003</v>
      </c>
      <c r="BI537" s="237">
        <f t="shared" si="378"/>
        <v>67.405906535671193</v>
      </c>
      <c r="BJ537" s="238">
        <f t="shared" si="379"/>
        <v>41497</v>
      </c>
      <c r="BK537" s="239">
        <f t="shared" si="380"/>
        <v>6.6502561735666061</v>
      </c>
      <c r="BL537" s="27">
        <f t="shared" si="381"/>
        <v>32021</v>
      </c>
      <c r="BM537" s="239">
        <f t="shared" si="382"/>
        <v>5.1316445269242665</v>
      </c>
      <c r="BN537" s="240">
        <f t="shared" si="383"/>
        <v>11669.64</v>
      </c>
      <c r="BO537" s="239">
        <f t="shared" si="384"/>
        <v>1.8701615888690701</v>
      </c>
      <c r="BP537" s="27">
        <f t="shared" si="385"/>
        <v>23000</v>
      </c>
      <c r="BQ537" s="239">
        <f t="shared" si="386"/>
        <v>3.6859505986464551</v>
      </c>
      <c r="BR537" s="36">
        <f t="shared" si="387"/>
        <v>48251.780000000013</v>
      </c>
      <c r="BS537" s="239">
        <f t="shared" si="388"/>
        <v>7.7327685815981342</v>
      </c>
      <c r="BT537" s="248">
        <f t="shared" si="397"/>
        <v>0.3259409346432881</v>
      </c>
      <c r="BU537" s="36">
        <v>156439.42000000001</v>
      </c>
      <c r="BV537" s="47">
        <f t="shared" si="389"/>
        <v>25.070781469604533</v>
      </c>
      <c r="BW537" s="54">
        <f t="shared" si="390"/>
        <v>46944.78974899996</v>
      </c>
      <c r="BX537" s="237">
        <f t="shared" si="391"/>
        <v>7.5233119947242768</v>
      </c>
      <c r="BY537" s="53">
        <v>9747</v>
      </c>
      <c r="BZ537" s="53">
        <v>14160</v>
      </c>
      <c r="CA537" s="53">
        <v>9540</v>
      </c>
      <c r="CB537" s="53">
        <v>8050</v>
      </c>
      <c r="CC537" s="54">
        <v>32021</v>
      </c>
      <c r="CD537" s="54">
        <v>11669.64</v>
      </c>
      <c r="CE537" s="54">
        <v>23000</v>
      </c>
      <c r="CF537" s="42">
        <f t="shared" si="392"/>
        <v>1.8717594192879362E-2</v>
      </c>
      <c r="CG537" s="42">
        <f t="shared" si="393"/>
        <v>2.8556447384342355E-2</v>
      </c>
      <c r="CH537" s="42">
        <f t="shared" si="394"/>
        <v>1.8320082958866227E-2</v>
      </c>
      <c r="CI537" s="42">
        <f t="shared" si="395"/>
        <v>1.5458770211621923E-2</v>
      </c>
      <c r="CJ537" s="42">
        <f t="shared" si="396"/>
        <v>5.1316445269242665E-2</v>
      </c>
      <c r="CK537" s="54">
        <f t="shared" si="398"/>
        <v>9388.957949799993</v>
      </c>
    </row>
    <row r="538" spans="1:89" ht="20" customHeight="1" x14ac:dyDescent="0.6">
      <c r="A538" s="47">
        <v>531</v>
      </c>
      <c r="B538" s="47">
        <v>3</v>
      </c>
      <c r="C538" s="48" t="s">
        <v>882</v>
      </c>
      <c r="D538" s="48" t="s">
        <v>375</v>
      </c>
      <c r="E538" s="71" t="s">
        <v>376</v>
      </c>
      <c r="F538" s="23"/>
      <c r="G538" s="19">
        <v>40</v>
      </c>
      <c r="H538" s="20">
        <f t="shared" si="355"/>
        <v>0</v>
      </c>
      <c r="I538" s="23">
        <v>10607</v>
      </c>
      <c r="J538" s="22">
        <v>50</v>
      </c>
      <c r="K538" s="20">
        <f t="shared" si="356"/>
        <v>530350</v>
      </c>
      <c r="L538" s="23"/>
      <c r="M538" s="24">
        <v>60</v>
      </c>
      <c r="N538" s="20">
        <f t="shared" si="357"/>
        <v>0</v>
      </c>
      <c r="O538" s="23">
        <v>3875</v>
      </c>
      <c r="P538" s="25">
        <v>12</v>
      </c>
      <c r="Q538" s="20">
        <f t="shared" si="358"/>
        <v>46500</v>
      </c>
      <c r="R538" s="23">
        <v>706</v>
      </c>
      <c r="S538" s="26">
        <v>12</v>
      </c>
      <c r="T538" s="20">
        <f t="shared" si="359"/>
        <v>8472</v>
      </c>
      <c r="U538" s="23">
        <v>750</v>
      </c>
      <c r="V538" s="25">
        <v>8</v>
      </c>
      <c r="W538" s="20">
        <f t="shared" si="360"/>
        <v>6000</v>
      </c>
      <c r="X538" s="23"/>
      <c r="Y538" s="25">
        <v>12</v>
      </c>
      <c r="Z538" s="20">
        <f t="shared" si="361"/>
        <v>0</v>
      </c>
      <c r="AA538" s="23">
        <v>440</v>
      </c>
      <c r="AB538" s="25">
        <v>10</v>
      </c>
      <c r="AC538" s="20">
        <f t="shared" si="362"/>
        <v>4400</v>
      </c>
      <c r="AD538" s="23">
        <v>178</v>
      </c>
      <c r="AE538" s="25">
        <v>25</v>
      </c>
      <c r="AF538" s="20">
        <f t="shared" si="363"/>
        <v>4450</v>
      </c>
      <c r="AG538" s="23"/>
      <c r="AH538" s="25">
        <v>7.5</v>
      </c>
      <c r="AI538" s="20">
        <f t="shared" si="364"/>
        <v>0</v>
      </c>
      <c r="AJ538" s="23">
        <v>157</v>
      </c>
      <c r="AK538" s="22">
        <v>15</v>
      </c>
      <c r="AL538" s="20">
        <f t="shared" si="365"/>
        <v>2355</v>
      </c>
      <c r="AM538" s="23"/>
      <c r="AN538" s="25">
        <v>12</v>
      </c>
      <c r="AO538" s="20">
        <f t="shared" si="366"/>
        <v>0</v>
      </c>
      <c r="AP538" s="23">
        <f t="shared" si="367"/>
        <v>2231</v>
      </c>
      <c r="AQ538" s="23"/>
      <c r="AR538" s="27">
        <v>4</v>
      </c>
      <c r="AS538" s="23">
        <f t="shared" si="368"/>
        <v>0</v>
      </c>
      <c r="AT538" s="23">
        <v>30</v>
      </c>
      <c r="AU538" s="28">
        <v>6</v>
      </c>
      <c r="AV538" s="23">
        <f t="shared" si="369"/>
        <v>180</v>
      </c>
      <c r="AW538" s="23">
        <v>1041</v>
      </c>
      <c r="AX538" s="29">
        <f t="shared" si="370"/>
        <v>1221</v>
      </c>
      <c r="AY538" s="23">
        <v>19702</v>
      </c>
      <c r="AZ538" s="30">
        <f t="shared" si="371"/>
        <v>0.36532478551899689</v>
      </c>
      <c r="BA538" s="30">
        <f t="shared" si="372"/>
        <v>0.21033279909493729</v>
      </c>
      <c r="BB538" s="30">
        <f t="shared" si="373"/>
        <v>0.31509677419354837</v>
      </c>
      <c r="BC538" s="20">
        <f t="shared" si="374"/>
        <v>553672</v>
      </c>
      <c r="BD538" s="20">
        <f t="shared" si="375"/>
        <v>543272</v>
      </c>
      <c r="BE538" s="20">
        <f t="shared" si="376"/>
        <v>553672</v>
      </c>
      <c r="BF538" s="20">
        <f t="shared" si="377"/>
        <v>553672</v>
      </c>
      <c r="BG538" s="36">
        <v>623909</v>
      </c>
      <c r="BH538" s="36">
        <v>416529.53769999999</v>
      </c>
      <c r="BI538" s="237">
        <f t="shared" si="378"/>
        <v>66.761264495302996</v>
      </c>
      <c r="BJ538" s="238">
        <f t="shared" si="379"/>
        <v>38354</v>
      </c>
      <c r="BK538" s="239">
        <f t="shared" si="380"/>
        <v>6.1473708505567313</v>
      </c>
      <c r="BL538" s="27">
        <f t="shared" si="381"/>
        <v>39785</v>
      </c>
      <c r="BM538" s="239">
        <f t="shared" si="382"/>
        <v>6.3767312220211601</v>
      </c>
      <c r="BN538" s="240">
        <f t="shared" si="383"/>
        <v>10998.75</v>
      </c>
      <c r="BO538" s="239">
        <f t="shared" si="384"/>
        <v>1.7628772785774849</v>
      </c>
      <c r="BP538" s="27">
        <f t="shared" si="385"/>
        <v>15000</v>
      </c>
      <c r="BQ538" s="239">
        <f t="shared" si="386"/>
        <v>2.4041967658745107</v>
      </c>
      <c r="BR538" s="36">
        <f t="shared" si="387"/>
        <v>63329.649999999994</v>
      </c>
      <c r="BS538" s="239">
        <f t="shared" si="388"/>
        <v>10.150462647597646</v>
      </c>
      <c r="BT538" s="248">
        <f t="shared" si="397"/>
        <v>0.33238735504697003</v>
      </c>
      <c r="BU538" s="36">
        <v>167467.4</v>
      </c>
      <c r="BV538" s="47">
        <f t="shared" si="389"/>
        <v>26.841638764627533</v>
      </c>
      <c r="BW538" s="54">
        <f t="shared" si="390"/>
        <v>39912.06230000002</v>
      </c>
      <c r="BX538" s="237">
        <f t="shared" si="391"/>
        <v>6.3970967400694683</v>
      </c>
      <c r="BY538" s="53">
        <v>14892</v>
      </c>
      <c r="BZ538" s="53">
        <v>10062</v>
      </c>
      <c r="CA538" s="53">
        <v>7000</v>
      </c>
      <c r="CB538" s="53">
        <v>6400</v>
      </c>
      <c r="CC538" s="54">
        <v>39785</v>
      </c>
      <c r="CD538" s="54">
        <v>10998.75</v>
      </c>
      <c r="CE538" s="54">
        <v>15000</v>
      </c>
      <c r="CF538" s="42">
        <f t="shared" si="392"/>
        <v>2.6896790879798869E-2</v>
      </c>
      <c r="CG538" s="42">
        <f t="shared" si="393"/>
        <v>1.8521109131337525E-2</v>
      </c>
      <c r="CH538" s="42">
        <f t="shared" si="394"/>
        <v>1.2642864367351066E-2</v>
      </c>
      <c r="CI538" s="42">
        <f t="shared" si="395"/>
        <v>1.1559190278720976E-2</v>
      </c>
      <c r="CJ538" s="42">
        <f t="shared" si="396"/>
        <v>6.3767312220211606E-2</v>
      </c>
      <c r="CK538" s="54">
        <f t="shared" si="398"/>
        <v>7982.4124600000041</v>
      </c>
    </row>
    <row r="539" spans="1:89" ht="20" customHeight="1" x14ac:dyDescent="0.6">
      <c r="A539" s="47">
        <v>532</v>
      </c>
      <c r="B539" s="47">
        <v>5</v>
      </c>
      <c r="C539" s="48" t="s">
        <v>883</v>
      </c>
      <c r="D539" s="48" t="s">
        <v>81</v>
      </c>
      <c r="E539" s="48" t="s">
        <v>126</v>
      </c>
      <c r="F539" s="49">
        <v>0</v>
      </c>
      <c r="G539" s="19">
        <v>40</v>
      </c>
      <c r="H539" s="20">
        <f t="shared" si="355"/>
        <v>0</v>
      </c>
      <c r="I539" s="23">
        <v>10290</v>
      </c>
      <c r="J539" s="22">
        <v>50</v>
      </c>
      <c r="K539" s="20">
        <f t="shared" si="356"/>
        <v>514500</v>
      </c>
      <c r="L539" s="23"/>
      <c r="M539" s="24">
        <v>60</v>
      </c>
      <c r="N539" s="20">
        <f t="shared" si="357"/>
        <v>0</v>
      </c>
      <c r="O539" s="23">
        <v>4538</v>
      </c>
      <c r="P539" s="25">
        <v>12</v>
      </c>
      <c r="Q539" s="20">
        <f t="shared" si="358"/>
        <v>54456</v>
      </c>
      <c r="R539" s="23">
        <v>900</v>
      </c>
      <c r="S539" s="26">
        <v>12</v>
      </c>
      <c r="T539" s="20">
        <f t="shared" si="359"/>
        <v>10800</v>
      </c>
      <c r="U539" s="23">
        <v>300</v>
      </c>
      <c r="V539" s="25">
        <v>8</v>
      </c>
      <c r="W539" s="20">
        <f t="shared" si="360"/>
        <v>2400</v>
      </c>
      <c r="X539" s="23">
        <v>275</v>
      </c>
      <c r="Y539" s="25">
        <v>12</v>
      </c>
      <c r="Z539" s="20">
        <f t="shared" si="361"/>
        <v>3300</v>
      </c>
      <c r="AA539" s="23">
        <v>760</v>
      </c>
      <c r="AB539" s="25">
        <v>10</v>
      </c>
      <c r="AC539" s="20">
        <f t="shared" si="362"/>
        <v>7600</v>
      </c>
      <c r="AD539" s="23">
        <v>190</v>
      </c>
      <c r="AE539" s="25">
        <v>25</v>
      </c>
      <c r="AF539" s="20">
        <f t="shared" si="363"/>
        <v>4750</v>
      </c>
      <c r="AG539" s="23">
        <v>0</v>
      </c>
      <c r="AH539" s="25">
        <v>7.5</v>
      </c>
      <c r="AI539" s="20">
        <f t="shared" si="364"/>
        <v>0</v>
      </c>
      <c r="AJ539" s="23"/>
      <c r="AK539" s="22">
        <v>15</v>
      </c>
      <c r="AL539" s="20">
        <f t="shared" si="365"/>
        <v>0</v>
      </c>
      <c r="AM539" s="23">
        <v>0</v>
      </c>
      <c r="AN539" s="25">
        <v>12</v>
      </c>
      <c r="AO539" s="20">
        <f t="shared" si="366"/>
        <v>0</v>
      </c>
      <c r="AP539" s="23">
        <f t="shared" si="367"/>
        <v>2425</v>
      </c>
      <c r="AQ539" s="23">
        <v>105</v>
      </c>
      <c r="AR539" s="27">
        <v>4</v>
      </c>
      <c r="AS539" s="23">
        <f t="shared" si="368"/>
        <v>420</v>
      </c>
      <c r="AT539" s="23">
        <v>0</v>
      </c>
      <c r="AU539" s="28">
        <v>6</v>
      </c>
      <c r="AV539" s="23">
        <f t="shared" si="369"/>
        <v>0</v>
      </c>
      <c r="AW539" s="23">
        <v>1327</v>
      </c>
      <c r="AX539" s="29">
        <f t="shared" si="370"/>
        <v>1747</v>
      </c>
      <c r="AY539" s="23">
        <v>26040</v>
      </c>
      <c r="AZ539" s="30">
        <f t="shared" si="371"/>
        <v>0.44101068999028181</v>
      </c>
      <c r="BA539" s="30">
        <f t="shared" si="372"/>
        <v>0.23566569484936831</v>
      </c>
      <c r="BB539" s="30">
        <f t="shared" si="373"/>
        <v>0.38497135301895108</v>
      </c>
      <c r="BC539" s="20">
        <f t="shared" si="374"/>
        <v>543350</v>
      </c>
      <c r="BD539" s="20">
        <f t="shared" si="375"/>
        <v>530050</v>
      </c>
      <c r="BE539" s="20">
        <f t="shared" si="376"/>
        <v>543350</v>
      </c>
      <c r="BF539" s="20">
        <f t="shared" si="377"/>
        <v>543350</v>
      </c>
      <c r="BG539" s="36">
        <v>623846</v>
      </c>
      <c r="BH539" s="36">
        <v>414962.97733201599</v>
      </c>
      <c r="BI539" s="237">
        <f t="shared" si="378"/>
        <v>66.516893164661795</v>
      </c>
      <c r="BJ539" s="238">
        <f t="shared" si="379"/>
        <v>48717</v>
      </c>
      <c r="BK539" s="239">
        <f t="shared" si="380"/>
        <v>7.8091387938689998</v>
      </c>
      <c r="BL539" s="27">
        <f t="shared" si="381"/>
        <v>45125</v>
      </c>
      <c r="BM539" s="239">
        <f t="shared" si="382"/>
        <v>7.2333556679052204</v>
      </c>
      <c r="BN539" s="240">
        <f t="shared" si="383"/>
        <v>3398.43</v>
      </c>
      <c r="BO539" s="239">
        <f t="shared" si="384"/>
        <v>0.54475463495798637</v>
      </c>
      <c r="BP539" s="27">
        <f t="shared" si="385"/>
        <v>25000</v>
      </c>
      <c r="BQ539" s="239">
        <f t="shared" si="386"/>
        <v>4.0073992619973522</v>
      </c>
      <c r="BR539" s="36">
        <f t="shared" si="387"/>
        <v>61060.080000000016</v>
      </c>
      <c r="BS539" s="239">
        <f t="shared" si="388"/>
        <v>9.7876847811799728</v>
      </c>
      <c r="BT539" s="248">
        <f t="shared" si="397"/>
        <v>0.33483106835338211</v>
      </c>
      <c r="BU539" s="36">
        <v>183300.51</v>
      </c>
      <c r="BV539" s="47">
        <f t="shared" si="389"/>
        <v>29.38233313990953</v>
      </c>
      <c r="BW539" s="54">
        <f t="shared" si="390"/>
        <v>25582.512667984003</v>
      </c>
      <c r="BX539" s="237">
        <f t="shared" si="391"/>
        <v>4.1007736954286802</v>
      </c>
      <c r="BY539" s="53">
        <v>16672</v>
      </c>
      <c r="BZ539" s="53">
        <v>12850</v>
      </c>
      <c r="CA539" s="53">
        <v>13185</v>
      </c>
      <c r="CB539" s="53">
        <v>6010</v>
      </c>
      <c r="CC539" s="54">
        <v>45125</v>
      </c>
      <c r="CD539" s="54">
        <v>3398.43</v>
      </c>
      <c r="CE539" s="54">
        <v>25000</v>
      </c>
      <c r="CF539" s="42">
        <f t="shared" si="392"/>
        <v>3.0683721358240545E-2</v>
      </c>
      <c r="CG539" s="42">
        <f t="shared" si="393"/>
        <v>2.4242995943778888E-2</v>
      </c>
      <c r="CH539" s="42">
        <f t="shared" si="394"/>
        <v>2.42661268059262E-2</v>
      </c>
      <c r="CI539" s="42">
        <f t="shared" si="395"/>
        <v>1.1061010398454035E-2</v>
      </c>
      <c r="CJ539" s="42">
        <f t="shared" si="396"/>
        <v>7.2333556679052197E-2</v>
      </c>
      <c r="CK539" s="54">
        <f t="shared" si="398"/>
        <v>5116.5025335968012</v>
      </c>
    </row>
    <row r="540" spans="1:89" ht="20" customHeight="1" x14ac:dyDescent="0.6">
      <c r="A540" s="47">
        <v>533</v>
      </c>
      <c r="B540" s="47">
        <v>4</v>
      </c>
      <c r="C540" s="48" t="s">
        <v>884</v>
      </c>
      <c r="D540" s="48" t="s">
        <v>212</v>
      </c>
      <c r="E540" s="48" t="s">
        <v>551</v>
      </c>
      <c r="F540" s="23"/>
      <c r="G540" s="19">
        <v>40</v>
      </c>
      <c r="H540" s="20">
        <f t="shared" si="355"/>
        <v>0</v>
      </c>
      <c r="I540" s="23">
        <v>10400</v>
      </c>
      <c r="J540" s="22">
        <v>50</v>
      </c>
      <c r="K540" s="20">
        <f t="shared" si="356"/>
        <v>520000</v>
      </c>
      <c r="L540" s="23"/>
      <c r="M540" s="24">
        <v>60</v>
      </c>
      <c r="N540" s="20">
        <f t="shared" si="357"/>
        <v>0</v>
      </c>
      <c r="O540" s="23">
        <v>5240</v>
      </c>
      <c r="P540" s="25">
        <v>12</v>
      </c>
      <c r="Q540" s="20">
        <f t="shared" si="358"/>
        <v>62880</v>
      </c>
      <c r="R540" s="23">
        <v>660</v>
      </c>
      <c r="S540" s="26">
        <v>12</v>
      </c>
      <c r="T540" s="20">
        <f t="shared" si="359"/>
        <v>7920</v>
      </c>
      <c r="U540" s="23">
        <v>700</v>
      </c>
      <c r="V540" s="25">
        <v>8</v>
      </c>
      <c r="W540" s="20">
        <f t="shared" si="360"/>
        <v>5600</v>
      </c>
      <c r="X540" s="23">
        <v>130</v>
      </c>
      <c r="Y540" s="25">
        <v>12</v>
      </c>
      <c r="Z540" s="20">
        <f t="shared" si="361"/>
        <v>1560</v>
      </c>
      <c r="AA540" s="23">
        <v>390</v>
      </c>
      <c r="AB540" s="25">
        <v>10</v>
      </c>
      <c r="AC540" s="20">
        <f t="shared" si="362"/>
        <v>3900</v>
      </c>
      <c r="AD540" s="23">
        <v>115</v>
      </c>
      <c r="AE540" s="25">
        <v>25</v>
      </c>
      <c r="AF540" s="20">
        <f t="shared" si="363"/>
        <v>2875</v>
      </c>
      <c r="AG540" s="23"/>
      <c r="AH540" s="25">
        <v>7.5</v>
      </c>
      <c r="AI540" s="20">
        <f t="shared" si="364"/>
        <v>0</v>
      </c>
      <c r="AJ540" s="23">
        <v>177</v>
      </c>
      <c r="AK540" s="22">
        <v>15</v>
      </c>
      <c r="AL540" s="20">
        <f t="shared" si="365"/>
        <v>2655</v>
      </c>
      <c r="AM540" s="23"/>
      <c r="AN540" s="25">
        <v>12</v>
      </c>
      <c r="AO540" s="20">
        <f t="shared" si="366"/>
        <v>0</v>
      </c>
      <c r="AP540" s="23">
        <f t="shared" si="367"/>
        <v>2172</v>
      </c>
      <c r="AQ540" s="23"/>
      <c r="AR540" s="27">
        <v>4</v>
      </c>
      <c r="AS540" s="23">
        <f t="shared" si="368"/>
        <v>0</v>
      </c>
      <c r="AT540" s="23"/>
      <c r="AU540" s="28">
        <v>6</v>
      </c>
      <c r="AV540" s="23">
        <f t="shared" si="369"/>
        <v>0</v>
      </c>
      <c r="AW540" s="23">
        <v>991</v>
      </c>
      <c r="AX540" s="29">
        <f t="shared" si="370"/>
        <v>991</v>
      </c>
      <c r="AY540" s="23">
        <v>16160</v>
      </c>
      <c r="AZ540" s="30">
        <f t="shared" si="371"/>
        <v>0.50384615384615383</v>
      </c>
      <c r="BA540" s="30">
        <f t="shared" si="372"/>
        <v>0.20884615384615385</v>
      </c>
      <c r="BB540" s="30">
        <f t="shared" si="373"/>
        <v>0.18912213740458014</v>
      </c>
      <c r="BC540" s="20">
        <f t="shared" si="374"/>
        <v>541855</v>
      </c>
      <c r="BD540" s="20">
        <f t="shared" si="375"/>
        <v>530795</v>
      </c>
      <c r="BE540" s="20">
        <f t="shared" si="376"/>
        <v>541855</v>
      </c>
      <c r="BF540" s="20">
        <f t="shared" si="377"/>
        <v>541855</v>
      </c>
      <c r="BG540" s="36">
        <v>623550</v>
      </c>
      <c r="BH540" s="36">
        <v>425933.95833331998</v>
      </c>
      <c r="BI540" s="237">
        <f t="shared" si="378"/>
        <v>68.307907679146822</v>
      </c>
      <c r="BJ540" s="238">
        <f t="shared" si="379"/>
        <v>33006.78</v>
      </c>
      <c r="BK540" s="239">
        <f t="shared" si="380"/>
        <v>5.2933654077459709</v>
      </c>
      <c r="BL540" s="27">
        <f t="shared" si="381"/>
        <v>43630</v>
      </c>
      <c r="BM540" s="239">
        <f t="shared" si="382"/>
        <v>6.997033116831048</v>
      </c>
      <c r="BN540" s="240">
        <f t="shared" si="383"/>
        <v>6147.5</v>
      </c>
      <c r="BO540" s="239">
        <f t="shared" si="384"/>
        <v>0.98588725843957981</v>
      </c>
      <c r="BP540" s="27">
        <f t="shared" si="385"/>
        <v>28000</v>
      </c>
      <c r="BQ540" s="239">
        <f t="shared" si="386"/>
        <v>4.4904177692246012</v>
      </c>
      <c r="BR540" s="36">
        <f t="shared" si="387"/>
        <v>54009.929999999993</v>
      </c>
      <c r="BS540" s="239">
        <f t="shared" si="388"/>
        <v>8.6616839066634572</v>
      </c>
      <c r="BT540" s="248">
        <f t="shared" si="397"/>
        <v>0.31692092320853182</v>
      </c>
      <c r="BU540" s="36">
        <v>164794.21</v>
      </c>
      <c r="BV540" s="47">
        <f t="shared" si="389"/>
        <v>26.428387458904659</v>
      </c>
      <c r="BW540" s="54">
        <f t="shared" si="390"/>
        <v>32821.831666680024</v>
      </c>
      <c r="BX540" s="237">
        <f t="shared" si="391"/>
        <v>5.2637048619485247</v>
      </c>
      <c r="BY540" s="53">
        <v>6924.78</v>
      </c>
      <c r="BZ540" s="53">
        <v>10062</v>
      </c>
      <c r="CA540" s="53">
        <v>8020</v>
      </c>
      <c r="CB540" s="53">
        <v>8000</v>
      </c>
      <c r="CC540" s="54">
        <v>43630</v>
      </c>
      <c r="CD540" s="54">
        <v>6147.5</v>
      </c>
      <c r="CE540" s="54">
        <v>28000</v>
      </c>
      <c r="CF540" s="42">
        <f t="shared" si="392"/>
        <v>1.2779765804504895E-2</v>
      </c>
      <c r="CG540" s="42">
        <f t="shared" si="393"/>
        <v>1.8956470953946439E-2</v>
      </c>
      <c r="CH540" s="42">
        <f t="shared" si="394"/>
        <v>1.4801007649647969E-2</v>
      </c>
      <c r="CI540" s="42">
        <f t="shared" si="395"/>
        <v>1.4764097406132637E-2</v>
      </c>
      <c r="CJ540" s="42">
        <f t="shared" si="396"/>
        <v>6.9970331168310473E-2</v>
      </c>
      <c r="CK540" s="54">
        <f t="shared" si="398"/>
        <v>6564.3663333360055</v>
      </c>
    </row>
    <row r="541" spans="1:89" ht="20" customHeight="1" x14ac:dyDescent="0.6">
      <c r="A541" s="47">
        <v>534</v>
      </c>
      <c r="B541" s="62">
        <v>5</v>
      </c>
      <c r="C541" s="48" t="s">
        <v>885</v>
      </c>
      <c r="D541" s="48" t="s">
        <v>738</v>
      </c>
      <c r="E541" s="48" t="s">
        <v>739</v>
      </c>
      <c r="F541" s="55"/>
      <c r="G541" s="19">
        <v>40</v>
      </c>
      <c r="H541" s="20">
        <f t="shared" si="355"/>
        <v>0</v>
      </c>
      <c r="I541" s="23">
        <v>9377</v>
      </c>
      <c r="J541" s="22">
        <v>50</v>
      </c>
      <c r="K541" s="20">
        <f t="shared" si="356"/>
        <v>468850</v>
      </c>
      <c r="L541" s="23"/>
      <c r="M541" s="24">
        <v>60</v>
      </c>
      <c r="N541" s="20">
        <f t="shared" si="357"/>
        <v>0</v>
      </c>
      <c r="O541" s="23">
        <v>2629</v>
      </c>
      <c r="P541" s="25">
        <v>12</v>
      </c>
      <c r="Q541" s="20">
        <f t="shared" si="358"/>
        <v>31548</v>
      </c>
      <c r="R541" s="23">
        <v>0</v>
      </c>
      <c r="S541" s="26">
        <v>12</v>
      </c>
      <c r="T541" s="20">
        <f t="shared" si="359"/>
        <v>0</v>
      </c>
      <c r="U541" s="23">
        <v>158</v>
      </c>
      <c r="V541" s="25">
        <v>8</v>
      </c>
      <c r="W541" s="20">
        <f t="shared" si="360"/>
        <v>1264</v>
      </c>
      <c r="X541" s="23">
        <v>430</v>
      </c>
      <c r="Y541" s="25">
        <v>12</v>
      </c>
      <c r="Z541" s="20">
        <f t="shared" si="361"/>
        <v>5160</v>
      </c>
      <c r="AA541" s="23">
        <v>420</v>
      </c>
      <c r="AB541" s="25">
        <v>10</v>
      </c>
      <c r="AC541" s="20">
        <f t="shared" si="362"/>
        <v>4200</v>
      </c>
      <c r="AD541" s="23">
        <v>140</v>
      </c>
      <c r="AE541" s="25">
        <v>25</v>
      </c>
      <c r="AF541" s="20">
        <f t="shared" si="363"/>
        <v>3500</v>
      </c>
      <c r="AG541" s="23">
        <v>1294</v>
      </c>
      <c r="AH541" s="25">
        <v>7.5</v>
      </c>
      <c r="AI541" s="20">
        <f t="shared" si="364"/>
        <v>9705</v>
      </c>
      <c r="AJ541" s="23"/>
      <c r="AK541" s="22">
        <v>15</v>
      </c>
      <c r="AL541" s="20">
        <f t="shared" si="365"/>
        <v>0</v>
      </c>
      <c r="AM541" s="23"/>
      <c r="AN541" s="25">
        <v>12</v>
      </c>
      <c r="AO541" s="20">
        <f t="shared" si="366"/>
        <v>0</v>
      </c>
      <c r="AP541" s="23">
        <f t="shared" si="367"/>
        <v>2442</v>
      </c>
      <c r="AQ541" s="23"/>
      <c r="AR541" s="27">
        <v>4</v>
      </c>
      <c r="AS541" s="23">
        <f t="shared" si="368"/>
        <v>0</v>
      </c>
      <c r="AT541" s="23"/>
      <c r="AU541" s="28">
        <v>6</v>
      </c>
      <c r="AV541" s="23">
        <f t="shared" si="369"/>
        <v>0</v>
      </c>
      <c r="AW541" s="23">
        <v>1537</v>
      </c>
      <c r="AX541" s="29">
        <f t="shared" si="370"/>
        <v>1537</v>
      </c>
      <c r="AY541" s="23">
        <v>35975</v>
      </c>
      <c r="AZ541" s="30">
        <f t="shared" si="371"/>
        <v>0.28036685507091819</v>
      </c>
      <c r="BA541" s="30">
        <f t="shared" si="372"/>
        <v>0.26042444278553911</v>
      </c>
      <c r="BB541" s="30">
        <f t="shared" si="373"/>
        <v>0.58463294028147583</v>
      </c>
      <c r="BC541" s="20">
        <f t="shared" si="374"/>
        <v>482974</v>
      </c>
      <c r="BD541" s="20">
        <f t="shared" si="375"/>
        <v>472350</v>
      </c>
      <c r="BE541" s="20">
        <f t="shared" si="376"/>
        <v>482974</v>
      </c>
      <c r="BF541" s="20">
        <f t="shared" si="377"/>
        <v>492679</v>
      </c>
      <c r="BG541" s="36">
        <v>622000</v>
      </c>
      <c r="BH541" s="36">
        <v>416654.89546774997</v>
      </c>
      <c r="BI541" s="237">
        <f t="shared" si="378"/>
        <v>66.98631759931672</v>
      </c>
      <c r="BJ541" s="238">
        <f t="shared" si="379"/>
        <v>30352.799999999999</v>
      </c>
      <c r="BK541" s="239">
        <f t="shared" si="380"/>
        <v>4.8798713826366562</v>
      </c>
      <c r="BL541" s="27">
        <f t="shared" si="381"/>
        <v>48787.5</v>
      </c>
      <c r="BM541" s="239">
        <f t="shared" si="382"/>
        <v>7.8436495176848871</v>
      </c>
      <c r="BN541" s="240">
        <f t="shared" si="383"/>
        <v>0</v>
      </c>
      <c r="BO541" s="239">
        <f t="shared" si="384"/>
        <v>0</v>
      </c>
      <c r="BP541" s="27">
        <f t="shared" si="385"/>
        <v>15000</v>
      </c>
      <c r="BQ541" s="239">
        <f t="shared" si="386"/>
        <v>2.4115755627009645</v>
      </c>
      <c r="BR541" s="36">
        <f t="shared" si="387"/>
        <v>38344.677272749992</v>
      </c>
      <c r="BS541" s="239">
        <f t="shared" si="388"/>
        <v>6.1647391113745966</v>
      </c>
      <c r="BT541" s="248">
        <f t="shared" si="397"/>
        <v>0.33013682400683286</v>
      </c>
      <c r="BU541" s="36">
        <v>132484.97727274999</v>
      </c>
      <c r="BV541" s="47">
        <f t="shared" si="389"/>
        <v>21.299835574397104</v>
      </c>
      <c r="BW541" s="54">
        <f t="shared" si="390"/>
        <v>72860.127259500034</v>
      </c>
      <c r="BX541" s="237">
        <f t="shared" si="391"/>
        <v>11.713846826286179</v>
      </c>
      <c r="BY541" s="53">
        <v>11091</v>
      </c>
      <c r="BZ541" s="53">
        <v>8750</v>
      </c>
      <c r="CA541" s="53">
        <v>6750</v>
      </c>
      <c r="CB541" s="53">
        <v>3761.8</v>
      </c>
      <c r="CC541" s="54">
        <v>48787.5</v>
      </c>
      <c r="CD541" s="54">
        <v>0</v>
      </c>
      <c r="CE541" s="54">
        <v>15000</v>
      </c>
      <c r="CF541" s="42">
        <f t="shared" si="392"/>
        <v>2.296396907493985E-2</v>
      </c>
      <c r="CG541" s="42">
        <f t="shared" si="393"/>
        <v>1.8524399280194771E-2</v>
      </c>
      <c r="CH541" s="42">
        <f t="shared" si="394"/>
        <v>1.3975907605792445E-2</v>
      </c>
      <c r="CI541" s="42">
        <f t="shared" si="395"/>
        <v>7.6353974900493018E-3</v>
      </c>
      <c r="CJ541" s="42">
        <f t="shared" si="396"/>
        <v>7.8436495176848878E-2</v>
      </c>
      <c r="CK541" s="54">
        <f t="shared" si="398"/>
        <v>14572.025451900008</v>
      </c>
    </row>
    <row r="542" spans="1:89" ht="20" customHeight="1" x14ac:dyDescent="0.6">
      <c r="A542" s="47">
        <v>535</v>
      </c>
      <c r="B542" s="47">
        <v>4</v>
      </c>
      <c r="C542" s="48" t="s">
        <v>886</v>
      </c>
      <c r="D542" s="48" t="s">
        <v>550</v>
      </c>
      <c r="E542" s="48" t="s">
        <v>395</v>
      </c>
      <c r="F542" s="23"/>
      <c r="G542" s="19">
        <v>40</v>
      </c>
      <c r="H542" s="20">
        <f t="shared" si="355"/>
        <v>0</v>
      </c>
      <c r="I542" s="23">
        <v>10863</v>
      </c>
      <c r="J542" s="22">
        <v>50</v>
      </c>
      <c r="K542" s="20">
        <f t="shared" si="356"/>
        <v>543150</v>
      </c>
      <c r="L542" s="23"/>
      <c r="M542" s="24">
        <v>60</v>
      </c>
      <c r="N542" s="20">
        <f t="shared" si="357"/>
        <v>0</v>
      </c>
      <c r="O542" s="23">
        <v>2855</v>
      </c>
      <c r="P542" s="25">
        <v>12</v>
      </c>
      <c r="Q542" s="20">
        <f t="shared" si="358"/>
        <v>34260</v>
      </c>
      <c r="R542" s="23">
        <v>680</v>
      </c>
      <c r="S542" s="26">
        <v>12</v>
      </c>
      <c r="T542" s="20">
        <f t="shared" si="359"/>
        <v>8160</v>
      </c>
      <c r="U542" s="23">
        <v>730</v>
      </c>
      <c r="V542" s="25">
        <v>8</v>
      </c>
      <c r="W542" s="20">
        <f t="shared" si="360"/>
        <v>5840</v>
      </c>
      <c r="X542" s="23">
        <v>7</v>
      </c>
      <c r="Y542" s="25">
        <v>12</v>
      </c>
      <c r="Z542" s="20">
        <f t="shared" si="361"/>
        <v>84</v>
      </c>
      <c r="AA542" s="23">
        <v>225</v>
      </c>
      <c r="AB542" s="25">
        <v>10</v>
      </c>
      <c r="AC542" s="20">
        <f t="shared" si="362"/>
        <v>2250</v>
      </c>
      <c r="AD542" s="23">
        <v>120</v>
      </c>
      <c r="AE542" s="25">
        <v>25</v>
      </c>
      <c r="AF542" s="20">
        <f t="shared" si="363"/>
        <v>3000</v>
      </c>
      <c r="AG542" s="23"/>
      <c r="AH542" s="25">
        <v>7.5</v>
      </c>
      <c r="AI542" s="20">
        <f t="shared" si="364"/>
        <v>0</v>
      </c>
      <c r="AJ542" s="23"/>
      <c r="AK542" s="22">
        <v>15</v>
      </c>
      <c r="AL542" s="20">
        <f t="shared" si="365"/>
        <v>0</v>
      </c>
      <c r="AM542" s="23"/>
      <c r="AN542" s="25">
        <v>12</v>
      </c>
      <c r="AO542" s="20">
        <f t="shared" si="366"/>
        <v>0</v>
      </c>
      <c r="AP542" s="23">
        <f t="shared" si="367"/>
        <v>1762</v>
      </c>
      <c r="AQ542" s="23"/>
      <c r="AR542" s="27">
        <v>4</v>
      </c>
      <c r="AS542" s="23">
        <f t="shared" si="368"/>
        <v>0</v>
      </c>
      <c r="AT542" s="23">
        <v>56</v>
      </c>
      <c r="AU542" s="28">
        <v>6</v>
      </c>
      <c r="AV542" s="23">
        <f t="shared" si="369"/>
        <v>336</v>
      </c>
      <c r="AW542" s="23">
        <v>834</v>
      </c>
      <c r="AX542" s="29">
        <f t="shared" si="370"/>
        <v>1170</v>
      </c>
      <c r="AY542" s="23">
        <v>24770</v>
      </c>
      <c r="AZ542" s="30">
        <f t="shared" si="371"/>
        <v>0.26281874252048237</v>
      </c>
      <c r="BA542" s="30">
        <f t="shared" si="372"/>
        <v>0.16220196998987388</v>
      </c>
      <c r="BB542" s="30">
        <f t="shared" si="373"/>
        <v>0.40980735551663749</v>
      </c>
      <c r="BC542" s="20">
        <f t="shared" si="374"/>
        <v>562484</v>
      </c>
      <c r="BD542" s="20">
        <f t="shared" si="375"/>
        <v>554310</v>
      </c>
      <c r="BE542" s="20">
        <f t="shared" si="376"/>
        <v>562484</v>
      </c>
      <c r="BF542" s="20">
        <f t="shared" si="377"/>
        <v>562484</v>
      </c>
      <c r="BG542" s="36">
        <v>621514</v>
      </c>
      <c r="BH542" s="36">
        <v>422312.325748234</v>
      </c>
      <c r="BI542" s="237">
        <f t="shared" si="378"/>
        <v>67.948964262789573</v>
      </c>
      <c r="BJ542" s="238">
        <f t="shared" si="379"/>
        <v>45017</v>
      </c>
      <c r="BK542" s="239">
        <f t="shared" si="380"/>
        <v>7.2431192217713516</v>
      </c>
      <c r="BL542" s="27">
        <f t="shared" si="381"/>
        <v>44820</v>
      </c>
      <c r="BM542" s="239">
        <f t="shared" si="382"/>
        <v>7.2114224297441405</v>
      </c>
      <c r="BN542" s="240">
        <f t="shared" si="383"/>
        <v>2023.125</v>
      </c>
      <c r="BO542" s="239">
        <f t="shared" si="384"/>
        <v>0.32551559578706191</v>
      </c>
      <c r="BP542" s="27">
        <f t="shared" si="385"/>
        <v>20000</v>
      </c>
      <c r="BQ542" s="239">
        <f t="shared" si="386"/>
        <v>3.2179484291584743</v>
      </c>
      <c r="BR542" s="36">
        <f t="shared" si="387"/>
        <v>67956.63</v>
      </c>
      <c r="BS542" s="239">
        <f t="shared" si="388"/>
        <v>10.934046537970183</v>
      </c>
      <c r="BT542" s="248">
        <f t="shared" si="397"/>
        <v>0.32051035737210426</v>
      </c>
      <c r="BU542" s="36">
        <v>179816.755</v>
      </c>
      <c r="BV542" s="47">
        <f t="shared" si="389"/>
        <v>28.932052214431209</v>
      </c>
      <c r="BW542" s="54">
        <f t="shared" si="390"/>
        <v>19384.919251765998</v>
      </c>
      <c r="BX542" s="237">
        <f t="shared" si="391"/>
        <v>3.1189835227792129</v>
      </c>
      <c r="BY542" s="53">
        <v>10335</v>
      </c>
      <c r="BZ542" s="53">
        <v>10062</v>
      </c>
      <c r="CA542" s="53">
        <v>15660</v>
      </c>
      <c r="CB542" s="53">
        <v>8960</v>
      </c>
      <c r="CC542" s="54">
        <v>44820</v>
      </c>
      <c r="CD542" s="54">
        <v>2023.125</v>
      </c>
      <c r="CE542" s="54">
        <v>20000</v>
      </c>
      <c r="CF542" s="42">
        <f t="shared" si="392"/>
        <v>1.8373855967458629E-2</v>
      </c>
      <c r="CG542" s="42">
        <f t="shared" si="393"/>
        <v>1.8152297450884883E-2</v>
      </c>
      <c r="CH542" s="42">
        <f t="shared" si="394"/>
        <v>2.7840791915858941E-2</v>
      </c>
      <c r="CI542" s="42">
        <f t="shared" si="395"/>
        <v>1.5929341990172166E-2</v>
      </c>
      <c r="CJ542" s="42">
        <f t="shared" si="396"/>
        <v>7.2114224297441409E-2</v>
      </c>
      <c r="CK542" s="54">
        <f t="shared" si="398"/>
        <v>3876.9838503531996</v>
      </c>
    </row>
    <row r="543" spans="1:89" ht="20" customHeight="1" x14ac:dyDescent="0.6">
      <c r="A543" s="47">
        <v>536</v>
      </c>
      <c r="B543" s="47">
        <v>4</v>
      </c>
      <c r="C543" s="48" t="s">
        <v>887</v>
      </c>
      <c r="D543" s="48" t="s">
        <v>78</v>
      </c>
      <c r="E543" s="48" t="s">
        <v>117</v>
      </c>
      <c r="F543" s="55"/>
      <c r="G543" s="19">
        <v>40</v>
      </c>
      <c r="H543" s="20">
        <f t="shared" si="355"/>
        <v>0</v>
      </c>
      <c r="I543" s="23">
        <v>9006</v>
      </c>
      <c r="J543" s="22">
        <v>50</v>
      </c>
      <c r="K543" s="20">
        <f t="shared" si="356"/>
        <v>450300</v>
      </c>
      <c r="L543" s="23"/>
      <c r="M543" s="24">
        <v>60</v>
      </c>
      <c r="N543" s="20">
        <f t="shared" si="357"/>
        <v>0</v>
      </c>
      <c r="O543" s="23">
        <v>5143</v>
      </c>
      <c r="P543" s="25">
        <v>12</v>
      </c>
      <c r="Q543" s="20">
        <f t="shared" si="358"/>
        <v>61716</v>
      </c>
      <c r="R543" s="23">
        <v>3357</v>
      </c>
      <c r="S543" s="26">
        <v>12</v>
      </c>
      <c r="T543" s="20">
        <f t="shared" si="359"/>
        <v>40284</v>
      </c>
      <c r="U543" s="23">
        <v>948</v>
      </c>
      <c r="V543" s="25">
        <v>8</v>
      </c>
      <c r="W543" s="20">
        <f t="shared" si="360"/>
        <v>7584</v>
      </c>
      <c r="X543" s="23">
        <v>287</v>
      </c>
      <c r="Y543" s="25">
        <v>12</v>
      </c>
      <c r="Z543" s="20">
        <f t="shared" si="361"/>
        <v>3444</v>
      </c>
      <c r="AA543" s="23">
        <v>874</v>
      </c>
      <c r="AB543" s="25">
        <v>10</v>
      </c>
      <c r="AC543" s="20">
        <f t="shared" si="362"/>
        <v>8740</v>
      </c>
      <c r="AD543" s="23">
        <v>326</v>
      </c>
      <c r="AE543" s="25">
        <v>25</v>
      </c>
      <c r="AF543" s="20">
        <f t="shared" si="363"/>
        <v>8150</v>
      </c>
      <c r="AG543" s="23">
        <v>599</v>
      </c>
      <c r="AH543" s="25">
        <v>7.5</v>
      </c>
      <c r="AI543" s="20">
        <f t="shared" si="364"/>
        <v>4492.5</v>
      </c>
      <c r="AJ543" s="23"/>
      <c r="AK543" s="22">
        <v>15</v>
      </c>
      <c r="AL543" s="20">
        <f t="shared" si="365"/>
        <v>0</v>
      </c>
      <c r="AM543" s="23">
        <v>292</v>
      </c>
      <c r="AN543" s="25">
        <v>12</v>
      </c>
      <c r="AO543" s="20">
        <f t="shared" si="366"/>
        <v>3504</v>
      </c>
      <c r="AP543" s="23">
        <f t="shared" si="367"/>
        <v>6683</v>
      </c>
      <c r="AQ543" s="23">
        <v>0</v>
      </c>
      <c r="AR543" s="27">
        <v>4</v>
      </c>
      <c r="AS543" s="23">
        <f t="shared" si="368"/>
        <v>0</v>
      </c>
      <c r="AT543" s="23"/>
      <c r="AU543" s="28">
        <v>6</v>
      </c>
      <c r="AV543" s="23">
        <f t="shared" si="369"/>
        <v>0</v>
      </c>
      <c r="AW543" s="23">
        <v>1774</v>
      </c>
      <c r="AX543" s="29">
        <f t="shared" si="370"/>
        <v>1774</v>
      </c>
      <c r="AY543" s="23">
        <v>33594</v>
      </c>
      <c r="AZ543" s="30">
        <f t="shared" si="371"/>
        <v>0.57106373528758603</v>
      </c>
      <c r="BA543" s="30">
        <f t="shared" si="372"/>
        <v>0.74206084832333996</v>
      </c>
      <c r="BB543" s="30">
        <f t="shared" si="373"/>
        <v>0.34493486292047443</v>
      </c>
      <c r="BC543" s="20">
        <f t="shared" si="374"/>
        <v>518502</v>
      </c>
      <c r="BD543" s="20">
        <f t="shared" si="375"/>
        <v>498734</v>
      </c>
      <c r="BE543" s="20">
        <f t="shared" si="376"/>
        <v>518502</v>
      </c>
      <c r="BF543" s="20">
        <f t="shared" si="377"/>
        <v>522994.5</v>
      </c>
      <c r="BG543" s="36">
        <v>621224.5</v>
      </c>
      <c r="BH543" s="36">
        <v>420378.70833333302</v>
      </c>
      <c r="BI543" s="237">
        <f t="shared" si="378"/>
        <v>67.669370466446992</v>
      </c>
      <c r="BJ543" s="238">
        <f t="shared" si="379"/>
        <v>33998.5</v>
      </c>
      <c r="BK543" s="239">
        <f t="shared" si="380"/>
        <v>5.4728202123386955</v>
      </c>
      <c r="BL543" s="27">
        <f t="shared" si="381"/>
        <v>49050</v>
      </c>
      <c r="BM543" s="239">
        <f t="shared" si="382"/>
        <v>7.8956963223440155</v>
      </c>
      <c r="BN543" s="240">
        <f t="shared" si="383"/>
        <v>4125</v>
      </c>
      <c r="BO543" s="239">
        <f t="shared" si="384"/>
        <v>0.66401115860691262</v>
      </c>
      <c r="BP543" s="27">
        <f t="shared" si="385"/>
        <v>12000</v>
      </c>
      <c r="BQ543" s="239">
        <f t="shared" si="386"/>
        <v>1.9316688250382914</v>
      </c>
      <c r="BR543" s="36">
        <f t="shared" si="387"/>
        <v>43831.239999999991</v>
      </c>
      <c r="BS543" s="239">
        <f t="shared" si="388"/>
        <v>7.0556199892309452</v>
      </c>
      <c r="BT543" s="248">
        <f t="shared" si="397"/>
        <v>0.32330629533553001</v>
      </c>
      <c r="BU543" s="36">
        <v>143004.74</v>
      </c>
      <c r="BV543" s="47">
        <f t="shared" si="389"/>
        <v>23.019816507558861</v>
      </c>
      <c r="BW543" s="54">
        <f t="shared" si="390"/>
        <v>57841.051666666986</v>
      </c>
      <c r="BX543" s="237">
        <f t="shared" si="391"/>
        <v>9.3108130259941433</v>
      </c>
      <c r="BY543" s="53">
        <v>10792.5</v>
      </c>
      <c r="BZ543" s="53">
        <v>9546</v>
      </c>
      <c r="CA543" s="53">
        <v>10496</v>
      </c>
      <c r="CB543" s="53">
        <v>3164</v>
      </c>
      <c r="CC543" s="54">
        <v>49050</v>
      </c>
      <c r="CD543" s="54">
        <v>4125</v>
      </c>
      <c r="CE543" s="54">
        <v>12000</v>
      </c>
      <c r="CF543" s="42">
        <f t="shared" si="392"/>
        <v>2.081477024196628E-2</v>
      </c>
      <c r="CG543" s="42">
        <f t="shared" si="393"/>
        <v>1.9140463653971856E-2</v>
      </c>
      <c r="CH543" s="42">
        <f t="shared" si="394"/>
        <v>2.0242930596217564E-2</v>
      </c>
      <c r="CI543" s="42">
        <f t="shared" si="395"/>
        <v>6.0497768140965157E-3</v>
      </c>
      <c r="CJ543" s="42">
        <f t="shared" si="396"/>
        <v>7.895696322344016E-2</v>
      </c>
      <c r="CK543" s="54">
        <f t="shared" si="398"/>
        <v>11568.210333333398</v>
      </c>
    </row>
    <row r="544" spans="1:89" ht="20" customHeight="1" x14ac:dyDescent="0.6">
      <c r="A544" s="47">
        <v>537</v>
      </c>
      <c r="B544" s="47">
        <v>4</v>
      </c>
      <c r="C544" s="48" t="s">
        <v>888</v>
      </c>
      <c r="D544" s="47" t="s">
        <v>207</v>
      </c>
      <c r="E544" s="47" t="s">
        <v>185</v>
      </c>
      <c r="F544" s="57"/>
      <c r="G544" s="19">
        <v>40</v>
      </c>
      <c r="H544" s="20">
        <f t="shared" si="355"/>
        <v>0</v>
      </c>
      <c r="I544" s="57">
        <v>11220</v>
      </c>
      <c r="J544" s="22">
        <v>50</v>
      </c>
      <c r="K544" s="20">
        <f t="shared" si="356"/>
        <v>561000</v>
      </c>
      <c r="L544" s="23"/>
      <c r="M544" s="24">
        <v>60</v>
      </c>
      <c r="N544" s="20">
        <f t="shared" si="357"/>
        <v>0</v>
      </c>
      <c r="O544" s="57">
        <v>2338</v>
      </c>
      <c r="P544" s="25">
        <v>12</v>
      </c>
      <c r="Q544" s="20">
        <f t="shared" si="358"/>
        <v>28056</v>
      </c>
      <c r="R544" s="57">
        <v>340</v>
      </c>
      <c r="S544" s="26">
        <v>12</v>
      </c>
      <c r="T544" s="20">
        <f t="shared" si="359"/>
        <v>4080</v>
      </c>
      <c r="U544" s="57"/>
      <c r="V544" s="25">
        <v>8</v>
      </c>
      <c r="W544" s="20">
        <f t="shared" si="360"/>
        <v>0</v>
      </c>
      <c r="X544" s="57">
        <v>200</v>
      </c>
      <c r="Y544" s="25">
        <v>12</v>
      </c>
      <c r="Z544" s="20">
        <f t="shared" si="361"/>
        <v>2400</v>
      </c>
      <c r="AA544" s="57">
        <v>340</v>
      </c>
      <c r="AB544" s="25">
        <v>10</v>
      </c>
      <c r="AC544" s="20">
        <f t="shared" si="362"/>
        <v>3400</v>
      </c>
      <c r="AD544" s="57"/>
      <c r="AE544" s="25">
        <v>25</v>
      </c>
      <c r="AF544" s="20">
        <f t="shared" si="363"/>
        <v>0</v>
      </c>
      <c r="AG544" s="23"/>
      <c r="AH544" s="25">
        <v>7.5</v>
      </c>
      <c r="AI544" s="20">
        <f t="shared" si="364"/>
        <v>0</v>
      </c>
      <c r="AJ544" s="57"/>
      <c r="AK544" s="22">
        <v>15</v>
      </c>
      <c r="AL544" s="20">
        <f t="shared" si="365"/>
        <v>0</v>
      </c>
      <c r="AM544" s="57"/>
      <c r="AN544" s="25">
        <v>12</v>
      </c>
      <c r="AO544" s="20">
        <f t="shared" si="366"/>
        <v>0</v>
      </c>
      <c r="AP544" s="23">
        <f t="shared" si="367"/>
        <v>880</v>
      </c>
      <c r="AQ544" s="57">
        <v>62</v>
      </c>
      <c r="AR544" s="27">
        <v>4</v>
      </c>
      <c r="AS544" s="23">
        <f t="shared" si="368"/>
        <v>248</v>
      </c>
      <c r="AT544" s="57">
        <v>52</v>
      </c>
      <c r="AU544" s="28">
        <v>6</v>
      </c>
      <c r="AV544" s="23">
        <f t="shared" si="369"/>
        <v>312</v>
      </c>
      <c r="AW544" s="57">
        <v>800</v>
      </c>
      <c r="AX544" s="29">
        <f t="shared" si="370"/>
        <v>1360</v>
      </c>
      <c r="AY544" s="57">
        <v>21705</v>
      </c>
      <c r="AZ544" s="30">
        <f t="shared" si="371"/>
        <v>0.20837789661319073</v>
      </c>
      <c r="BA544" s="30">
        <f t="shared" si="372"/>
        <v>7.8431372549019607E-2</v>
      </c>
      <c r="BB544" s="30">
        <f t="shared" si="373"/>
        <v>0.58169375534644996</v>
      </c>
      <c r="BC544" s="20">
        <f t="shared" si="374"/>
        <v>570880</v>
      </c>
      <c r="BD544" s="20">
        <f t="shared" si="375"/>
        <v>565080</v>
      </c>
      <c r="BE544" s="20">
        <f t="shared" si="376"/>
        <v>570880</v>
      </c>
      <c r="BF544" s="20">
        <f t="shared" si="377"/>
        <v>570880</v>
      </c>
      <c r="BG544" s="241">
        <v>620641</v>
      </c>
      <c r="BH544" s="241">
        <v>423743.32</v>
      </c>
      <c r="BI544" s="237">
        <f t="shared" si="378"/>
        <v>68.275109121053887</v>
      </c>
      <c r="BJ544" s="238">
        <f t="shared" si="379"/>
        <v>42737</v>
      </c>
      <c r="BK544" s="239">
        <f t="shared" si="380"/>
        <v>6.8859453371594856</v>
      </c>
      <c r="BL544" s="27">
        <f t="shared" si="381"/>
        <v>41245</v>
      </c>
      <c r="BM544" s="239">
        <f t="shared" si="382"/>
        <v>6.6455487149576005</v>
      </c>
      <c r="BN544" s="240">
        <f t="shared" si="383"/>
        <v>11185.01</v>
      </c>
      <c r="BO544" s="239">
        <f t="shared" si="384"/>
        <v>1.8021706590444395</v>
      </c>
      <c r="BP544" s="27">
        <f t="shared" si="385"/>
        <v>10000</v>
      </c>
      <c r="BQ544" s="239">
        <f t="shared" si="386"/>
        <v>1.6112374142217483</v>
      </c>
      <c r="BR544" s="36">
        <f t="shared" si="387"/>
        <v>59717.83</v>
      </c>
      <c r="BS544" s="239">
        <f t="shared" si="388"/>
        <v>9.6219601992133938</v>
      </c>
      <c r="BT544" s="248">
        <f t="shared" si="397"/>
        <v>0.31724890878946121</v>
      </c>
      <c r="BU544" s="241">
        <v>164884.84</v>
      </c>
      <c r="BV544" s="47">
        <f t="shared" si="389"/>
        <v>26.566862324596666</v>
      </c>
      <c r="BW544" s="54">
        <f t="shared" si="390"/>
        <v>32012.839999999997</v>
      </c>
      <c r="BX544" s="237">
        <f t="shared" si="391"/>
        <v>5.1580285543494542</v>
      </c>
      <c r="BY544" s="58">
        <v>17142</v>
      </c>
      <c r="BZ544" s="58">
        <v>12002</v>
      </c>
      <c r="CA544" s="58">
        <v>10032</v>
      </c>
      <c r="CB544" s="58">
        <v>3561</v>
      </c>
      <c r="CC544" s="59">
        <v>41245</v>
      </c>
      <c r="CD544" s="59">
        <v>11185.01</v>
      </c>
      <c r="CE544" s="59">
        <v>10000</v>
      </c>
      <c r="CF544" s="42">
        <f t="shared" si="392"/>
        <v>3.0027326233183858E-2</v>
      </c>
      <c r="CG544" s="42">
        <f t="shared" si="393"/>
        <v>2.1239470517448858E-2</v>
      </c>
      <c r="CH544" s="42">
        <f t="shared" si="394"/>
        <v>1.7572869955156951E-2</v>
      </c>
      <c r="CI544" s="42">
        <f t="shared" si="395"/>
        <v>6.237738228699552E-3</v>
      </c>
      <c r="CJ544" s="42">
        <f t="shared" si="396"/>
        <v>6.6455487149575998E-2</v>
      </c>
      <c r="CK544" s="54">
        <f t="shared" si="398"/>
        <v>6402.5679999999993</v>
      </c>
    </row>
    <row r="545" spans="1:89" ht="20" customHeight="1" x14ac:dyDescent="0.6">
      <c r="A545" s="47">
        <v>538</v>
      </c>
      <c r="B545" s="47">
        <v>4</v>
      </c>
      <c r="C545" s="48" t="s">
        <v>889</v>
      </c>
      <c r="D545" s="48" t="s">
        <v>890</v>
      </c>
      <c r="E545" s="48" t="s">
        <v>82</v>
      </c>
      <c r="F545" s="49">
        <v>0</v>
      </c>
      <c r="G545" s="19">
        <v>40</v>
      </c>
      <c r="H545" s="20">
        <f t="shared" si="355"/>
        <v>0</v>
      </c>
      <c r="I545" s="23">
        <v>9859</v>
      </c>
      <c r="J545" s="22">
        <v>50</v>
      </c>
      <c r="K545" s="20">
        <f t="shared" si="356"/>
        <v>492950</v>
      </c>
      <c r="L545" s="23"/>
      <c r="M545" s="24">
        <v>60</v>
      </c>
      <c r="N545" s="20">
        <f t="shared" si="357"/>
        <v>0</v>
      </c>
      <c r="O545" s="23">
        <v>5245</v>
      </c>
      <c r="P545" s="25">
        <v>12</v>
      </c>
      <c r="Q545" s="20">
        <f t="shared" si="358"/>
        <v>62940</v>
      </c>
      <c r="R545" s="23">
        <v>500</v>
      </c>
      <c r="S545" s="26">
        <v>12</v>
      </c>
      <c r="T545" s="20">
        <f t="shared" si="359"/>
        <v>6000</v>
      </c>
      <c r="U545" s="23">
        <v>265</v>
      </c>
      <c r="V545" s="25">
        <v>8</v>
      </c>
      <c r="W545" s="20">
        <f t="shared" si="360"/>
        <v>2120</v>
      </c>
      <c r="X545" s="23">
        <v>0</v>
      </c>
      <c r="Y545" s="25">
        <v>12</v>
      </c>
      <c r="Z545" s="20">
        <f t="shared" si="361"/>
        <v>0</v>
      </c>
      <c r="AA545" s="23">
        <v>530</v>
      </c>
      <c r="AB545" s="25">
        <v>10</v>
      </c>
      <c r="AC545" s="20">
        <f t="shared" si="362"/>
        <v>5300</v>
      </c>
      <c r="AD545" s="23">
        <v>0</v>
      </c>
      <c r="AE545" s="25">
        <v>25</v>
      </c>
      <c r="AF545" s="20">
        <f t="shared" si="363"/>
        <v>0</v>
      </c>
      <c r="AG545" s="23">
        <v>0</v>
      </c>
      <c r="AH545" s="25">
        <v>7.5</v>
      </c>
      <c r="AI545" s="20">
        <f t="shared" si="364"/>
        <v>0</v>
      </c>
      <c r="AJ545" s="23"/>
      <c r="AK545" s="22">
        <v>15</v>
      </c>
      <c r="AL545" s="20">
        <f t="shared" si="365"/>
        <v>0</v>
      </c>
      <c r="AM545" s="23">
        <v>0</v>
      </c>
      <c r="AN545" s="25">
        <v>12</v>
      </c>
      <c r="AO545" s="20">
        <f t="shared" si="366"/>
        <v>0</v>
      </c>
      <c r="AP545" s="23">
        <f t="shared" si="367"/>
        <v>1295</v>
      </c>
      <c r="AQ545" s="23">
        <v>0</v>
      </c>
      <c r="AR545" s="27">
        <v>4</v>
      </c>
      <c r="AS545" s="23">
        <f t="shared" si="368"/>
        <v>0</v>
      </c>
      <c r="AT545" s="23">
        <v>0</v>
      </c>
      <c r="AU545" s="28">
        <v>6</v>
      </c>
      <c r="AV545" s="23">
        <f t="shared" si="369"/>
        <v>0</v>
      </c>
      <c r="AW545" s="23">
        <v>2648</v>
      </c>
      <c r="AX545" s="29">
        <f t="shared" si="370"/>
        <v>2648</v>
      </c>
      <c r="AY545" s="23">
        <v>51194</v>
      </c>
      <c r="AZ545" s="30">
        <f t="shared" si="371"/>
        <v>0.53200121716198401</v>
      </c>
      <c r="BA545" s="30">
        <f t="shared" si="372"/>
        <v>0.13135206410386449</v>
      </c>
      <c r="BB545" s="30">
        <f t="shared" si="373"/>
        <v>0.50486177311725455</v>
      </c>
      <c r="BC545" s="20">
        <f t="shared" si="374"/>
        <v>506370</v>
      </c>
      <c r="BD545" s="20">
        <f t="shared" si="375"/>
        <v>498950</v>
      </c>
      <c r="BE545" s="20">
        <f t="shared" si="376"/>
        <v>506370</v>
      </c>
      <c r="BF545" s="20">
        <f t="shared" si="377"/>
        <v>506370</v>
      </c>
      <c r="BG545" s="36">
        <v>620504</v>
      </c>
      <c r="BH545" s="36">
        <v>406490.66</v>
      </c>
      <c r="BI545" s="237">
        <f t="shared" si="378"/>
        <v>65.509756584969637</v>
      </c>
      <c r="BJ545" s="238">
        <f t="shared" si="379"/>
        <v>38798</v>
      </c>
      <c r="BK545" s="239">
        <f t="shared" si="380"/>
        <v>6.2526591287082756</v>
      </c>
      <c r="BL545" s="27">
        <f t="shared" si="381"/>
        <v>44880</v>
      </c>
      <c r="BM545" s="239">
        <f t="shared" si="382"/>
        <v>7.2328300865103206</v>
      </c>
      <c r="BN545" s="240">
        <f t="shared" si="383"/>
        <v>4948</v>
      </c>
      <c r="BO545" s="239">
        <f t="shared" si="384"/>
        <v>0.79741629385144974</v>
      </c>
      <c r="BP545" s="27">
        <f t="shared" si="385"/>
        <v>25000</v>
      </c>
      <c r="BQ545" s="239">
        <f t="shared" si="386"/>
        <v>4.0289828913270505</v>
      </c>
      <c r="BR545" s="36">
        <f t="shared" si="387"/>
        <v>79269.760000000009</v>
      </c>
      <c r="BS545" s="239">
        <f t="shared" si="388"/>
        <v>12.775060273584057</v>
      </c>
      <c r="BT545" s="248">
        <f t="shared" si="397"/>
        <v>0.34490243415030364</v>
      </c>
      <c r="BU545" s="36">
        <v>192895.76</v>
      </c>
      <c r="BV545" s="47">
        <f t="shared" si="389"/>
        <v>31.086948673981151</v>
      </c>
      <c r="BW545" s="54">
        <f t="shared" si="390"/>
        <v>21117.580000000016</v>
      </c>
      <c r="BX545" s="237">
        <f t="shared" si="391"/>
        <v>3.4032947410492143</v>
      </c>
      <c r="BY545" s="53">
        <v>10688</v>
      </c>
      <c r="BZ545" s="53">
        <v>10790</v>
      </c>
      <c r="CA545" s="53">
        <v>12390</v>
      </c>
      <c r="CB545" s="53">
        <v>4930</v>
      </c>
      <c r="CC545" s="54">
        <v>44880</v>
      </c>
      <c r="CD545" s="54">
        <v>4948</v>
      </c>
      <c r="CE545" s="54">
        <v>25000</v>
      </c>
      <c r="CF545" s="42">
        <f t="shared" si="392"/>
        <v>2.1107095602030137E-2</v>
      </c>
      <c r="CG545" s="42">
        <f t="shared" si="393"/>
        <v>2.1625413368072954E-2</v>
      </c>
      <c r="CH545" s="42">
        <f t="shared" si="394"/>
        <v>2.4468274186859412E-2</v>
      </c>
      <c r="CI545" s="42">
        <f t="shared" si="395"/>
        <v>9.7359638209214613E-3</v>
      </c>
      <c r="CJ545" s="42">
        <f t="shared" si="396"/>
        <v>7.2328300865103209E-2</v>
      </c>
      <c r="CK545" s="54">
        <f t="shared" si="398"/>
        <v>4223.5160000000033</v>
      </c>
    </row>
    <row r="546" spans="1:89" ht="20" customHeight="1" x14ac:dyDescent="0.6">
      <c r="A546" s="47">
        <v>539</v>
      </c>
      <c r="B546" s="62">
        <v>5</v>
      </c>
      <c r="C546" s="48" t="s">
        <v>891</v>
      </c>
      <c r="D546" s="47" t="s">
        <v>300</v>
      </c>
      <c r="E546" s="47" t="s">
        <v>185</v>
      </c>
      <c r="F546" s="57"/>
      <c r="G546" s="19">
        <v>40</v>
      </c>
      <c r="H546" s="20">
        <f t="shared" si="355"/>
        <v>0</v>
      </c>
      <c r="I546" s="57">
        <v>11194</v>
      </c>
      <c r="J546" s="22">
        <v>50</v>
      </c>
      <c r="K546" s="20">
        <f t="shared" si="356"/>
        <v>559700</v>
      </c>
      <c r="L546" s="23"/>
      <c r="M546" s="24">
        <v>60</v>
      </c>
      <c r="N546" s="20">
        <f t="shared" si="357"/>
        <v>0</v>
      </c>
      <c r="O546" s="57">
        <v>2707</v>
      </c>
      <c r="P546" s="25">
        <v>12</v>
      </c>
      <c r="Q546" s="20">
        <f t="shared" si="358"/>
        <v>32484</v>
      </c>
      <c r="R546" s="57">
        <v>920</v>
      </c>
      <c r="S546" s="26">
        <v>12</v>
      </c>
      <c r="T546" s="20">
        <f t="shared" si="359"/>
        <v>11040</v>
      </c>
      <c r="U546" s="57">
        <v>340</v>
      </c>
      <c r="V546" s="25">
        <v>8</v>
      </c>
      <c r="W546" s="20">
        <f t="shared" si="360"/>
        <v>2720</v>
      </c>
      <c r="X546" s="57">
        <v>150</v>
      </c>
      <c r="Y546" s="25">
        <v>12</v>
      </c>
      <c r="Z546" s="20">
        <f t="shared" si="361"/>
        <v>1800</v>
      </c>
      <c r="AA546" s="57">
        <v>652</v>
      </c>
      <c r="AB546" s="25">
        <v>10</v>
      </c>
      <c r="AC546" s="20">
        <f t="shared" si="362"/>
        <v>6520</v>
      </c>
      <c r="AD546" s="57"/>
      <c r="AE546" s="25">
        <v>25</v>
      </c>
      <c r="AF546" s="20">
        <f t="shared" si="363"/>
        <v>0</v>
      </c>
      <c r="AG546" s="23"/>
      <c r="AH546" s="25">
        <v>7.5</v>
      </c>
      <c r="AI546" s="20">
        <f t="shared" si="364"/>
        <v>0</v>
      </c>
      <c r="AJ546" s="57"/>
      <c r="AK546" s="22">
        <v>15</v>
      </c>
      <c r="AL546" s="20">
        <f t="shared" si="365"/>
        <v>0</v>
      </c>
      <c r="AM546" s="57"/>
      <c r="AN546" s="25">
        <v>12</v>
      </c>
      <c r="AO546" s="20">
        <f t="shared" si="366"/>
        <v>0</v>
      </c>
      <c r="AP546" s="23">
        <f t="shared" si="367"/>
        <v>2062</v>
      </c>
      <c r="AQ546" s="57">
        <v>0</v>
      </c>
      <c r="AR546" s="27">
        <v>4</v>
      </c>
      <c r="AS546" s="23">
        <f t="shared" si="368"/>
        <v>0</v>
      </c>
      <c r="AT546" s="57">
        <v>0</v>
      </c>
      <c r="AU546" s="28">
        <v>6</v>
      </c>
      <c r="AV546" s="23">
        <f t="shared" si="369"/>
        <v>0</v>
      </c>
      <c r="AW546" s="57">
        <v>328</v>
      </c>
      <c r="AX546" s="29">
        <f t="shared" si="370"/>
        <v>328</v>
      </c>
      <c r="AY546" s="57">
        <v>4920</v>
      </c>
      <c r="AZ546" s="30">
        <f t="shared" si="371"/>
        <v>0.24182597820260854</v>
      </c>
      <c r="BA546" s="30">
        <f t="shared" si="372"/>
        <v>0.18420582454886547</v>
      </c>
      <c r="BB546" s="30">
        <f t="shared" si="373"/>
        <v>0.12116734392316217</v>
      </c>
      <c r="BC546" s="20">
        <f t="shared" si="374"/>
        <v>581780</v>
      </c>
      <c r="BD546" s="20">
        <f t="shared" si="375"/>
        <v>570740</v>
      </c>
      <c r="BE546" s="20">
        <f t="shared" si="376"/>
        <v>581780</v>
      </c>
      <c r="BF546" s="20">
        <f t="shared" si="377"/>
        <v>581780</v>
      </c>
      <c r="BG546" s="241">
        <v>619184</v>
      </c>
      <c r="BH546" s="241">
        <v>421901.65</v>
      </c>
      <c r="BI546" s="237">
        <f t="shared" si="378"/>
        <v>68.138332062844</v>
      </c>
      <c r="BJ546" s="238">
        <f t="shared" si="379"/>
        <v>43669.5</v>
      </c>
      <c r="BK546" s="239">
        <f t="shared" si="380"/>
        <v>7.0527500710612676</v>
      </c>
      <c r="BL546" s="27">
        <f t="shared" si="381"/>
        <v>57710</v>
      </c>
      <c r="BM546" s="239">
        <f t="shared" si="382"/>
        <v>9.3203312747099414</v>
      </c>
      <c r="BN546" s="240">
        <f t="shared" si="383"/>
        <v>416</v>
      </c>
      <c r="BO546" s="239">
        <f t="shared" si="384"/>
        <v>6.7185198583942729E-2</v>
      </c>
      <c r="BP546" s="27">
        <f t="shared" si="385"/>
        <v>5000</v>
      </c>
      <c r="BQ546" s="239">
        <f t="shared" si="386"/>
        <v>0.80751440605700409</v>
      </c>
      <c r="BR546" s="36">
        <f t="shared" si="387"/>
        <v>86597.5</v>
      </c>
      <c r="BS546" s="239">
        <f t="shared" si="388"/>
        <v>13.985745755704281</v>
      </c>
      <c r="BT546" s="248">
        <f t="shared" si="397"/>
        <v>0.31861667937155996</v>
      </c>
      <c r="BU546" s="241">
        <v>193393</v>
      </c>
      <c r="BV546" s="47">
        <f t="shared" si="389"/>
        <v>31.233526706116436</v>
      </c>
      <c r="BW546" s="54">
        <f t="shared" si="390"/>
        <v>3889.3499999999767</v>
      </c>
      <c r="BX546" s="237">
        <f t="shared" si="391"/>
        <v>0.62814123103955799</v>
      </c>
      <c r="BY546" s="58">
        <v>13189</v>
      </c>
      <c r="BZ546" s="58">
        <v>14752.5</v>
      </c>
      <c r="CA546" s="58">
        <v>13680</v>
      </c>
      <c r="CB546" s="58">
        <v>2048</v>
      </c>
      <c r="CC546" s="59">
        <v>57710</v>
      </c>
      <c r="CD546" s="59">
        <v>416</v>
      </c>
      <c r="CE546" s="59">
        <v>5000</v>
      </c>
      <c r="CF546" s="42">
        <f t="shared" si="392"/>
        <v>2.2670081474096739E-2</v>
      </c>
      <c r="CG546" s="42">
        <f t="shared" si="393"/>
        <v>2.584802186634895E-2</v>
      </c>
      <c r="CH546" s="42">
        <f t="shared" si="394"/>
        <v>2.3514043109079032E-2</v>
      </c>
      <c r="CI546" s="42">
        <f t="shared" si="395"/>
        <v>3.5202310151603699E-3</v>
      </c>
      <c r="CJ546" s="42">
        <f t="shared" si="396"/>
        <v>9.3203312747099407E-2</v>
      </c>
      <c r="CK546" s="54">
        <f t="shared" si="398"/>
        <v>777.86999999999534</v>
      </c>
    </row>
    <row r="547" spans="1:89" ht="20" customHeight="1" x14ac:dyDescent="0.6">
      <c r="A547" s="47">
        <v>540</v>
      </c>
      <c r="B547" s="62">
        <v>4</v>
      </c>
      <c r="C547" s="48" t="s">
        <v>892</v>
      </c>
      <c r="D547" s="48" t="s">
        <v>503</v>
      </c>
      <c r="E547" s="48" t="s">
        <v>252</v>
      </c>
      <c r="F547" s="23"/>
      <c r="G547" s="19">
        <v>40</v>
      </c>
      <c r="H547" s="20">
        <f t="shared" si="355"/>
        <v>0</v>
      </c>
      <c r="I547" s="23">
        <v>11270</v>
      </c>
      <c r="J547" s="22">
        <v>50</v>
      </c>
      <c r="K547" s="20">
        <f t="shared" si="356"/>
        <v>563500</v>
      </c>
      <c r="L547" s="23"/>
      <c r="M547" s="24">
        <v>60</v>
      </c>
      <c r="N547" s="20">
        <f t="shared" si="357"/>
        <v>0</v>
      </c>
      <c r="O547" s="23">
        <v>2500</v>
      </c>
      <c r="P547" s="25">
        <v>12</v>
      </c>
      <c r="Q547" s="20">
        <f t="shared" si="358"/>
        <v>30000</v>
      </c>
      <c r="R547" s="23">
        <v>560</v>
      </c>
      <c r="S547" s="26">
        <v>12</v>
      </c>
      <c r="T547" s="20">
        <f t="shared" si="359"/>
        <v>6720</v>
      </c>
      <c r="U547" s="23">
        <v>420</v>
      </c>
      <c r="V547" s="25">
        <v>8</v>
      </c>
      <c r="W547" s="20">
        <f t="shared" si="360"/>
        <v>3360</v>
      </c>
      <c r="X547" s="23"/>
      <c r="Y547" s="25">
        <v>12</v>
      </c>
      <c r="Z547" s="20">
        <f t="shared" si="361"/>
        <v>0</v>
      </c>
      <c r="AA547" s="23">
        <v>200</v>
      </c>
      <c r="AB547" s="25">
        <v>10</v>
      </c>
      <c r="AC547" s="20">
        <f t="shared" si="362"/>
        <v>2000</v>
      </c>
      <c r="AD547" s="23">
        <v>110</v>
      </c>
      <c r="AE547" s="25">
        <v>25</v>
      </c>
      <c r="AF547" s="20">
        <f t="shared" si="363"/>
        <v>2750</v>
      </c>
      <c r="AG547" s="23"/>
      <c r="AH547" s="25">
        <v>7.5</v>
      </c>
      <c r="AI547" s="20">
        <f t="shared" si="364"/>
        <v>0</v>
      </c>
      <c r="AJ547" s="23"/>
      <c r="AK547" s="22">
        <v>15</v>
      </c>
      <c r="AL547" s="20">
        <f t="shared" si="365"/>
        <v>0</v>
      </c>
      <c r="AM547" s="23"/>
      <c r="AN547" s="25">
        <v>12</v>
      </c>
      <c r="AO547" s="20">
        <f t="shared" si="366"/>
        <v>0</v>
      </c>
      <c r="AP547" s="23">
        <f t="shared" si="367"/>
        <v>1290</v>
      </c>
      <c r="AQ547" s="23"/>
      <c r="AR547" s="27">
        <v>4</v>
      </c>
      <c r="AS547" s="23">
        <f t="shared" si="368"/>
        <v>0</v>
      </c>
      <c r="AT547" s="23"/>
      <c r="AU547" s="28">
        <v>6</v>
      </c>
      <c r="AV547" s="23">
        <f t="shared" si="369"/>
        <v>0</v>
      </c>
      <c r="AW547" s="23">
        <v>630</v>
      </c>
      <c r="AX547" s="29">
        <f t="shared" si="370"/>
        <v>630</v>
      </c>
      <c r="AY547" s="23">
        <v>10320</v>
      </c>
      <c r="AZ547" s="30">
        <f t="shared" si="371"/>
        <v>0.22182786157941436</v>
      </c>
      <c r="BA547" s="30">
        <f t="shared" si="372"/>
        <v>0.11446317657497782</v>
      </c>
      <c r="BB547" s="30">
        <f t="shared" si="373"/>
        <v>0.252</v>
      </c>
      <c r="BC547" s="20">
        <f t="shared" si="374"/>
        <v>578330</v>
      </c>
      <c r="BD547" s="20">
        <f t="shared" si="375"/>
        <v>572970</v>
      </c>
      <c r="BE547" s="20">
        <f t="shared" si="376"/>
        <v>578330</v>
      </c>
      <c r="BF547" s="20">
        <f t="shared" si="377"/>
        <v>578330</v>
      </c>
      <c r="BG547" s="36">
        <v>618650</v>
      </c>
      <c r="BH547" s="36">
        <v>427469.41636009997</v>
      </c>
      <c r="BI547" s="237">
        <f t="shared" si="378"/>
        <v>69.097133493914157</v>
      </c>
      <c r="BJ547" s="238">
        <f t="shared" si="379"/>
        <v>53619</v>
      </c>
      <c r="BK547" s="239">
        <f t="shared" si="380"/>
        <v>8.6670977127616577</v>
      </c>
      <c r="BL547" s="27">
        <f t="shared" si="381"/>
        <v>43065</v>
      </c>
      <c r="BM547" s="239">
        <f t="shared" si="382"/>
        <v>6.9611250303079286</v>
      </c>
      <c r="BN547" s="240">
        <f t="shared" si="383"/>
        <v>1627.5</v>
      </c>
      <c r="BO547" s="239">
        <f t="shared" si="384"/>
        <v>0.26307281984967268</v>
      </c>
      <c r="BP547" s="27">
        <f t="shared" si="385"/>
        <v>10000</v>
      </c>
      <c r="BQ547" s="239">
        <f t="shared" si="386"/>
        <v>1.6164228562191869</v>
      </c>
      <c r="BR547" s="36">
        <f t="shared" si="387"/>
        <v>61388.869999999995</v>
      </c>
      <c r="BS547" s="239">
        <f t="shared" si="388"/>
        <v>9.9230372585468345</v>
      </c>
      <c r="BT547" s="248">
        <f t="shared" si="397"/>
        <v>0.30902866506085835</v>
      </c>
      <c r="BU547" s="36">
        <v>169700.37</v>
      </c>
      <c r="BV547" s="47">
        <f t="shared" si="389"/>
        <v>27.430755677685283</v>
      </c>
      <c r="BW547" s="54">
        <f t="shared" si="390"/>
        <v>21480.21363990003</v>
      </c>
      <c r="BX547" s="237">
        <f t="shared" si="391"/>
        <v>3.4721108284005546</v>
      </c>
      <c r="BY547" s="53">
        <v>15046</v>
      </c>
      <c r="BZ547" s="53">
        <v>15093</v>
      </c>
      <c r="CA547" s="53">
        <v>17080</v>
      </c>
      <c r="CB547" s="53">
        <v>6400</v>
      </c>
      <c r="CC547" s="54">
        <v>43065</v>
      </c>
      <c r="CD547" s="54">
        <v>1627.5</v>
      </c>
      <c r="CE547" s="54">
        <v>10000</v>
      </c>
      <c r="CF547" s="42">
        <f t="shared" si="392"/>
        <v>2.6016288278318606E-2</v>
      </c>
      <c r="CG547" s="42">
        <f t="shared" si="393"/>
        <v>2.6341693282370803E-2</v>
      </c>
      <c r="CH547" s="42">
        <f t="shared" si="394"/>
        <v>2.9533311431189806E-2</v>
      </c>
      <c r="CI547" s="42">
        <f t="shared" si="395"/>
        <v>1.1066346203724518E-2</v>
      </c>
      <c r="CJ547" s="42">
        <f t="shared" si="396"/>
        <v>6.9611250303079283E-2</v>
      </c>
      <c r="CK547" s="54">
        <f t="shared" si="398"/>
        <v>4296.042727980006</v>
      </c>
    </row>
    <row r="548" spans="1:89" ht="20" customHeight="1" x14ac:dyDescent="0.6">
      <c r="A548" s="47">
        <v>541</v>
      </c>
      <c r="B548" s="47">
        <v>4</v>
      </c>
      <c r="C548" s="48" t="s">
        <v>893</v>
      </c>
      <c r="D548" s="48" t="s">
        <v>894</v>
      </c>
      <c r="E548" s="48" t="s">
        <v>88</v>
      </c>
      <c r="F548" s="55"/>
      <c r="G548" s="19">
        <v>40</v>
      </c>
      <c r="H548" s="20">
        <f t="shared" si="355"/>
        <v>0</v>
      </c>
      <c r="I548" s="23">
        <v>9015</v>
      </c>
      <c r="J548" s="22">
        <v>50</v>
      </c>
      <c r="K548" s="20">
        <f t="shared" si="356"/>
        <v>450750</v>
      </c>
      <c r="L548" s="23"/>
      <c r="M548" s="24">
        <v>60</v>
      </c>
      <c r="N548" s="20">
        <f t="shared" si="357"/>
        <v>0</v>
      </c>
      <c r="O548" s="23">
        <v>6128</v>
      </c>
      <c r="P548" s="25">
        <v>12</v>
      </c>
      <c r="Q548" s="20">
        <f t="shared" si="358"/>
        <v>73536</v>
      </c>
      <c r="R548" s="23">
        <v>280</v>
      </c>
      <c r="S548" s="26">
        <v>12</v>
      </c>
      <c r="T548" s="20">
        <f t="shared" si="359"/>
        <v>3360</v>
      </c>
      <c r="U548" s="23">
        <v>1068</v>
      </c>
      <c r="V548" s="25">
        <v>8</v>
      </c>
      <c r="W548" s="20">
        <f t="shared" si="360"/>
        <v>8544</v>
      </c>
      <c r="X548" s="23">
        <v>150</v>
      </c>
      <c r="Y548" s="25">
        <v>12</v>
      </c>
      <c r="Z548" s="20">
        <f t="shared" si="361"/>
        <v>1800</v>
      </c>
      <c r="AA548" s="23">
        <v>1301</v>
      </c>
      <c r="AB548" s="25">
        <v>10</v>
      </c>
      <c r="AC548" s="20">
        <f t="shared" si="362"/>
        <v>13010</v>
      </c>
      <c r="AD548" s="23">
        <v>580</v>
      </c>
      <c r="AE548" s="25">
        <v>25</v>
      </c>
      <c r="AF548" s="20">
        <f t="shared" si="363"/>
        <v>14500</v>
      </c>
      <c r="AG548" s="23">
        <v>387</v>
      </c>
      <c r="AH548" s="25">
        <v>7.5</v>
      </c>
      <c r="AI548" s="20">
        <f t="shared" si="364"/>
        <v>2902.5</v>
      </c>
      <c r="AJ548" s="23"/>
      <c r="AK548" s="22">
        <v>15</v>
      </c>
      <c r="AL548" s="20">
        <f t="shared" si="365"/>
        <v>0</v>
      </c>
      <c r="AM548" s="23"/>
      <c r="AN548" s="25">
        <v>12</v>
      </c>
      <c r="AO548" s="20">
        <f t="shared" si="366"/>
        <v>0</v>
      </c>
      <c r="AP548" s="23">
        <f t="shared" si="367"/>
        <v>3766</v>
      </c>
      <c r="AQ548" s="23"/>
      <c r="AR548" s="27">
        <v>4</v>
      </c>
      <c r="AS548" s="23">
        <f t="shared" si="368"/>
        <v>0</v>
      </c>
      <c r="AT548" s="23">
        <v>58</v>
      </c>
      <c r="AU548" s="28">
        <v>6</v>
      </c>
      <c r="AV548" s="23">
        <f t="shared" si="369"/>
        <v>348</v>
      </c>
      <c r="AW548" s="23">
        <v>2229</v>
      </c>
      <c r="AX548" s="29">
        <f t="shared" si="370"/>
        <v>2577</v>
      </c>
      <c r="AY548" s="23">
        <v>43960</v>
      </c>
      <c r="AZ548" s="30">
        <f t="shared" si="371"/>
        <v>0.6797559622850804</v>
      </c>
      <c r="BA548" s="30">
        <f t="shared" si="372"/>
        <v>0.41774819744869662</v>
      </c>
      <c r="BB548" s="30">
        <f t="shared" si="373"/>
        <v>0.42052872062663188</v>
      </c>
      <c r="BC548" s="20">
        <f t="shared" si="374"/>
        <v>491964</v>
      </c>
      <c r="BD548" s="20">
        <f t="shared" si="375"/>
        <v>468610</v>
      </c>
      <c r="BE548" s="20">
        <f t="shared" si="376"/>
        <v>491964</v>
      </c>
      <c r="BF548" s="20">
        <f t="shared" si="377"/>
        <v>494866.5</v>
      </c>
      <c r="BG548" s="36">
        <v>612362.5</v>
      </c>
      <c r="BH548" s="36">
        <v>422250.75664099999</v>
      </c>
      <c r="BI548" s="237">
        <f t="shared" si="378"/>
        <v>68.954378597807676</v>
      </c>
      <c r="BJ548" s="238">
        <f t="shared" si="379"/>
        <v>33946.75</v>
      </c>
      <c r="BK548" s="239">
        <f t="shared" si="380"/>
        <v>5.5435710057359815</v>
      </c>
      <c r="BL548" s="27">
        <f t="shared" si="381"/>
        <v>36512.5</v>
      </c>
      <c r="BM548" s="239">
        <f t="shared" si="382"/>
        <v>5.9625630243524057</v>
      </c>
      <c r="BN548" s="240">
        <f t="shared" si="383"/>
        <v>16468.75</v>
      </c>
      <c r="BO548" s="239">
        <f t="shared" si="384"/>
        <v>2.6893792484027026</v>
      </c>
      <c r="BP548" s="27">
        <f t="shared" si="385"/>
        <v>18000</v>
      </c>
      <c r="BQ548" s="239">
        <f t="shared" si="386"/>
        <v>2.9394353834534281</v>
      </c>
      <c r="BR548" s="36">
        <f t="shared" si="387"/>
        <v>40804.100000000006</v>
      </c>
      <c r="BS548" s="239">
        <f t="shared" si="388"/>
        <v>6.6633897405540026</v>
      </c>
      <c r="BT548" s="248">
        <f t="shared" si="397"/>
        <v>0.3104562140219233</v>
      </c>
      <c r="BU548" s="36">
        <v>145732.1</v>
      </c>
      <c r="BV548" s="47">
        <f t="shared" si="389"/>
        <v>23.798338402498523</v>
      </c>
      <c r="BW548" s="54">
        <f t="shared" si="390"/>
        <v>44379.643359000009</v>
      </c>
      <c r="BX548" s="237">
        <f t="shared" si="391"/>
        <v>7.2472829996938106</v>
      </c>
      <c r="BY548" s="53">
        <v>11529</v>
      </c>
      <c r="BZ548" s="53">
        <v>8846.9</v>
      </c>
      <c r="CA548" s="53">
        <v>8270</v>
      </c>
      <c r="CB548" s="53">
        <v>5300.85</v>
      </c>
      <c r="CC548" s="54">
        <v>36512.5</v>
      </c>
      <c r="CD548" s="54">
        <v>16468.75</v>
      </c>
      <c r="CE548" s="54">
        <v>18000</v>
      </c>
      <c r="CF548" s="42">
        <f t="shared" si="392"/>
        <v>2.3434641559138474E-2</v>
      </c>
      <c r="CG548" s="42">
        <f t="shared" si="393"/>
        <v>1.8879025202193721E-2</v>
      </c>
      <c r="CH548" s="42">
        <f t="shared" si="394"/>
        <v>1.6810173102096902E-2</v>
      </c>
      <c r="CI548" s="42">
        <f t="shared" si="395"/>
        <v>1.0711676785557317E-2</v>
      </c>
      <c r="CJ548" s="42">
        <f t="shared" si="396"/>
        <v>5.9625630243524054E-2</v>
      </c>
      <c r="CK548" s="54">
        <f t="shared" si="398"/>
        <v>8875.9286718000021</v>
      </c>
    </row>
    <row r="549" spans="1:89" ht="20" customHeight="1" x14ac:dyDescent="0.6">
      <c r="A549" s="47">
        <v>542</v>
      </c>
      <c r="B549" s="47">
        <v>4</v>
      </c>
      <c r="C549" s="48" t="s">
        <v>895</v>
      </c>
      <c r="D549" s="48" t="s">
        <v>328</v>
      </c>
      <c r="E549" s="48" t="s">
        <v>112</v>
      </c>
      <c r="F549" s="23"/>
      <c r="G549" s="19">
        <v>40</v>
      </c>
      <c r="H549" s="20">
        <f t="shared" si="355"/>
        <v>0</v>
      </c>
      <c r="I549" s="23">
        <v>10710</v>
      </c>
      <c r="J549" s="22">
        <v>50</v>
      </c>
      <c r="K549" s="20">
        <f t="shared" si="356"/>
        <v>535500</v>
      </c>
      <c r="L549" s="23"/>
      <c r="M549" s="24">
        <v>60</v>
      </c>
      <c r="N549" s="20">
        <f t="shared" si="357"/>
        <v>0</v>
      </c>
      <c r="O549" s="23">
        <v>3024</v>
      </c>
      <c r="P549" s="25">
        <v>12</v>
      </c>
      <c r="Q549" s="20">
        <f t="shared" si="358"/>
        <v>36288</v>
      </c>
      <c r="R549" s="23"/>
      <c r="S549" s="26">
        <v>12</v>
      </c>
      <c r="T549" s="20">
        <f t="shared" si="359"/>
        <v>0</v>
      </c>
      <c r="U549" s="23">
        <v>161</v>
      </c>
      <c r="V549" s="25">
        <v>8</v>
      </c>
      <c r="W549" s="20">
        <f t="shared" si="360"/>
        <v>1288</v>
      </c>
      <c r="X549" s="23">
        <v>150</v>
      </c>
      <c r="Y549" s="25">
        <v>12</v>
      </c>
      <c r="Z549" s="20">
        <f t="shared" si="361"/>
        <v>1800</v>
      </c>
      <c r="AA549" s="23">
        <v>140</v>
      </c>
      <c r="AB549" s="25">
        <v>10</v>
      </c>
      <c r="AC549" s="20">
        <f t="shared" si="362"/>
        <v>1400</v>
      </c>
      <c r="AD549" s="23">
        <v>40</v>
      </c>
      <c r="AE549" s="25">
        <v>25</v>
      </c>
      <c r="AF549" s="20">
        <f t="shared" si="363"/>
        <v>1000</v>
      </c>
      <c r="AG549" s="23"/>
      <c r="AH549" s="25">
        <v>7.5</v>
      </c>
      <c r="AI549" s="20">
        <f t="shared" si="364"/>
        <v>0</v>
      </c>
      <c r="AJ549" s="23"/>
      <c r="AK549" s="22">
        <v>15</v>
      </c>
      <c r="AL549" s="20">
        <f t="shared" si="365"/>
        <v>0</v>
      </c>
      <c r="AM549" s="23"/>
      <c r="AN549" s="25">
        <v>12</v>
      </c>
      <c r="AO549" s="20">
        <f t="shared" si="366"/>
        <v>0</v>
      </c>
      <c r="AP549" s="23">
        <f t="shared" si="367"/>
        <v>491</v>
      </c>
      <c r="AQ549" s="23"/>
      <c r="AR549" s="27">
        <v>4</v>
      </c>
      <c r="AS549" s="23">
        <f t="shared" si="368"/>
        <v>0</v>
      </c>
      <c r="AT549" s="23"/>
      <c r="AU549" s="28">
        <v>6</v>
      </c>
      <c r="AV549" s="23">
        <f t="shared" si="369"/>
        <v>0</v>
      </c>
      <c r="AW549" s="23">
        <v>1125</v>
      </c>
      <c r="AX549" s="29">
        <f t="shared" si="370"/>
        <v>1125</v>
      </c>
      <c r="AY549" s="23">
        <v>29460</v>
      </c>
      <c r="AZ549" s="30">
        <f t="shared" si="371"/>
        <v>0.28235294117647058</v>
      </c>
      <c r="BA549" s="30">
        <f t="shared" si="372"/>
        <v>4.5845004668534077E-2</v>
      </c>
      <c r="BB549" s="30">
        <f t="shared" si="373"/>
        <v>0.37202380952380953</v>
      </c>
      <c r="BC549" s="20">
        <f t="shared" si="374"/>
        <v>540988</v>
      </c>
      <c r="BD549" s="20">
        <f t="shared" si="375"/>
        <v>536500</v>
      </c>
      <c r="BE549" s="20">
        <f t="shared" si="376"/>
        <v>540988</v>
      </c>
      <c r="BF549" s="20">
        <f t="shared" si="377"/>
        <v>540988</v>
      </c>
      <c r="BG549" s="36">
        <v>608026</v>
      </c>
      <c r="BH549" s="36">
        <v>408672.60302749998</v>
      </c>
      <c r="BI549" s="237">
        <f t="shared" si="378"/>
        <v>67.213014415090797</v>
      </c>
      <c r="BJ549" s="238">
        <f t="shared" si="379"/>
        <v>47170</v>
      </c>
      <c r="BK549" s="239">
        <f t="shared" si="380"/>
        <v>7.757891932252897</v>
      </c>
      <c r="BL549" s="27">
        <f t="shared" si="381"/>
        <v>42235.5</v>
      </c>
      <c r="BM549" s="239">
        <f t="shared" si="382"/>
        <v>6.9463312424139758</v>
      </c>
      <c r="BN549" s="240">
        <f t="shared" si="383"/>
        <v>7384.38</v>
      </c>
      <c r="BO549" s="239">
        <f t="shared" si="384"/>
        <v>1.2144842490288243</v>
      </c>
      <c r="BP549" s="27">
        <f t="shared" si="385"/>
        <v>21000</v>
      </c>
      <c r="BQ549" s="239">
        <f t="shared" si="386"/>
        <v>3.4537996730402973</v>
      </c>
      <c r="BR549" s="36">
        <f t="shared" si="387"/>
        <v>23988.75</v>
      </c>
      <c r="BS549" s="239">
        <f t="shared" si="388"/>
        <v>3.9453493765069254</v>
      </c>
      <c r="BT549" s="248">
        <f t="shared" si="397"/>
        <v>0.32786985584909201</v>
      </c>
      <c r="BU549" s="36">
        <v>141778.63</v>
      </c>
      <c r="BV549" s="47">
        <f t="shared" si="389"/>
        <v>23.317856473242919</v>
      </c>
      <c r="BW549" s="54">
        <f t="shared" si="390"/>
        <v>57574.766972500016</v>
      </c>
      <c r="BX549" s="237">
        <f t="shared" si="391"/>
        <v>9.4691291116662804</v>
      </c>
      <c r="BY549" s="53">
        <v>8180</v>
      </c>
      <c r="BZ549" s="53">
        <v>18000</v>
      </c>
      <c r="CA549" s="53">
        <v>18150</v>
      </c>
      <c r="CB549" s="53">
        <v>2840</v>
      </c>
      <c r="CC549" s="54">
        <v>42235.5</v>
      </c>
      <c r="CD549" s="54">
        <v>7384.38</v>
      </c>
      <c r="CE549" s="54">
        <v>21000</v>
      </c>
      <c r="CF549" s="42">
        <f t="shared" si="392"/>
        <v>1.5120483263954099E-2</v>
      </c>
      <c r="CG549" s="42">
        <f t="shared" si="393"/>
        <v>3.3550792171481825E-2</v>
      </c>
      <c r="CH549" s="42">
        <f t="shared" si="394"/>
        <v>3.3549727535546074E-2</v>
      </c>
      <c r="CI549" s="42">
        <f t="shared" si="395"/>
        <v>5.2496543361405428E-3</v>
      </c>
      <c r="CJ549" s="42">
        <f t="shared" si="396"/>
        <v>6.946331242413975E-2</v>
      </c>
      <c r="CK549" s="54">
        <f t="shared" si="398"/>
        <v>11514.953394500004</v>
      </c>
    </row>
    <row r="550" spans="1:89" ht="20" customHeight="1" x14ac:dyDescent="0.6">
      <c r="A550" s="47">
        <v>543</v>
      </c>
      <c r="B550" s="85">
        <v>4</v>
      </c>
      <c r="C550" s="86" t="s">
        <v>896</v>
      </c>
      <c r="D550" s="87" t="s">
        <v>543</v>
      </c>
      <c r="E550" s="87" t="s">
        <v>897</v>
      </c>
      <c r="F550" s="82"/>
      <c r="G550" s="19">
        <v>40</v>
      </c>
      <c r="H550" s="20">
        <f t="shared" si="355"/>
        <v>0</v>
      </c>
      <c r="I550" s="98">
        <v>10131</v>
      </c>
      <c r="J550" s="22">
        <v>50</v>
      </c>
      <c r="K550" s="20">
        <f t="shared" si="356"/>
        <v>506550</v>
      </c>
      <c r="L550" s="23"/>
      <c r="M550" s="24">
        <v>60</v>
      </c>
      <c r="N550" s="20">
        <f t="shared" si="357"/>
        <v>0</v>
      </c>
      <c r="O550" s="82">
        <v>3467</v>
      </c>
      <c r="P550" s="25">
        <v>12</v>
      </c>
      <c r="Q550" s="20">
        <f t="shared" si="358"/>
        <v>41604</v>
      </c>
      <c r="R550" s="23"/>
      <c r="S550" s="26">
        <v>12</v>
      </c>
      <c r="T550" s="20">
        <f t="shared" si="359"/>
        <v>0</v>
      </c>
      <c r="U550" s="82">
        <v>1248</v>
      </c>
      <c r="V550" s="25">
        <v>8</v>
      </c>
      <c r="W550" s="20">
        <f t="shared" si="360"/>
        <v>9984</v>
      </c>
      <c r="X550" s="23"/>
      <c r="Y550" s="25">
        <v>12</v>
      </c>
      <c r="Z550" s="20">
        <f t="shared" si="361"/>
        <v>0</v>
      </c>
      <c r="AA550" s="82">
        <v>1139</v>
      </c>
      <c r="AB550" s="25">
        <v>10</v>
      </c>
      <c r="AC550" s="20">
        <f t="shared" si="362"/>
        <v>11390</v>
      </c>
      <c r="AD550" s="82">
        <v>456</v>
      </c>
      <c r="AE550" s="25">
        <v>25</v>
      </c>
      <c r="AF550" s="20">
        <f t="shared" si="363"/>
        <v>11400</v>
      </c>
      <c r="AG550" s="82">
        <v>21</v>
      </c>
      <c r="AH550" s="25">
        <v>7.5</v>
      </c>
      <c r="AI550" s="20">
        <f t="shared" si="364"/>
        <v>157.5</v>
      </c>
      <c r="AJ550" s="23"/>
      <c r="AK550" s="22">
        <v>15</v>
      </c>
      <c r="AL550" s="20">
        <f t="shared" si="365"/>
        <v>0</v>
      </c>
      <c r="AM550" s="23"/>
      <c r="AN550" s="25">
        <v>12</v>
      </c>
      <c r="AO550" s="20">
        <f t="shared" si="366"/>
        <v>0</v>
      </c>
      <c r="AP550" s="23">
        <f t="shared" si="367"/>
        <v>2864</v>
      </c>
      <c r="AQ550" s="23"/>
      <c r="AR550" s="27">
        <v>4</v>
      </c>
      <c r="AS550" s="23">
        <f t="shared" si="368"/>
        <v>0</v>
      </c>
      <c r="AT550" s="82">
        <v>32</v>
      </c>
      <c r="AU550" s="28">
        <v>6</v>
      </c>
      <c r="AV550" s="23">
        <f t="shared" si="369"/>
        <v>192</v>
      </c>
      <c r="AW550" s="82">
        <v>469</v>
      </c>
      <c r="AX550" s="29">
        <f t="shared" si="370"/>
        <v>661</v>
      </c>
      <c r="AY550" s="82">
        <v>14770</v>
      </c>
      <c r="AZ550" s="30">
        <f t="shared" si="371"/>
        <v>0.34221695785213702</v>
      </c>
      <c r="BA550" s="30">
        <f t="shared" si="372"/>
        <v>0.28269667357615241</v>
      </c>
      <c r="BB550" s="30">
        <f t="shared" si="373"/>
        <v>0.19065474473608307</v>
      </c>
      <c r="BC550" s="20">
        <f t="shared" si="374"/>
        <v>539324</v>
      </c>
      <c r="BD550" s="20">
        <f t="shared" si="375"/>
        <v>517950</v>
      </c>
      <c r="BE550" s="20">
        <f t="shared" si="376"/>
        <v>539324</v>
      </c>
      <c r="BF550" s="20">
        <f t="shared" si="377"/>
        <v>539481.5</v>
      </c>
      <c r="BG550" s="242">
        <v>606256.5</v>
      </c>
      <c r="BH550" s="242">
        <v>412347.21</v>
      </c>
      <c r="BI550" s="237">
        <f t="shared" si="378"/>
        <v>68.015305402911153</v>
      </c>
      <c r="BJ550" s="238">
        <f t="shared" si="379"/>
        <v>48240</v>
      </c>
      <c r="BK550" s="239">
        <f t="shared" si="380"/>
        <v>7.9570280895957408</v>
      </c>
      <c r="BL550" s="27">
        <f t="shared" si="381"/>
        <v>58827.86</v>
      </c>
      <c r="BM550" s="239">
        <f t="shared" si="382"/>
        <v>9.7034604989802187</v>
      </c>
      <c r="BN550" s="240">
        <f t="shared" si="383"/>
        <v>7480.25</v>
      </c>
      <c r="BO550" s="239">
        <f t="shared" si="384"/>
        <v>1.2338424412769184</v>
      </c>
      <c r="BP550" s="27">
        <f t="shared" si="385"/>
        <v>28000</v>
      </c>
      <c r="BQ550" s="239">
        <f t="shared" si="386"/>
        <v>4.6185071830157698</v>
      </c>
      <c r="BR550" s="36">
        <f t="shared" si="387"/>
        <v>45666.719999999987</v>
      </c>
      <c r="BS550" s="239">
        <f t="shared" si="388"/>
        <v>7.5325740837417809</v>
      </c>
      <c r="BT550" s="248">
        <f t="shared" si="397"/>
        <v>0.31984694597088853</v>
      </c>
      <c r="BU550" s="242">
        <v>188214.83</v>
      </c>
      <c r="BV550" s="47">
        <f t="shared" si="389"/>
        <v>31.045412296610429</v>
      </c>
      <c r="BW550" s="54">
        <f t="shared" si="390"/>
        <v>5694.4599999999919</v>
      </c>
      <c r="BX550" s="237">
        <f t="shared" si="391"/>
        <v>0.93928230047842654</v>
      </c>
      <c r="BY550" s="243">
        <v>12305</v>
      </c>
      <c r="BZ550" s="243">
        <v>15400</v>
      </c>
      <c r="CA550" s="243">
        <v>11880</v>
      </c>
      <c r="CB550" s="243">
        <v>8655</v>
      </c>
      <c r="CC550" s="242">
        <v>58827.86</v>
      </c>
      <c r="CD550" s="242">
        <v>7480.25</v>
      </c>
      <c r="CE550" s="242">
        <v>28000</v>
      </c>
      <c r="CF550" s="42">
        <f t="shared" si="392"/>
        <v>2.2815598786629188E-2</v>
      </c>
      <c r="CG550" s="42">
        <f t="shared" si="393"/>
        <v>2.9732599671782992E-2</v>
      </c>
      <c r="CH550" s="42">
        <f t="shared" si="394"/>
        <v>2.2027575260882143E-2</v>
      </c>
      <c r="CI550" s="42">
        <f t="shared" si="395"/>
        <v>1.6043182203652952E-2</v>
      </c>
      <c r="CJ550" s="42">
        <f t="shared" si="396"/>
        <v>9.7034604989802167E-2</v>
      </c>
      <c r="CK550" s="54">
        <f t="shared" si="398"/>
        <v>1138.8919999999985</v>
      </c>
    </row>
    <row r="551" spans="1:89" ht="20" customHeight="1" x14ac:dyDescent="0.6">
      <c r="A551" s="47">
        <v>544</v>
      </c>
      <c r="B551" s="47">
        <v>4</v>
      </c>
      <c r="C551" s="48" t="s">
        <v>898</v>
      </c>
      <c r="D551" s="60" t="s">
        <v>219</v>
      </c>
      <c r="E551" s="48" t="s">
        <v>144</v>
      </c>
      <c r="F551" s="57"/>
      <c r="G551" s="19">
        <v>40</v>
      </c>
      <c r="H551" s="20">
        <f t="shared" si="355"/>
        <v>0</v>
      </c>
      <c r="I551" s="57">
        <v>9736</v>
      </c>
      <c r="J551" s="22">
        <v>50</v>
      </c>
      <c r="K551" s="20">
        <f t="shared" si="356"/>
        <v>486800</v>
      </c>
      <c r="L551" s="23"/>
      <c r="M551" s="24">
        <v>60</v>
      </c>
      <c r="N551" s="20">
        <f t="shared" si="357"/>
        <v>0</v>
      </c>
      <c r="O551" s="57">
        <v>4870</v>
      </c>
      <c r="P551" s="25">
        <v>12</v>
      </c>
      <c r="Q551" s="20">
        <f t="shared" si="358"/>
        <v>58440</v>
      </c>
      <c r="R551" s="57">
        <v>300</v>
      </c>
      <c r="S551" s="26">
        <v>12</v>
      </c>
      <c r="T551" s="20">
        <f t="shared" si="359"/>
        <v>3600</v>
      </c>
      <c r="U551" s="23">
        <v>561</v>
      </c>
      <c r="V551" s="25">
        <v>8</v>
      </c>
      <c r="W551" s="20">
        <f t="shared" si="360"/>
        <v>4488</v>
      </c>
      <c r="X551" s="57">
        <v>480</v>
      </c>
      <c r="Y551" s="25">
        <v>12</v>
      </c>
      <c r="Z551" s="20">
        <f t="shared" si="361"/>
        <v>5760</v>
      </c>
      <c r="AA551" s="57">
        <v>500</v>
      </c>
      <c r="AB551" s="25">
        <v>10</v>
      </c>
      <c r="AC551" s="20">
        <f t="shared" si="362"/>
        <v>5000</v>
      </c>
      <c r="AD551" s="57"/>
      <c r="AE551" s="25">
        <v>25</v>
      </c>
      <c r="AF551" s="20">
        <f t="shared" si="363"/>
        <v>0</v>
      </c>
      <c r="AG551" s="57">
        <v>155</v>
      </c>
      <c r="AH551" s="25">
        <v>7.5</v>
      </c>
      <c r="AI551" s="20">
        <f t="shared" si="364"/>
        <v>1162.5</v>
      </c>
      <c r="AJ551" s="57"/>
      <c r="AK551" s="22">
        <v>15</v>
      </c>
      <c r="AL551" s="20">
        <f t="shared" si="365"/>
        <v>0</v>
      </c>
      <c r="AM551" s="57"/>
      <c r="AN551" s="25">
        <v>12</v>
      </c>
      <c r="AO551" s="20">
        <f t="shared" si="366"/>
        <v>0</v>
      </c>
      <c r="AP551" s="23">
        <f t="shared" si="367"/>
        <v>1996</v>
      </c>
      <c r="AQ551" s="57">
        <v>120</v>
      </c>
      <c r="AR551" s="27">
        <v>4</v>
      </c>
      <c r="AS551" s="23">
        <f t="shared" si="368"/>
        <v>480</v>
      </c>
      <c r="AT551" s="57"/>
      <c r="AU551" s="28">
        <v>6</v>
      </c>
      <c r="AV551" s="23">
        <f t="shared" si="369"/>
        <v>0</v>
      </c>
      <c r="AW551" s="57">
        <f>98+929+41+262+271+26+64</f>
        <v>1691</v>
      </c>
      <c r="AX551" s="29">
        <f t="shared" si="370"/>
        <v>2171</v>
      </c>
      <c r="AY551" s="57">
        <f>2736+18580+533+4716+6775+650+16+5400</f>
        <v>39406</v>
      </c>
      <c r="AZ551" s="30">
        <f t="shared" si="371"/>
        <v>0.50020542317173378</v>
      </c>
      <c r="BA551" s="30">
        <f t="shared" si="372"/>
        <v>0.20501232539030403</v>
      </c>
      <c r="BB551" s="30">
        <f t="shared" si="373"/>
        <v>0.44579055441478438</v>
      </c>
      <c r="BC551" s="20">
        <f t="shared" si="374"/>
        <v>505648</v>
      </c>
      <c r="BD551" s="20">
        <f t="shared" si="375"/>
        <v>490400</v>
      </c>
      <c r="BE551" s="20">
        <f t="shared" si="376"/>
        <v>505648</v>
      </c>
      <c r="BF551" s="20">
        <f t="shared" si="377"/>
        <v>506810.5</v>
      </c>
      <c r="BG551" s="241">
        <v>606240.5</v>
      </c>
      <c r="BH551" s="241">
        <v>397068.14</v>
      </c>
      <c r="BI551" s="237">
        <f t="shared" si="378"/>
        <v>65.496802011742872</v>
      </c>
      <c r="BJ551" s="238">
        <f t="shared" si="379"/>
        <v>37204</v>
      </c>
      <c r="BK551" s="239">
        <f t="shared" si="380"/>
        <v>6.1368384329321453</v>
      </c>
      <c r="BL551" s="27">
        <f t="shared" si="381"/>
        <v>37845</v>
      </c>
      <c r="BM551" s="239">
        <f t="shared" si="382"/>
        <v>6.2425720485516889</v>
      </c>
      <c r="BN551" s="240">
        <f t="shared" si="383"/>
        <v>7068.76</v>
      </c>
      <c r="BO551" s="239">
        <f t="shared" si="384"/>
        <v>1.1659993022571076</v>
      </c>
      <c r="BP551" s="27">
        <f t="shared" si="385"/>
        <v>21726</v>
      </c>
      <c r="BQ551" s="239">
        <f t="shared" si="386"/>
        <v>3.5837262604527411</v>
      </c>
      <c r="BR551" s="36">
        <f t="shared" si="387"/>
        <v>39483.530000000013</v>
      </c>
      <c r="BS551" s="239">
        <f t="shared" si="388"/>
        <v>6.5128492735143917</v>
      </c>
      <c r="BT551" s="248">
        <f t="shared" si="397"/>
        <v>0.34503197988257134</v>
      </c>
      <c r="BU551" s="241">
        <v>143327.29</v>
      </c>
      <c r="BV551" s="47">
        <f t="shared" si="389"/>
        <v>23.641985317708073</v>
      </c>
      <c r="BW551" s="54">
        <f t="shared" si="390"/>
        <v>65845.069999999978</v>
      </c>
      <c r="BX551" s="237">
        <f t="shared" si="391"/>
        <v>10.861212670549062</v>
      </c>
      <c r="BY551" s="58">
        <v>11334</v>
      </c>
      <c r="BZ551" s="58">
        <v>11460</v>
      </c>
      <c r="CA551" s="58">
        <v>10360</v>
      </c>
      <c r="CB551" s="58">
        <v>4050</v>
      </c>
      <c r="CC551" s="59">
        <v>37845</v>
      </c>
      <c r="CD551" s="59">
        <v>7068.76</v>
      </c>
      <c r="CE551" s="59">
        <v>21726</v>
      </c>
      <c r="CF551" s="42">
        <f t="shared" si="392"/>
        <v>2.2414802392177958E-2</v>
      </c>
      <c r="CG551" s="42">
        <f t="shared" si="393"/>
        <v>2.336867862969005E-2</v>
      </c>
      <c r="CH551" s="42">
        <f t="shared" si="394"/>
        <v>2.0488561212543114E-2</v>
      </c>
      <c r="CI551" s="42">
        <f t="shared" si="395"/>
        <v>7.9911525116389652E-3</v>
      </c>
      <c r="CJ551" s="42">
        <f t="shared" si="396"/>
        <v>6.2425720485516888E-2</v>
      </c>
      <c r="CK551" s="54">
        <f t="shared" si="398"/>
        <v>13169.013999999996</v>
      </c>
    </row>
    <row r="552" spans="1:89" ht="20" customHeight="1" x14ac:dyDescent="0.6">
      <c r="A552" s="47">
        <v>545</v>
      </c>
      <c r="B552" s="47">
        <v>4</v>
      </c>
      <c r="C552" s="48" t="s">
        <v>899</v>
      </c>
      <c r="D552" s="48" t="s">
        <v>881</v>
      </c>
      <c r="E552" s="48" t="s">
        <v>338</v>
      </c>
      <c r="F552" s="57"/>
      <c r="G552" s="19">
        <v>40</v>
      </c>
      <c r="H552" s="20">
        <f t="shared" si="355"/>
        <v>0</v>
      </c>
      <c r="I552" s="23">
        <v>9118</v>
      </c>
      <c r="J552" s="22">
        <v>50</v>
      </c>
      <c r="K552" s="20">
        <f t="shared" si="356"/>
        <v>455900</v>
      </c>
      <c r="L552" s="23"/>
      <c r="M552" s="24">
        <v>60</v>
      </c>
      <c r="N552" s="20">
        <f t="shared" si="357"/>
        <v>0</v>
      </c>
      <c r="O552" s="23">
        <v>6046</v>
      </c>
      <c r="P552" s="25">
        <v>12</v>
      </c>
      <c r="Q552" s="20">
        <f t="shared" si="358"/>
        <v>72552</v>
      </c>
      <c r="R552" s="23">
        <v>1470</v>
      </c>
      <c r="S552" s="26">
        <v>12</v>
      </c>
      <c r="T552" s="20">
        <f t="shared" si="359"/>
        <v>17640</v>
      </c>
      <c r="U552" s="23">
        <v>640</v>
      </c>
      <c r="V552" s="25">
        <v>8</v>
      </c>
      <c r="W552" s="20">
        <f t="shared" si="360"/>
        <v>5120</v>
      </c>
      <c r="X552" s="23">
        <v>400</v>
      </c>
      <c r="Y552" s="25">
        <v>12</v>
      </c>
      <c r="Z552" s="20">
        <f t="shared" si="361"/>
        <v>4800</v>
      </c>
      <c r="AA552" s="23">
        <v>1045</v>
      </c>
      <c r="AB552" s="25">
        <v>10</v>
      </c>
      <c r="AC552" s="20">
        <f t="shared" si="362"/>
        <v>10450</v>
      </c>
      <c r="AD552" s="23"/>
      <c r="AE552" s="25">
        <v>25</v>
      </c>
      <c r="AF552" s="20">
        <f t="shared" si="363"/>
        <v>0</v>
      </c>
      <c r="AG552" s="23"/>
      <c r="AH552" s="25">
        <v>7.5</v>
      </c>
      <c r="AI552" s="20">
        <f t="shared" si="364"/>
        <v>0</v>
      </c>
      <c r="AJ552" s="23"/>
      <c r="AK552" s="22">
        <v>15</v>
      </c>
      <c r="AL552" s="20">
        <f t="shared" si="365"/>
        <v>0</v>
      </c>
      <c r="AM552" s="23"/>
      <c r="AN552" s="25">
        <v>12</v>
      </c>
      <c r="AO552" s="20">
        <f t="shared" si="366"/>
        <v>0</v>
      </c>
      <c r="AP552" s="23">
        <f t="shared" si="367"/>
        <v>3555</v>
      </c>
      <c r="AQ552" s="23">
        <v>144</v>
      </c>
      <c r="AR552" s="27">
        <v>4</v>
      </c>
      <c r="AS552" s="23">
        <f t="shared" si="368"/>
        <v>576</v>
      </c>
      <c r="AT552" s="23"/>
      <c r="AU552" s="28">
        <v>6</v>
      </c>
      <c r="AV552" s="23">
        <f t="shared" si="369"/>
        <v>0</v>
      </c>
      <c r="AW552" s="23">
        <v>1694</v>
      </c>
      <c r="AX552" s="29">
        <f t="shared" si="370"/>
        <v>2270</v>
      </c>
      <c r="AY552" s="23">
        <v>38795</v>
      </c>
      <c r="AZ552" s="30">
        <f t="shared" si="371"/>
        <v>0.66308400965123926</v>
      </c>
      <c r="BA552" s="30">
        <f t="shared" si="372"/>
        <v>0.38988813336257949</v>
      </c>
      <c r="BB552" s="30">
        <f t="shared" si="373"/>
        <v>0.37545484617929209</v>
      </c>
      <c r="BC552" s="20">
        <f t="shared" si="374"/>
        <v>493910</v>
      </c>
      <c r="BD552" s="20">
        <f t="shared" si="375"/>
        <v>473540</v>
      </c>
      <c r="BE552" s="20">
        <f t="shared" si="376"/>
        <v>493910</v>
      </c>
      <c r="BF552" s="20">
        <f t="shared" si="377"/>
        <v>493910</v>
      </c>
      <c r="BG552" s="36">
        <v>605257</v>
      </c>
      <c r="BH552" s="36">
        <v>405431.79140400002</v>
      </c>
      <c r="BI552" s="237">
        <f t="shared" si="378"/>
        <v>66.985064427838097</v>
      </c>
      <c r="BJ552" s="238">
        <f t="shared" si="379"/>
        <v>33086</v>
      </c>
      <c r="BK552" s="239">
        <f t="shared" si="380"/>
        <v>5.4664382237627986</v>
      </c>
      <c r="BL552" s="27">
        <f t="shared" si="381"/>
        <v>35825</v>
      </c>
      <c r="BM552" s="239">
        <f t="shared" si="382"/>
        <v>5.9189732625975413</v>
      </c>
      <c r="BN552" s="240">
        <f t="shared" si="383"/>
        <v>11387.76</v>
      </c>
      <c r="BO552" s="239">
        <f t="shared" si="384"/>
        <v>1.881475141964488</v>
      </c>
      <c r="BP552" s="27">
        <f t="shared" si="385"/>
        <v>18000</v>
      </c>
      <c r="BQ552" s="239">
        <f t="shared" si="386"/>
        <v>2.9739433001187927</v>
      </c>
      <c r="BR552" s="36">
        <f t="shared" si="387"/>
        <v>36394.020000000004</v>
      </c>
      <c r="BS552" s="239">
        <f t="shared" si="388"/>
        <v>6.0129862190771863</v>
      </c>
      <c r="BT552" s="248">
        <f t="shared" si="397"/>
        <v>0.33014935572161908</v>
      </c>
      <c r="BU552" s="36">
        <v>134692.78</v>
      </c>
      <c r="BV552" s="47">
        <f t="shared" si="389"/>
        <v>22.253816147520805</v>
      </c>
      <c r="BW552" s="54">
        <f t="shared" si="390"/>
        <v>65132.428595999983</v>
      </c>
      <c r="BX552" s="237">
        <f t="shared" si="391"/>
        <v>10.7611194246411</v>
      </c>
      <c r="BY552" s="53">
        <v>12996</v>
      </c>
      <c r="BZ552" s="53">
        <v>6380</v>
      </c>
      <c r="CA552" s="53">
        <v>7490</v>
      </c>
      <c r="CB552" s="53">
        <v>6220</v>
      </c>
      <c r="CC552" s="54">
        <v>35825</v>
      </c>
      <c r="CD552" s="54">
        <v>11387.76</v>
      </c>
      <c r="CE552" s="54">
        <v>18000</v>
      </c>
      <c r="CF552" s="42">
        <f t="shared" si="392"/>
        <v>2.6312486080460003E-2</v>
      </c>
      <c r="CG552" s="42">
        <f t="shared" si="393"/>
        <v>1.3472990666047218E-2</v>
      </c>
      <c r="CH552" s="42">
        <f t="shared" si="394"/>
        <v>1.5164706120548278E-2</v>
      </c>
      <c r="CI552" s="42">
        <f t="shared" si="395"/>
        <v>1.2593387459253711E-2</v>
      </c>
      <c r="CJ552" s="42">
        <f t="shared" si="396"/>
        <v>5.9189732625975412E-2</v>
      </c>
      <c r="CK552" s="54">
        <f t="shared" si="398"/>
        <v>13026.485719199998</v>
      </c>
    </row>
    <row r="553" spans="1:89" ht="20" customHeight="1" x14ac:dyDescent="0.6">
      <c r="A553" s="47">
        <v>546</v>
      </c>
      <c r="B553" s="47">
        <v>4</v>
      </c>
      <c r="C553" s="48" t="s">
        <v>900</v>
      </c>
      <c r="D553" s="48" t="s">
        <v>87</v>
      </c>
      <c r="E553" s="48" t="s">
        <v>525</v>
      </c>
      <c r="F553" s="55"/>
      <c r="G553" s="19">
        <v>40</v>
      </c>
      <c r="H553" s="20">
        <f t="shared" si="355"/>
        <v>0</v>
      </c>
      <c r="I553" s="23">
        <v>10083</v>
      </c>
      <c r="J553" s="22">
        <v>50</v>
      </c>
      <c r="K553" s="20">
        <f t="shared" si="356"/>
        <v>504150</v>
      </c>
      <c r="L553" s="23"/>
      <c r="M553" s="24">
        <v>60</v>
      </c>
      <c r="N553" s="20">
        <f t="shared" si="357"/>
        <v>0</v>
      </c>
      <c r="O553" s="23">
        <v>4331</v>
      </c>
      <c r="P553" s="25">
        <v>12</v>
      </c>
      <c r="Q553" s="20">
        <f t="shared" si="358"/>
        <v>51972</v>
      </c>
      <c r="R553" s="23"/>
      <c r="S553" s="26">
        <v>12</v>
      </c>
      <c r="T553" s="20">
        <f t="shared" si="359"/>
        <v>0</v>
      </c>
      <c r="U553" s="23">
        <v>608</v>
      </c>
      <c r="V553" s="25">
        <v>8</v>
      </c>
      <c r="W553" s="20">
        <f t="shared" si="360"/>
        <v>4864</v>
      </c>
      <c r="X553" s="23">
        <v>140</v>
      </c>
      <c r="Y553" s="25">
        <v>12</v>
      </c>
      <c r="Z553" s="20">
        <f t="shared" si="361"/>
        <v>1680</v>
      </c>
      <c r="AA553" s="23">
        <v>828</v>
      </c>
      <c r="AB553" s="25">
        <v>10</v>
      </c>
      <c r="AC553" s="20">
        <f t="shared" si="362"/>
        <v>8280</v>
      </c>
      <c r="AD553" s="23">
        <v>218</v>
      </c>
      <c r="AE553" s="25">
        <v>25</v>
      </c>
      <c r="AF553" s="20">
        <f t="shared" si="363"/>
        <v>5450</v>
      </c>
      <c r="AG553" s="23">
        <v>164</v>
      </c>
      <c r="AH553" s="25">
        <v>7.5</v>
      </c>
      <c r="AI553" s="20">
        <f t="shared" si="364"/>
        <v>1230</v>
      </c>
      <c r="AJ553" s="23"/>
      <c r="AK553" s="22">
        <v>15</v>
      </c>
      <c r="AL553" s="20">
        <f t="shared" si="365"/>
        <v>0</v>
      </c>
      <c r="AM553" s="23"/>
      <c r="AN553" s="25">
        <v>12</v>
      </c>
      <c r="AO553" s="20">
        <f t="shared" si="366"/>
        <v>0</v>
      </c>
      <c r="AP553" s="23">
        <f t="shared" si="367"/>
        <v>1958</v>
      </c>
      <c r="AQ553" s="23"/>
      <c r="AR553" s="27">
        <v>4</v>
      </c>
      <c r="AS553" s="23">
        <f t="shared" si="368"/>
        <v>0</v>
      </c>
      <c r="AT553" s="23">
        <v>37</v>
      </c>
      <c r="AU553" s="28">
        <v>6</v>
      </c>
      <c r="AV553" s="23">
        <f t="shared" si="369"/>
        <v>222</v>
      </c>
      <c r="AW553" s="23">
        <v>1209</v>
      </c>
      <c r="AX553" s="29">
        <f t="shared" si="370"/>
        <v>1431</v>
      </c>
      <c r="AY553" s="23">
        <v>27488</v>
      </c>
      <c r="AZ553" s="30">
        <f t="shared" si="371"/>
        <v>0.42953486065655061</v>
      </c>
      <c r="BA553" s="30">
        <f t="shared" si="372"/>
        <v>0.19418823762769016</v>
      </c>
      <c r="BB553" s="30">
        <f t="shared" si="373"/>
        <v>0.33040868159778342</v>
      </c>
      <c r="BC553" s="20">
        <f t="shared" si="374"/>
        <v>524424</v>
      </c>
      <c r="BD553" s="20">
        <f t="shared" si="375"/>
        <v>509600</v>
      </c>
      <c r="BE553" s="20">
        <f t="shared" si="376"/>
        <v>524424</v>
      </c>
      <c r="BF553" s="20">
        <f t="shared" si="377"/>
        <v>525654</v>
      </c>
      <c r="BG553" s="36">
        <v>605114</v>
      </c>
      <c r="BH553" s="36">
        <v>415675.37361000001</v>
      </c>
      <c r="BI553" s="237">
        <f t="shared" si="378"/>
        <v>68.693729381571075</v>
      </c>
      <c r="BJ553" s="238">
        <f t="shared" si="379"/>
        <v>45499</v>
      </c>
      <c r="BK553" s="239">
        <f t="shared" si="380"/>
        <v>7.5190790495675195</v>
      </c>
      <c r="BL553" s="27">
        <f t="shared" si="381"/>
        <v>46500</v>
      </c>
      <c r="BM553" s="239">
        <f t="shared" si="382"/>
        <v>7.6845024243365705</v>
      </c>
      <c r="BN553" s="240">
        <f t="shared" si="383"/>
        <v>2062.5</v>
      </c>
      <c r="BO553" s="239">
        <f t="shared" si="384"/>
        <v>0.3408448655955737</v>
      </c>
      <c r="BP553" s="27">
        <f t="shared" si="385"/>
        <v>15000</v>
      </c>
      <c r="BQ553" s="239">
        <f t="shared" si="386"/>
        <v>2.4788717497859905</v>
      </c>
      <c r="BR553" s="36">
        <f t="shared" si="387"/>
        <v>44978.200000000012</v>
      </c>
      <c r="BS553" s="239">
        <f t="shared" si="388"/>
        <v>7.4330126224149513</v>
      </c>
      <c r="BT553" s="248">
        <f t="shared" si="397"/>
        <v>0.31306270618428922</v>
      </c>
      <c r="BU553" s="36">
        <v>154039.70000000001</v>
      </c>
      <c r="BV553" s="47">
        <f t="shared" si="389"/>
        <v>25.456310711700606</v>
      </c>
      <c r="BW553" s="54">
        <f t="shared" si="390"/>
        <v>35398.926389999979</v>
      </c>
      <c r="BX553" s="237">
        <f t="shared" si="391"/>
        <v>5.8499599067283148</v>
      </c>
      <c r="BY553" s="53">
        <v>11529</v>
      </c>
      <c r="BZ553" s="53">
        <v>14520</v>
      </c>
      <c r="CA553" s="53">
        <v>13050</v>
      </c>
      <c r="CB553" s="53">
        <v>6400</v>
      </c>
      <c r="CC553" s="54">
        <v>46500</v>
      </c>
      <c r="CD553" s="54">
        <v>2062.5</v>
      </c>
      <c r="CE553" s="54">
        <v>15000</v>
      </c>
      <c r="CF553" s="42">
        <f t="shared" si="392"/>
        <v>2.1984119719921286E-2</v>
      </c>
      <c r="CG553" s="42">
        <f t="shared" si="393"/>
        <v>2.849293563579278E-2</v>
      </c>
      <c r="CH553" s="42">
        <f t="shared" si="394"/>
        <v>2.4884444647842206E-2</v>
      </c>
      <c r="CI553" s="42">
        <f t="shared" si="395"/>
        <v>1.2175309233830619E-2</v>
      </c>
      <c r="CJ553" s="42">
        <f t="shared" si="396"/>
        <v>7.6845024243365714E-2</v>
      </c>
      <c r="CK553" s="54">
        <f t="shared" si="398"/>
        <v>7079.7852779999957</v>
      </c>
    </row>
    <row r="554" spans="1:89" ht="20" customHeight="1" x14ac:dyDescent="0.6">
      <c r="A554" s="47">
        <v>547</v>
      </c>
      <c r="B554" s="47">
        <v>4</v>
      </c>
      <c r="C554" s="48" t="s">
        <v>901</v>
      </c>
      <c r="D554" s="48" t="s">
        <v>692</v>
      </c>
      <c r="E554" s="48" t="s">
        <v>358</v>
      </c>
      <c r="F554" s="57"/>
      <c r="G554" s="19">
        <v>40</v>
      </c>
      <c r="H554" s="20">
        <f t="shared" si="355"/>
        <v>0</v>
      </c>
      <c r="I554" s="23">
        <v>9650</v>
      </c>
      <c r="J554" s="22">
        <v>50</v>
      </c>
      <c r="K554" s="20">
        <f t="shared" si="356"/>
        <v>482500</v>
      </c>
      <c r="L554" s="23"/>
      <c r="M554" s="24">
        <v>60</v>
      </c>
      <c r="N554" s="20">
        <f t="shared" si="357"/>
        <v>0</v>
      </c>
      <c r="O554" s="23">
        <v>4480</v>
      </c>
      <c r="P554" s="25">
        <v>12</v>
      </c>
      <c r="Q554" s="20">
        <f t="shared" si="358"/>
        <v>53760</v>
      </c>
      <c r="R554" s="23">
        <v>480</v>
      </c>
      <c r="S554" s="26">
        <v>12</v>
      </c>
      <c r="T554" s="20">
        <f t="shared" si="359"/>
        <v>5760</v>
      </c>
      <c r="U554" s="23">
        <v>485</v>
      </c>
      <c r="V554" s="25">
        <v>8</v>
      </c>
      <c r="W554" s="20">
        <f t="shared" si="360"/>
        <v>3880</v>
      </c>
      <c r="X554" s="23">
        <v>265</v>
      </c>
      <c r="Y554" s="25">
        <v>12</v>
      </c>
      <c r="Z554" s="20">
        <f t="shared" si="361"/>
        <v>3180</v>
      </c>
      <c r="AA554" s="23">
        <v>775</v>
      </c>
      <c r="AB554" s="25">
        <v>10</v>
      </c>
      <c r="AC554" s="20">
        <f t="shared" si="362"/>
        <v>7750</v>
      </c>
      <c r="AD554" s="23">
        <v>265</v>
      </c>
      <c r="AE554" s="25">
        <v>25</v>
      </c>
      <c r="AF554" s="20">
        <f t="shared" si="363"/>
        <v>6625</v>
      </c>
      <c r="AG554" s="23"/>
      <c r="AH554" s="25">
        <v>7.5</v>
      </c>
      <c r="AI554" s="20">
        <f t="shared" si="364"/>
        <v>0</v>
      </c>
      <c r="AJ554" s="23"/>
      <c r="AK554" s="22">
        <v>15</v>
      </c>
      <c r="AL554" s="20">
        <f t="shared" si="365"/>
        <v>0</v>
      </c>
      <c r="AM554" s="23"/>
      <c r="AN554" s="25">
        <v>12</v>
      </c>
      <c r="AO554" s="20">
        <f t="shared" si="366"/>
        <v>0</v>
      </c>
      <c r="AP554" s="23">
        <f t="shared" si="367"/>
        <v>2270</v>
      </c>
      <c r="AQ554" s="23">
        <v>51</v>
      </c>
      <c r="AR554" s="27">
        <v>4</v>
      </c>
      <c r="AS554" s="23">
        <f t="shared" si="368"/>
        <v>204</v>
      </c>
      <c r="AT554" s="23">
        <v>28</v>
      </c>
      <c r="AU554" s="28">
        <v>6</v>
      </c>
      <c r="AV554" s="23">
        <f t="shared" si="369"/>
        <v>168</v>
      </c>
      <c r="AW554" s="23">
        <v>1840</v>
      </c>
      <c r="AX554" s="29">
        <f t="shared" si="370"/>
        <v>2212</v>
      </c>
      <c r="AY554" s="23">
        <v>41520</v>
      </c>
      <c r="AZ554" s="30">
        <f t="shared" si="371"/>
        <v>0.46424870466321244</v>
      </c>
      <c r="BA554" s="30">
        <f t="shared" si="372"/>
        <v>0.23523316062176167</v>
      </c>
      <c r="BB554" s="30">
        <f t="shared" si="373"/>
        <v>0.49375000000000002</v>
      </c>
      <c r="BC554" s="20">
        <f t="shared" si="374"/>
        <v>509695</v>
      </c>
      <c r="BD554" s="20">
        <f t="shared" si="375"/>
        <v>494885</v>
      </c>
      <c r="BE554" s="20">
        <f t="shared" si="376"/>
        <v>509695</v>
      </c>
      <c r="BF554" s="20">
        <f t="shared" si="377"/>
        <v>509695</v>
      </c>
      <c r="BG554" s="36">
        <v>604975</v>
      </c>
      <c r="BH554" s="36">
        <v>394156.15353941999</v>
      </c>
      <c r="BI554" s="237">
        <f t="shared" si="378"/>
        <v>65.152469695346085</v>
      </c>
      <c r="BJ554" s="238">
        <f t="shared" si="379"/>
        <v>43694</v>
      </c>
      <c r="BK554" s="239">
        <f t="shared" si="380"/>
        <v>7.222447208562337</v>
      </c>
      <c r="BL554" s="27">
        <f t="shared" si="381"/>
        <v>52796</v>
      </c>
      <c r="BM554" s="239">
        <f t="shared" si="382"/>
        <v>8.7269721889334271</v>
      </c>
      <c r="BN554" s="240">
        <f t="shared" si="383"/>
        <v>0</v>
      </c>
      <c r="BO554" s="239">
        <f t="shared" si="384"/>
        <v>0</v>
      </c>
      <c r="BP554" s="27">
        <f t="shared" si="385"/>
        <v>25000</v>
      </c>
      <c r="BQ554" s="239">
        <f t="shared" si="386"/>
        <v>4.1324021653787346</v>
      </c>
      <c r="BR554" s="36">
        <f t="shared" si="387"/>
        <v>24666.649999999994</v>
      </c>
      <c r="BS554" s="239">
        <f t="shared" si="388"/>
        <v>4.077300714905574</v>
      </c>
      <c r="BT554" s="248">
        <f t="shared" si="397"/>
        <v>0.34847530304653912</v>
      </c>
      <c r="BU554" s="36">
        <v>146156.65</v>
      </c>
      <c r="BV554" s="47">
        <f t="shared" si="389"/>
        <v>24.159122277780071</v>
      </c>
      <c r="BW554" s="54">
        <f t="shared" si="390"/>
        <v>64662.196460580017</v>
      </c>
      <c r="BX554" s="237">
        <f t="shared" si="391"/>
        <v>10.688408026873841</v>
      </c>
      <c r="BY554" s="53">
        <v>14044</v>
      </c>
      <c r="BZ554" s="53">
        <v>15680</v>
      </c>
      <c r="CA554" s="53">
        <v>8920</v>
      </c>
      <c r="CB554" s="53">
        <v>5050</v>
      </c>
      <c r="CC554" s="54">
        <v>52796</v>
      </c>
      <c r="CD554" s="54"/>
      <c r="CE554" s="54">
        <v>25000</v>
      </c>
      <c r="CF554" s="42">
        <f t="shared" si="392"/>
        <v>2.755373311490205E-2</v>
      </c>
      <c r="CG554" s="42">
        <f t="shared" si="393"/>
        <v>3.1684128635945726E-2</v>
      </c>
      <c r="CH554" s="42">
        <f t="shared" si="394"/>
        <v>1.750066216070395E-2</v>
      </c>
      <c r="CI554" s="42">
        <f t="shared" si="395"/>
        <v>9.9078860887393434E-3</v>
      </c>
      <c r="CJ554" s="42">
        <f t="shared" si="396"/>
        <v>8.7269721889334267E-2</v>
      </c>
      <c r="CK554" s="54">
        <f t="shared" si="398"/>
        <v>12932.439292116003</v>
      </c>
    </row>
    <row r="555" spans="1:89" ht="20" customHeight="1" x14ac:dyDescent="0.6">
      <c r="A555" s="47">
        <v>548</v>
      </c>
      <c r="B555" s="47">
        <v>4</v>
      </c>
      <c r="C555" s="48" t="s">
        <v>902</v>
      </c>
      <c r="D555" s="48" t="s">
        <v>903</v>
      </c>
      <c r="E555" s="48" t="s">
        <v>201</v>
      </c>
      <c r="F555" s="23"/>
      <c r="G555" s="19">
        <v>40</v>
      </c>
      <c r="H555" s="20">
        <f t="shared" si="355"/>
        <v>0</v>
      </c>
      <c r="I555" s="23">
        <v>9310</v>
      </c>
      <c r="J555" s="22">
        <v>50</v>
      </c>
      <c r="K555" s="20">
        <f t="shared" si="356"/>
        <v>465500</v>
      </c>
      <c r="L555" s="23"/>
      <c r="M555" s="24">
        <v>60</v>
      </c>
      <c r="N555" s="20">
        <f t="shared" si="357"/>
        <v>0</v>
      </c>
      <c r="O555" s="23">
        <v>7094</v>
      </c>
      <c r="P555" s="25">
        <v>12</v>
      </c>
      <c r="Q555" s="20">
        <f t="shared" si="358"/>
        <v>85128</v>
      </c>
      <c r="R555" s="23">
        <v>440</v>
      </c>
      <c r="S555" s="26">
        <v>12</v>
      </c>
      <c r="T555" s="20">
        <f t="shared" si="359"/>
        <v>5280</v>
      </c>
      <c r="U555" s="23">
        <v>560</v>
      </c>
      <c r="V555" s="25">
        <v>8</v>
      </c>
      <c r="W555" s="20">
        <f t="shared" si="360"/>
        <v>4480</v>
      </c>
      <c r="X555" s="23">
        <v>213</v>
      </c>
      <c r="Y555" s="25">
        <v>12</v>
      </c>
      <c r="Z555" s="20">
        <f t="shared" si="361"/>
        <v>2556</v>
      </c>
      <c r="AA555" s="23">
        <v>341</v>
      </c>
      <c r="AB555" s="25">
        <v>10</v>
      </c>
      <c r="AC555" s="20">
        <f t="shared" si="362"/>
        <v>3410</v>
      </c>
      <c r="AD555" s="23">
        <v>298</v>
      </c>
      <c r="AE555" s="25">
        <v>25</v>
      </c>
      <c r="AF555" s="20">
        <f t="shared" si="363"/>
        <v>7450</v>
      </c>
      <c r="AG555" s="23">
        <v>0</v>
      </c>
      <c r="AH555" s="25">
        <v>7.5</v>
      </c>
      <c r="AI555" s="20">
        <f t="shared" si="364"/>
        <v>0</v>
      </c>
      <c r="AJ555" s="23">
        <v>91</v>
      </c>
      <c r="AK555" s="22">
        <v>15</v>
      </c>
      <c r="AL555" s="20">
        <f t="shared" si="365"/>
        <v>1365</v>
      </c>
      <c r="AM555" s="23">
        <v>0</v>
      </c>
      <c r="AN555" s="25">
        <v>12</v>
      </c>
      <c r="AO555" s="20">
        <f t="shared" si="366"/>
        <v>0</v>
      </c>
      <c r="AP555" s="23">
        <f t="shared" si="367"/>
        <v>1943</v>
      </c>
      <c r="AQ555" s="23">
        <v>55</v>
      </c>
      <c r="AR555" s="27">
        <v>4</v>
      </c>
      <c r="AS555" s="23">
        <f t="shared" si="368"/>
        <v>220</v>
      </c>
      <c r="AT555" s="23">
        <v>0</v>
      </c>
      <c r="AU555" s="28">
        <v>6</v>
      </c>
      <c r="AV555" s="23">
        <f t="shared" si="369"/>
        <v>0</v>
      </c>
      <c r="AW555" s="23">
        <v>2555</v>
      </c>
      <c r="AX555" s="29">
        <f t="shared" si="370"/>
        <v>2775</v>
      </c>
      <c r="AY555" s="23">
        <v>28895</v>
      </c>
      <c r="AZ555" s="30">
        <f t="shared" si="371"/>
        <v>0.76197636949516645</v>
      </c>
      <c r="BA555" s="30">
        <f t="shared" si="372"/>
        <v>0.20870032223415683</v>
      </c>
      <c r="BB555" s="30">
        <f t="shared" si="373"/>
        <v>0.39117564138708766</v>
      </c>
      <c r="BC555" s="20">
        <f t="shared" si="374"/>
        <v>488676</v>
      </c>
      <c r="BD555" s="20">
        <f t="shared" si="375"/>
        <v>478230</v>
      </c>
      <c r="BE555" s="20">
        <f t="shared" si="376"/>
        <v>488676</v>
      </c>
      <c r="BF555" s="20">
        <f t="shared" si="377"/>
        <v>488676</v>
      </c>
      <c r="BG555" s="36">
        <v>604064</v>
      </c>
      <c r="BH555" s="36">
        <v>411432.58333333302</v>
      </c>
      <c r="BI555" s="237">
        <f t="shared" si="378"/>
        <v>68.110760338860288</v>
      </c>
      <c r="BJ555" s="238">
        <f t="shared" si="379"/>
        <v>43552.5</v>
      </c>
      <c r="BK555" s="239">
        <f t="shared" si="380"/>
        <v>7.2099148434602949</v>
      </c>
      <c r="BL555" s="27">
        <f t="shared" si="381"/>
        <v>40455</v>
      </c>
      <c r="BM555" s="239">
        <f t="shared" si="382"/>
        <v>6.6971380515971815</v>
      </c>
      <c r="BN555" s="240">
        <f t="shared" si="383"/>
        <v>4156</v>
      </c>
      <c r="BO555" s="239">
        <f t="shared" si="384"/>
        <v>0.68800656884038769</v>
      </c>
      <c r="BP555" s="27">
        <f t="shared" si="385"/>
        <v>15000</v>
      </c>
      <c r="BQ555" s="239">
        <f t="shared" si="386"/>
        <v>2.4831805901361443</v>
      </c>
      <c r="BR555" s="36">
        <f t="shared" si="387"/>
        <v>52956.5</v>
      </c>
      <c r="BS555" s="239">
        <f t="shared" si="388"/>
        <v>8.7667035281029815</v>
      </c>
      <c r="BT555" s="248">
        <f t="shared" si="397"/>
        <v>0.31889239661139712</v>
      </c>
      <c r="BU555" s="36">
        <v>156120</v>
      </c>
      <c r="BV555" s="47">
        <f t="shared" si="389"/>
        <v>25.844943582136992</v>
      </c>
      <c r="BW555" s="54">
        <f t="shared" si="390"/>
        <v>36511.416666666977</v>
      </c>
      <c r="BX555" s="237">
        <f t="shared" si="391"/>
        <v>6.0442960790027174</v>
      </c>
      <c r="BY555" s="53">
        <v>11527.5</v>
      </c>
      <c r="BZ555" s="53">
        <v>13405</v>
      </c>
      <c r="CA555" s="53">
        <v>12180</v>
      </c>
      <c r="CB555" s="53">
        <v>6440</v>
      </c>
      <c r="CC555" s="54">
        <v>40455</v>
      </c>
      <c r="CD555" s="54">
        <v>4156</v>
      </c>
      <c r="CE555" s="54">
        <v>15000</v>
      </c>
      <c r="CF555" s="42">
        <f t="shared" si="392"/>
        <v>2.3589249318566902E-2</v>
      </c>
      <c r="CG555" s="42">
        <f t="shared" si="393"/>
        <v>2.8030445601488825E-2</v>
      </c>
      <c r="CH555" s="42">
        <f t="shared" si="394"/>
        <v>2.4924489846032953E-2</v>
      </c>
      <c r="CI555" s="42">
        <f t="shared" si="395"/>
        <v>1.3178465895603632E-2</v>
      </c>
      <c r="CJ555" s="42">
        <f t="shared" si="396"/>
        <v>6.6971380515971818E-2</v>
      </c>
      <c r="CK555" s="54">
        <f t="shared" si="398"/>
        <v>7302.2833333333956</v>
      </c>
    </row>
    <row r="556" spans="1:89" ht="20" customHeight="1" x14ac:dyDescent="0.6">
      <c r="A556" s="47">
        <v>549</v>
      </c>
      <c r="B556" s="47">
        <v>4</v>
      </c>
      <c r="C556" s="48" t="s">
        <v>904</v>
      </c>
      <c r="D556" s="48" t="s">
        <v>441</v>
      </c>
      <c r="E556" s="48" t="s">
        <v>395</v>
      </c>
      <c r="F556" s="23"/>
      <c r="G556" s="19">
        <v>40</v>
      </c>
      <c r="H556" s="20">
        <f t="shared" si="355"/>
        <v>0</v>
      </c>
      <c r="I556" s="23">
        <v>10711</v>
      </c>
      <c r="J556" s="22">
        <v>50</v>
      </c>
      <c r="K556" s="20">
        <f t="shared" si="356"/>
        <v>535550</v>
      </c>
      <c r="L556" s="23"/>
      <c r="M556" s="24">
        <v>60</v>
      </c>
      <c r="N556" s="20">
        <f t="shared" si="357"/>
        <v>0</v>
      </c>
      <c r="O556" s="23">
        <v>2763</v>
      </c>
      <c r="P556" s="25">
        <v>12</v>
      </c>
      <c r="Q556" s="20">
        <f t="shared" si="358"/>
        <v>33156</v>
      </c>
      <c r="R556" s="23">
        <v>760</v>
      </c>
      <c r="S556" s="26">
        <v>12</v>
      </c>
      <c r="T556" s="20">
        <f t="shared" si="359"/>
        <v>9120</v>
      </c>
      <c r="U556" s="23">
        <v>777</v>
      </c>
      <c r="V556" s="25">
        <v>8</v>
      </c>
      <c r="W556" s="20">
        <f t="shared" si="360"/>
        <v>6216</v>
      </c>
      <c r="X556" s="23"/>
      <c r="Y556" s="25">
        <v>12</v>
      </c>
      <c r="Z556" s="20">
        <f t="shared" si="361"/>
        <v>0</v>
      </c>
      <c r="AA556" s="23">
        <v>289</v>
      </c>
      <c r="AB556" s="25">
        <v>10</v>
      </c>
      <c r="AC556" s="20">
        <f t="shared" si="362"/>
        <v>2890</v>
      </c>
      <c r="AD556" s="23">
        <v>252</v>
      </c>
      <c r="AE556" s="25">
        <v>25</v>
      </c>
      <c r="AF556" s="20">
        <f t="shared" si="363"/>
        <v>6300</v>
      </c>
      <c r="AG556" s="23"/>
      <c r="AH556" s="25">
        <v>7.5</v>
      </c>
      <c r="AI556" s="20">
        <f t="shared" si="364"/>
        <v>0</v>
      </c>
      <c r="AJ556" s="23"/>
      <c r="AK556" s="22">
        <v>15</v>
      </c>
      <c r="AL556" s="20">
        <f t="shared" si="365"/>
        <v>0</v>
      </c>
      <c r="AM556" s="23"/>
      <c r="AN556" s="25">
        <v>12</v>
      </c>
      <c r="AO556" s="20">
        <f t="shared" si="366"/>
        <v>0</v>
      </c>
      <c r="AP556" s="23">
        <f t="shared" si="367"/>
        <v>2078</v>
      </c>
      <c r="AQ556" s="23"/>
      <c r="AR556" s="27">
        <v>4</v>
      </c>
      <c r="AS556" s="23">
        <f t="shared" si="368"/>
        <v>0</v>
      </c>
      <c r="AT556" s="23"/>
      <c r="AU556" s="28">
        <v>6</v>
      </c>
      <c r="AV556" s="23">
        <f t="shared" si="369"/>
        <v>0</v>
      </c>
      <c r="AW556" s="23">
        <v>685</v>
      </c>
      <c r="AX556" s="29">
        <f t="shared" si="370"/>
        <v>685</v>
      </c>
      <c r="AY556" s="23">
        <v>10785</v>
      </c>
      <c r="AZ556" s="30">
        <f t="shared" si="371"/>
        <v>0.25795910745962097</v>
      </c>
      <c r="BA556" s="30">
        <f t="shared" si="372"/>
        <v>0.19400616188964614</v>
      </c>
      <c r="BB556" s="30">
        <f t="shared" si="373"/>
        <v>0.24791892870068766</v>
      </c>
      <c r="BC556" s="20">
        <f t="shared" si="374"/>
        <v>560076</v>
      </c>
      <c r="BD556" s="20">
        <f t="shared" si="375"/>
        <v>550970</v>
      </c>
      <c r="BE556" s="20">
        <f t="shared" si="376"/>
        <v>560076</v>
      </c>
      <c r="BF556" s="20">
        <f t="shared" si="377"/>
        <v>560076</v>
      </c>
      <c r="BG556" s="36">
        <v>604017</v>
      </c>
      <c r="BH556" s="36">
        <v>408874.66287682101</v>
      </c>
      <c r="BI556" s="237">
        <f t="shared" si="378"/>
        <v>67.692575354140857</v>
      </c>
      <c r="BJ556" s="238">
        <f t="shared" si="379"/>
        <v>37601</v>
      </c>
      <c r="BK556" s="239">
        <f t="shared" si="380"/>
        <v>6.2251559144858506</v>
      </c>
      <c r="BL556" s="27">
        <f t="shared" si="381"/>
        <v>41295</v>
      </c>
      <c r="BM556" s="239">
        <f t="shared" si="382"/>
        <v>6.8367281053347835</v>
      </c>
      <c r="BN556" s="240">
        <f t="shared" si="383"/>
        <v>1137.68</v>
      </c>
      <c r="BO556" s="239">
        <f t="shared" si="384"/>
        <v>0.18835231458717222</v>
      </c>
      <c r="BP556" s="27">
        <f t="shared" si="385"/>
        <v>15000</v>
      </c>
      <c r="BQ556" s="239">
        <f t="shared" si="386"/>
        <v>2.4833738123264744</v>
      </c>
      <c r="BR556" s="36">
        <f t="shared" si="387"/>
        <v>92747.830000000016</v>
      </c>
      <c r="BS556" s="239">
        <f t="shared" si="388"/>
        <v>15.355168811473852</v>
      </c>
      <c r="BT556" s="248">
        <f t="shared" si="397"/>
        <v>0.3230742464585914</v>
      </c>
      <c r="BU556" s="36">
        <v>187781.51</v>
      </c>
      <c r="BV556" s="47">
        <f t="shared" si="389"/>
        <v>31.088778958208131</v>
      </c>
      <c r="BW556" s="54">
        <f t="shared" si="390"/>
        <v>7360.827123178984</v>
      </c>
      <c r="BX556" s="237">
        <f t="shared" si="391"/>
        <v>1.2186456876510072</v>
      </c>
      <c r="BY556" s="53">
        <v>10869</v>
      </c>
      <c r="BZ556" s="53">
        <v>10062</v>
      </c>
      <c r="CA556" s="53">
        <v>11390</v>
      </c>
      <c r="CB556" s="53">
        <v>5280</v>
      </c>
      <c r="CC556" s="54">
        <v>41295</v>
      </c>
      <c r="CD556" s="54">
        <v>1137.68</v>
      </c>
      <c r="CE556" s="54">
        <v>15000</v>
      </c>
      <c r="CF556" s="42">
        <f t="shared" si="392"/>
        <v>1.9406294859983287E-2</v>
      </c>
      <c r="CG556" s="42">
        <f t="shared" si="393"/>
        <v>1.8262337332341144E-2</v>
      </c>
      <c r="CH556" s="42">
        <f t="shared" si="394"/>
        <v>2.0336525757218664E-2</v>
      </c>
      <c r="CI556" s="42">
        <f t="shared" si="395"/>
        <v>9.4272920103700211E-3</v>
      </c>
      <c r="CJ556" s="42">
        <f t="shared" si="396"/>
        <v>6.8367281053347842E-2</v>
      </c>
      <c r="CK556" s="54">
        <f t="shared" si="398"/>
        <v>1472.1654246357969</v>
      </c>
    </row>
    <row r="557" spans="1:89" ht="20" customHeight="1" x14ac:dyDescent="0.6">
      <c r="A557" s="47">
        <v>550</v>
      </c>
      <c r="B557" s="47">
        <v>3</v>
      </c>
      <c r="C557" s="48" t="s">
        <v>905</v>
      </c>
      <c r="D557" s="48" t="s">
        <v>906</v>
      </c>
      <c r="E557" s="48" t="s">
        <v>739</v>
      </c>
      <c r="F557" s="55"/>
      <c r="G557" s="19">
        <v>40</v>
      </c>
      <c r="H557" s="20">
        <f t="shared" si="355"/>
        <v>0</v>
      </c>
      <c r="I557" s="23">
        <v>9804</v>
      </c>
      <c r="J557" s="22">
        <v>50</v>
      </c>
      <c r="K557" s="20">
        <f t="shared" si="356"/>
        <v>490200</v>
      </c>
      <c r="L557" s="23"/>
      <c r="M557" s="24">
        <v>60</v>
      </c>
      <c r="N557" s="20">
        <f t="shared" si="357"/>
        <v>0</v>
      </c>
      <c r="O557" s="23">
        <v>3143</v>
      </c>
      <c r="P557" s="25">
        <v>12</v>
      </c>
      <c r="Q557" s="20">
        <f t="shared" si="358"/>
        <v>37716</v>
      </c>
      <c r="R557" s="23">
        <v>420</v>
      </c>
      <c r="S557" s="26">
        <v>12</v>
      </c>
      <c r="T557" s="20">
        <f t="shared" si="359"/>
        <v>5040</v>
      </c>
      <c r="U557" s="23">
        <v>180</v>
      </c>
      <c r="V557" s="25">
        <v>8</v>
      </c>
      <c r="W557" s="20">
        <f t="shared" si="360"/>
        <v>1440</v>
      </c>
      <c r="X557" s="23">
        <v>835</v>
      </c>
      <c r="Y557" s="25">
        <v>12</v>
      </c>
      <c r="Z557" s="20">
        <f t="shared" si="361"/>
        <v>10020</v>
      </c>
      <c r="AA557" s="23">
        <v>435</v>
      </c>
      <c r="AB557" s="25">
        <v>10</v>
      </c>
      <c r="AC557" s="20">
        <f t="shared" si="362"/>
        <v>4350</v>
      </c>
      <c r="AD557" s="23">
        <v>240</v>
      </c>
      <c r="AE557" s="25">
        <v>25</v>
      </c>
      <c r="AF557" s="20">
        <f t="shared" si="363"/>
        <v>6000</v>
      </c>
      <c r="AG557" s="23">
        <v>1152</v>
      </c>
      <c r="AH557" s="25">
        <v>7.5</v>
      </c>
      <c r="AI557" s="20">
        <f t="shared" si="364"/>
        <v>8640</v>
      </c>
      <c r="AJ557" s="23"/>
      <c r="AK557" s="22">
        <v>15</v>
      </c>
      <c r="AL557" s="20">
        <f t="shared" si="365"/>
        <v>0</v>
      </c>
      <c r="AM557" s="23"/>
      <c r="AN557" s="25">
        <v>12</v>
      </c>
      <c r="AO557" s="20">
        <f t="shared" si="366"/>
        <v>0</v>
      </c>
      <c r="AP557" s="23">
        <f t="shared" si="367"/>
        <v>3262</v>
      </c>
      <c r="AQ557" s="23"/>
      <c r="AR557" s="27">
        <v>4</v>
      </c>
      <c r="AS557" s="23">
        <f t="shared" si="368"/>
        <v>0</v>
      </c>
      <c r="AT557" s="23"/>
      <c r="AU557" s="28">
        <v>6</v>
      </c>
      <c r="AV557" s="23">
        <f t="shared" si="369"/>
        <v>0</v>
      </c>
      <c r="AW557" s="23">
        <v>1880</v>
      </c>
      <c r="AX557" s="29">
        <f t="shared" si="370"/>
        <v>1880</v>
      </c>
      <c r="AY557" s="23">
        <v>36380</v>
      </c>
      <c r="AZ557" s="30">
        <f t="shared" si="371"/>
        <v>0.32058343533251732</v>
      </c>
      <c r="BA557" s="30">
        <f t="shared" si="372"/>
        <v>0.33272133822929417</v>
      </c>
      <c r="BB557" s="30">
        <f t="shared" si="373"/>
        <v>0.59815462933503027</v>
      </c>
      <c r="BC557" s="20">
        <f t="shared" si="374"/>
        <v>517050</v>
      </c>
      <c r="BD557" s="20">
        <f t="shared" si="375"/>
        <v>501240</v>
      </c>
      <c r="BE557" s="20">
        <f t="shared" si="376"/>
        <v>517050</v>
      </c>
      <c r="BF557" s="20">
        <f t="shared" si="377"/>
        <v>525690</v>
      </c>
      <c r="BG557" s="36">
        <v>602126</v>
      </c>
      <c r="BH557" s="36">
        <v>405201.36969696998</v>
      </c>
      <c r="BI557" s="237">
        <f t="shared" si="378"/>
        <v>67.295112600513846</v>
      </c>
      <c r="BJ557" s="238">
        <f t="shared" si="379"/>
        <v>36354</v>
      </c>
      <c r="BK557" s="239">
        <f t="shared" si="380"/>
        <v>6.0376067467606447</v>
      </c>
      <c r="BL557" s="27">
        <f t="shared" si="381"/>
        <v>47014</v>
      </c>
      <c r="BM557" s="239">
        <f t="shared" si="382"/>
        <v>7.8080003188701363</v>
      </c>
      <c r="BN557" s="240">
        <f t="shared" si="383"/>
        <v>0</v>
      </c>
      <c r="BO557" s="239">
        <f t="shared" si="384"/>
        <v>0</v>
      </c>
      <c r="BP557" s="27">
        <f t="shared" si="385"/>
        <v>15000</v>
      </c>
      <c r="BQ557" s="239">
        <f t="shared" si="386"/>
        <v>2.4911729438688912</v>
      </c>
      <c r="BR557" s="36">
        <f t="shared" si="387"/>
        <v>33415.94</v>
      </c>
      <c r="BS557" s="239">
        <f t="shared" si="388"/>
        <v>5.5496590414630829</v>
      </c>
      <c r="BT557" s="248">
        <f t="shared" si="397"/>
        <v>0.32704887399486154</v>
      </c>
      <c r="BU557" s="36">
        <v>131783.94</v>
      </c>
      <c r="BV557" s="47">
        <f t="shared" si="389"/>
        <v>21.886439050962753</v>
      </c>
      <c r="BW557" s="54">
        <f t="shared" si="390"/>
        <v>65140.690303030016</v>
      </c>
      <c r="BX557" s="237">
        <f t="shared" si="391"/>
        <v>10.8184483485234</v>
      </c>
      <c r="BY557" s="53">
        <v>11091</v>
      </c>
      <c r="BZ557" s="53">
        <v>10665</v>
      </c>
      <c r="CA557" s="53">
        <v>8720</v>
      </c>
      <c r="CB557" s="53">
        <v>5878</v>
      </c>
      <c r="CC557" s="54">
        <v>47014</v>
      </c>
      <c r="CD557" s="54">
        <v>0</v>
      </c>
      <c r="CE557" s="54">
        <v>15000</v>
      </c>
      <c r="CF557" s="42">
        <f t="shared" si="392"/>
        <v>2.1450536698578476E-2</v>
      </c>
      <c r="CG557" s="42">
        <f t="shared" si="393"/>
        <v>2.1277232463490545E-2</v>
      </c>
      <c r="CH557" s="42">
        <f t="shared" si="394"/>
        <v>1.6864906682139059E-2</v>
      </c>
      <c r="CI557" s="42">
        <f t="shared" si="395"/>
        <v>1.1181494797314007E-2</v>
      </c>
      <c r="CJ557" s="42">
        <f t="shared" si="396"/>
        <v>7.8080003188701369E-2</v>
      </c>
      <c r="CK557" s="54">
        <f t="shared" si="398"/>
        <v>13028.138060606005</v>
      </c>
    </row>
    <row r="558" spans="1:89" ht="20" customHeight="1" x14ac:dyDescent="0.6">
      <c r="A558" s="47">
        <v>551</v>
      </c>
      <c r="B558" s="47">
        <v>4</v>
      </c>
      <c r="C558" s="48" t="s">
        <v>907</v>
      </c>
      <c r="D558" s="48" t="s">
        <v>93</v>
      </c>
      <c r="E558" s="48" t="s">
        <v>85</v>
      </c>
      <c r="F558" s="49">
        <v>0</v>
      </c>
      <c r="G558" s="19">
        <v>40</v>
      </c>
      <c r="H558" s="20">
        <f t="shared" si="355"/>
        <v>0</v>
      </c>
      <c r="I558" s="23">
        <v>9471</v>
      </c>
      <c r="J558" s="22">
        <v>50</v>
      </c>
      <c r="K558" s="20">
        <f t="shared" si="356"/>
        <v>473550</v>
      </c>
      <c r="L558" s="23"/>
      <c r="M558" s="24">
        <v>60</v>
      </c>
      <c r="N558" s="20">
        <f t="shared" si="357"/>
        <v>0</v>
      </c>
      <c r="O558" s="23">
        <v>6256</v>
      </c>
      <c r="P558" s="25">
        <v>12</v>
      </c>
      <c r="Q558" s="20">
        <f t="shared" si="358"/>
        <v>75072</v>
      </c>
      <c r="R558" s="23">
        <v>1100</v>
      </c>
      <c r="S558" s="26">
        <v>12</v>
      </c>
      <c r="T558" s="20">
        <f t="shared" si="359"/>
        <v>13200</v>
      </c>
      <c r="U558" s="23">
        <v>350</v>
      </c>
      <c r="V558" s="25">
        <v>8</v>
      </c>
      <c r="W558" s="20">
        <f t="shared" si="360"/>
        <v>2800</v>
      </c>
      <c r="X558" s="23">
        <v>139</v>
      </c>
      <c r="Y558" s="25">
        <v>12</v>
      </c>
      <c r="Z558" s="20">
        <f t="shared" si="361"/>
        <v>1668</v>
      </c>
      <c r="AA558" s="23">
        <v>540</v>
      </c>
      <c r="AB558" s="25">
        <v>10</v>
      </c>
      <c r="AC558" s="20">
        <f t="shared" si="362"/>
        <v>5400</v>
      </c>
      <c r="AD558" s="23">
        <v>25</v>
      </c>
      <c r="AE558" s="25">
        <v>25</v>
      </c>
      <c r="AF558" s="20">
        <f t="shared" si="363"/>
        <v>625</v>
      </c>
      <c r="AG558" s="23">
        <v>0</v>
      </c>
      <c r="AH558" s="25">
        <v>7.5</v>
      </c>
      <c r="AI558" s="20">
        <f t="shared" si="364"/>
        <v>0</v>
      </c>
      <c r="AJ558" s="23"/>
      <c r="AK558" s="22">
        <v>15</v>
      </c>
      <c r="AL558" s="20">
        <f t="shared" si="365"/>
        <v>0</v>
      </c>
      <c r="AM558" s="23">
        <v>147</v>
      </c>
      <c r="AN558" s="25">
        <v>12</v>
      </c>
      <c r="AO558" s="20">
        <f t="shared" si="366"/>
        <v>1764</v>
      </c>
      <c r="AP558" s="23">
        <f t="shared" si="367"/>
        <v>2301</v>
      </c>
      <c r="AQ558" s="23">
        <v>100</v>
      </c>
      <c r="AR558" s="27">
        <v>4</v>
      </c>
      <c r="AS558" s="23">
        <f t="shared" si="368"/>
        <v>400</v>
      </c>
      <c r="AT558" s="23">
        <v>0</v>
      </c>
      <c r="AU558" s="28">
        <v>6</v>
      </c>
      <c r="AV558" s="23">
        <f t="shared" si="369"/>
        <v>0</v>
      </c>
      <c r="AW558" s="23">
        <v>897</v>
      </c>
      <c r="AX558" s="29">
        <f t="shared" si="370"/>
        <v>1297</v>
      </c>
      <c r="AY558" s="23">
        <v>27255</v>
      </c>
      <c r="AZ558" s="30">
        <f t="shared" si="371"/>
        <v>0.66054270932319714</v>
      </c>
      <c r="BA558" s="30">
        <f t="shared" si="372"/>
        <v>0.24295216978143808</v>
      </c>
      <c r="BB558" s="30">
        <f t="shared" si="373"/>
        <v>0.20732097186700768</v>
      </c>
      <c r="BC558" s="20">
        <f t="shared" si="374"/>
        <v>497243</v>
      </c>
      <c r="BD558" s="20">
        <f t="shared" si="375"/>
        <v>487375</v>
      </c>
      <c r="BE558" s="20">
        <f t="shared" si="376"/>
        <v>497243</v>
      </c>
      <c r="BF558" s="20">
        <f t="shared" si="377"/>
        <v>497243</v>
      </c>
      <c r="BG558" s="36">
        <v>601334</v>
      </c>
      <c r="BH558" s="36">
        <v>409721.5</v>
      </c>
      <c r="BI558" s="237">
        <f t="shared" si="378"/>
        <v>68.135428896420294</v>
      </c>
      <c r="BJ558" s="238">
        <f t="shared" si="379"/>
        <v>37704</v>
      </c>
      <c r="BK558" s="239">
        <f t="shared" si="380"/>
        <v>6.2700595675614545</v>
      </c>
      <c r="BL558" s="27">
        <f t="shared" si="381"/>
        <v>35300</v>
      </c>
      <c r="BM558" s="239">
        <f t="shared" si="382"/>
        <v>5.8702817402641463</v>
      </c>
      <c r="BN558" s="240">
        <f t="shared" si="383"/>
        <v>7230</v>
      </c>
      <c r="BO558" s="239">
        <f t="shared" si="384"/>
        <v>1.2023268266886622</v>
      </c>
      <c r="BP558" s="27">
        <f t="shared" si="385"/>
        <v>15000</v>
      </c>
      <c r="BQ558" s="239">
        <f t="shared" si="386"/>
        <v>2.4944539972793822</v>
      </c>
      <c r="BR558" s="36">
        <f t="shared" si="387"/>
        <v>34533.72</v>
      </c>
      <c r="BS558" s="239">
        <f t="shared" si="388"/>
        <v>5.7428517263284631</v>
      </c>
      <c r="BT558" s="248">
        <f t="shared" si="397"/>
        <v>0.31864571103579709</v>
      </c>
      <c r="BU558" s="36">
        <v>129767.72</v>
      </c>
      <c r="BV558" s="47">
        <f t="shared" si="389"/>
        <v>21.579973858122109</v>
      </c>
      <c r="BW558" s="54">
        <f t="shared" si="390"/>
        <v>61844.78</v>
      </c>
      <c r="BX558" s="237">
        <f t="shared" si="391"/>
        <v>10.284597245457599</v>
      </c>
      <c r="BY558" s="53">
        <v>10604</v>
      </c>
      <c r="BZ558" s="53">
        <v>12750</v>
      </c>
      <c r="CA558" s="53">
        <v>9300</v>
      </c>
      <c r="CB558" s="53">
        <v>5050</v>
      </c>
      <c r="CC558" s="54">
        <v>35300</v>
      </c>
      <c r="CD558" s="54">
        <v>7230</v>
      </c>
      <c r="CE558" s="54">
        <v>15000</v>
      </c>
      <c r="CF558" s="42">
        <f t="shared" si="392"/>
        <v>2.1325589299396874E-2</v>
      </c>
      <c r="CG558" s="42">
        <f t="shared" si="393"/>
        <v>2.6160553988202103E-2</v>
      </c>
      <c r="CH558" s="42">
        <f t="shared" si="394"/>
        <v>1.870312905360156E-2</v>
      </c>
      <c r="CI558" s="42">
        <f t="shared" si="395"/>
        <v>1.0156000185020201E-2</v>
      </c>
      <c r="CJ558" s="42">
        <f t="shared" si="396"/>
        <v>5.8702817402641459E-2</v>
      </c>
      <c r="CK558" s="54">
        <f t="shared" si="398"/>
        <v>12368.956</v>
      </c>
    </row>
    <row r="559" spans="1:89" ht="20" customHeight="1" x14ac:dyDescent="0.6">
      <c r="A559" s="47">
        <v>552</v>
      </c>
      <c r="B559" s="47">
        <v>4</v>
      </c>
      <c r="C559" s="48" t="s">
        <v>908</v>
      </c>
      <c r="D559" s="48" t="s">
        <v>84</v>
      </c>
      <c r="E559" s="48" t="s">
        <v>203</v>
      </c>
      <c r="F559" s="49">
        <v>0</v>
      </c>
      <c r="G559" s="19">
        <v>40</v>
      </c>
      <c r="H559" s="20">
        <f t="shared" si="355"/>
        <v>0</v>
      </c>
      <c r="I559" s="23">
        <v>9810</v>
      </c>
      <c r="J559" s="22">
        <v>50</v>
      </c>
      <c r="K559" s="20">
        <f t="shared" si="356"/>
        <v>490500</v>
      </c>
      <c r="L559" s="23"/>
      <c r="M559" s="24">
        <v>60</v>
      </c>
      <c r="N559" s="20">
        <f t="shared" si="357"/>
        <v>0</v>
      </c>
      <c r="O559" s="23">
        <v>4191</v>
      </c>
      <c r="P559" s="25">
        <v>12</v>
      </c>
      <c r="Q559" s="20">
        <f t="shared" si="358"/>
        <v>50292</v>
      </c>
      <c r="R559" s="23">
        <v>1000</v>
      </c>
      <c r="S559" s="26">
        <v>12</v>
      </c>
      <c r="T559" s="20">
        <f t="shared" si="359"/>
        <v>12000</v>
      </c>
      <c r="U559" s="23">
        <v>387</v>
      </c>
      <c r="V559" s="25">
        <v>8</v>
      </c>
      <c r="W559" s="20">
        <f t="shared" si="360"/>
        <v>3096</v>
      </c>
      <c r="X559" s="23">
        <v>367</v>
      </c>
      <c r="Y559" s="25">
        <v>12</v>
      </c>
      <c r="Z559" s="20">
        <f t="shared" si="361"/>
        <v>4404</v>
      </c>
      <c r="AA559" s="23">
        <v>841</v>
      </c>
      <c r="AB559" s="25">
        <v>10</v>
      </c>
      <c r="AC559" s="20">
        <f t="shared" si="362"/>
        <v>8410</v>
      </c>
      <c r="AD559" s="23">
        <v>0</v>
      </c>
      <c r="AE559" s="25">
        <v>25</v>
      </c>
      <c r="AF559" s="20">
        <f t="shared" si="363"/>
        <v>0</v>
      </c>
      <c r="AG559" s="23">
        <v>312</v>
      </c>
      <c r="AH559" s="25">
        <v>7.5</v>
      </c>
      <c r="AI559" s="20">
        <f t="shared" si="364"/>
        <v>2340</v>
      </c>
      <c r="AJ559" s="23"/>
      <c r="AK559" s="22">
        <v>15</v>
      </c>
      <c r="AL559" s="20">
        <f t="shared" si="365"/>
        <v>0</v>
      </c>
      <c r="AM559" s="23">
        <v>0</v>
      </c>
      <c r="AN559" s="25">
        <v>12</v>
      </c>
      <c r="AO559" s="20">
        <f t="shared" si="366"/>
        <v>0</v>
      </c>
      <c r="AP559" s="23">
        <f t="shared" si="367"/>
        <v>2907</v>
      </c>
      <c r="AQ559" s="23">
        <v>34</v>
      </c>
      <c r="AR559" s="27">
        <v>4</v>
      </c>
      <c r="AS559" s="23">
        <f t="shared" si="368"/>
        <v>136</v>
      </c>
      <c r="AT559" s="23">
        <v>0</v>
      </c>
      <c r="AU559" s="28">
        <v>6</v>
      </c>
      <c r="AV559" s="23">
        <f t="shared" si="369"/>
        <v>0</v>
      </c>
      <c r="AW559" s="23">
        <v>1612</v>
      </c>
      <c r="AX559" s="29">
        <f t="shared" si="370"/>
        <v>1748</v>
      </c>
      <c r="AY559" s="23">
        <v>29960</v>
      </c>
      <c r="AZ559" s="30">
        <f t="shared" si="371"/>
        <v>0.42721712538226297</v>
      </c>
      <c r="BA559" s="30">
        <f t="shared" si="372"/>
        <v>0.29633027522935779</v>
      </c>
      <c r="BB559" s="30">
        <f t="shared" si="373"/>
        <v>0.41708422810785017</v>
      </c>
      <c r="BC559" s="20">
        <f t="shared" si="374"/>
        <v>518410</v>
      </c>
      <c r="BD559" s="20">
        <f t="shared" si="375"/>
        <v>502500</v>
      </c>
      <c r="BE559" s="20">
        <f t="shared" si="376"/>
        <v>518410</v>
      </c>
      <c r="BF559" s="20">
        <f t="shared" si="377"/>
        <v>520750</v>
      </c>
      <c r="BG559" s="36">
        <v>601002</v>
      </c>
      <c r="BH559" s="36">
        <v>397478.36</v>
      </c>
      <c r="BI559" s="237">
        <f t="shared" si="378"/>
        <v>66.135946303007302</v>
      </c>
      <c r="BJ559" s="238">
        <f t="shared" si="379"/>
        <v>50267</v>
      </c>
      <c r="BK559" s="239">
        <f t="shared" si="380"/>
        <v>8.3638656776516545</v>
      </c>
      <c r="BL559" s="27">
        <f t="shared" si="381"/>
        <v>31635</v>
      </c>
      <c r="BM559" s="239">
        <f t="shared" si="382"/>
        <v>5.2637096049597165</v>
      </c>
      <c r="BN559" s="240">
        <f t="shared" si="383"/>
        <v>12412.51</v>
      </c>
      <c r="BO559" s="239">
        <f t="shared" si="384"/>
        <v>2.065302611305786</v>
      </c>
      <c r="BP559" s="27">
        <f t="shared" si="385"/>
        <v>13000</v>
      </c>
      <c r="BQ559" s="239">
        <f t="shared" si="386"/>
        <v>2.163054365875654</v>
      </c>
      <c r="BR559" s="36">
        <f t="shared" si="387"/>
        <v>39184.348484849019</v>
      </c>
      <c r="BS559" s="239">
        <f t="shared" si="388"/>
        <v>6.5198366203189035</v>
      </c>
      <c r="BT559" s="248">
        <f t="shared" si="397"/>
        <v>0.33864053696992691</v>
      </c>
      <c r="BU559" s="36">
        <v>146498.85848484901</v>
      </c>
      <c r="BV559" s="47">
        <f t="shared" si="389"/>
        <v>24.375768880111714</v>
      </c>
      <c r="BW559" s="54">
        <f t="shared" si="390"/>
        <v>57024.781515151</v>
      </c>
      <c r="BX559" s="237">
        <f t="shared" si="391"/>
        <v>9.4882848168809755</v>
      </c>
      <c r="BY559" s="53">
        <v>17088</v>
      </c>
      <c r="BZ559" s="53">
        <v>14620</v>
      </c>
      <c r="CA559" s="53">
        <v>14204</v>
      </c>
      <c r="CB559" s="53">
        <v>4355</v>
      </c>
      <c r="CC559" s="54">
        <v>31635</v>
      </c>
      <c r="CD559" s="54">
        <v>12412.51</v>
      </c>
      <c r="CE559" s="54">
        <v>13000</v>
      </c>
      <c r="CF559" s="42">
        <f t="shared" si="392"/>
        <v>3.2962327115603478E-2</v>
      </c>
      <c r="CG559" s="42">
        <f t="shared" si="393"/>
        <v>2.9094527363184079E-2</v>
      </c>
      <c r="CH559" s="42">
        <f t="shared" si="394"/>
        <v>2.7399162824791188E-2</v>
      </c>
      <c r="CI559" s="42">
        <f t="shared" si="395"/>
        <v>8.3629380700912144E-3</v>
      </c>
      <c r="CJ559" s="42">
        <f t="shared" si="396"/>
        <v>5.2637096049597175E-2</v>
      </c>
      <c r="CK559" s="54">
        <f t="shared" si="398"/>
        <v>11404.956303030202</v>
      </c>
    </row>
    <row r="560" spans="1:89" ht="20" customHeight="1" x14ac:dyDescent="0.6">
      <c r="A560" s="47">
        <v>553</v>
      </c>
      <c r="B560" s="47">
        <v>4</v>
      </c>
      <c r="C560" s="65" t="s">
        <v>909</v>
      </c>
      <c r="D560" s="47" t="s">
        <v>407</v>
      </c>
      <c r="E560" s="47" t="s">
        <v>241</v>
      </c>
      <c r="F560" s="57"/>
      <c r="G560" s="19">
        <v>40</v>
      </c>
      <c r="H560" s="20">
        <f t="shared" si="355"/>
        <v>0</v>
      </c>
      <c r="I560" s="57">
        <v>9871</v>
      </c>
      <c r="J560" s="22">
        <v>50</v>
      </c>
      <c r="K560" s="20">
        <f t="shared" si="356"/>
        <v>493550</v>
      </c>
      <c r="L560" s="23"/>
      <c r="M560" s="24">
        <v>60</v>
      </c>
      <c r="N560" s="20">
        <f t="shared" si="357"/>
        <v>0</v>
      </c>
      <c r="O560" s="23">
        <v>4074</v>
      </c>
      <c r="P560" s="25">
        <v>12</v>
      </c>
      <c r="Q560" s="20">
        <f t="shared" si="358"/>
        <v>48888</v>
      </c>
      <c r="R560" s="23">
        <v>670</v>
      </c>
      <c r="S560" s="26">
        <v>12</v>
      </c>
      <c r="T560" s="20">
        <f t="shared" si="359"/>
        <v>8040</v>
      </c>
      <c r="U560" s="23">
        <v>369</v>
      </c>
      <c r="V560" s="25">
        <v>8</v>
      </c>
      <c r="W560" s="20">
        <f t="shared" si="360"/>
        <v>2952</v>
      </c>
      <c r="X560" s="23">
        <v>202</v>
      </c>
      <c r="Y560" s="25">
        <v>12</v>
      </c>
      <c r="Z560" s="20">
        <f t="shared" si="361"/>
        <v>2424</v>
      </c>
      <c r="AA560" s="23">
        <v>351</v>
      </c>
      <c r="AB560" s="25">
        <v>10</v>
      </c>
      <c r="AC560" s="20">
        <f t="shared" si="362"/>
        <v>3510</v>
      </c>
      <c r="AD560" s="23">
        <v>262</v>
      </c>
      <c r="AE560" s="25">
        <v>25</v>
      </c>
      <c r="AF560" s="20">
        <f t="shared" si="363"/>
        <v>6550</v>
      </c>
      <c r="AG560" s="23"/>
      <c r="AH560" s="25">
        <v>7.5</v>
      </c>
      <c r="AI560" s="20">
        <f t="shared" si="364"/>
        <v>0</v>
      </c>
      <c r="AJ560" s="23"/>
      <c r="AK560" s="22">
        <v>15</v>
      </c>
      <c r="AL560" s="20">
        <f t="shared" si="365"/>
        <v>0</v>
      </c>
      <c r="AM560" s="23"/>
      <c r="AN560" s="25">
        <v>12</v>
      </c>
      <c r="AO560" s="20">
        <f t="shared" si="366"/>
        <v>0</v>
      </c>
      <c r="AP560" s="23">
        <f t="shared" si="367"/>
        <v>1854</v>
      </c>
      <c r="AQ560" s="23"/>
      <c r="AR560" s="27">
        <v>4</v>
      </c>
      <c r="AS560" s="23">
        <f t="shared" si="368"/>
        <v>0</v>
      </c>
      <c r="AT560" s="23"/>
      <c r="AU560" s="28">
        <v>6</v>
      </c>
      <c r="AV560" s="23">
        <f t="shared" si="369"/>
        <v>0</v>
      </c>
      <c r="AW560" s="23">
        <v>1361</v>
      </c>
      <c r="AX560" s="29">
        <f t="shared" si="370"/>
        <v>1361</v>
      </c>
      <c r="AY560" s="23">
        <v>33265</v>
      </c>
      <c r="AZ560" s="30">
        <f t="shared" si="371"/>
        <v>0.41272414142437441</v>
      </c>
      <c r="BA560" s="30">
        <f t="shared" si="372"/>
        <v>0.18782291561138689</v>
      </c>
      <c r="BB560" s="30">
        <f t="shared" si="373"/>
        <v>0.33406971035837013</v>
      </c>
      <c r="BC560" s="20">
        <f t="shared" si="374"/>
        <v>517026</v>
      </c>
      <c r="BD560" s="20">
        <f t="shared" si="375"/>
        <v>508140</v>
      </c>
      <c r="BE560" s="20">
        <f t="shared" si="376"/>
        <v>517026</v>
      </c>
      <c r="BF560" s="20">
        <f t="shared" si="377"/>
        <v>517026</v>
      </c>
      <c r="BG560" s="36">
        <v>599179</v>
      </c>
      <c r="BH560" s="36">
        <v>393565.76898894802</v>
      </c>
      <c r="BI560" s="237">
        <f t="shared" si="378"/>
        <v>65.684172674434194</v>
      </c>
      <c r="BJ560" s="238">
        <f t="shared" si="379"/>
        <v>47915.75</v>
      </c>
      <c r="BK560" s="239">
        <f t="shared" si="380"/>
        <v>7.9969007592055128</v>
      </c>
      <c r="BL560" s="27">
        <f t="shared" si="381"/>
        <v>50380</v>
      </c>
      <c r="BM560" s="239">
        <f t="shared" si="382"/>
        <v>8.408171848479336</v>
      </c>
      <c r="BN560" s="240">
        <f t="shared" si="383"/>
        <v>6880</v>
      </c>
      <c r="BO560" s="239">
        <f t="shared" si="384"/>
        <v>1.1482378387760586</v>
      </c>
      <c r="BP560" s="27">
        <f t="shared" si="385"/>
        <v>11525</v>
      </c>
      <c r="BQ560" s="239">
        <f t="shared" si="386"/>
        <v>1.923465274984604</v>
      </c>
      <c r="BR560" s="36">
        <f t="shared" si="387"/>
        <v>47274.01999999999</v>
      </c>
      <c r="BS560" s="239">
        <f t="shared" si="388"/>
        <v>7.8897992085837441</v>
      </c>
      <c r="BT560" s="248">
        <f t="shared" si="397"/>
        <v>0.34315827325565812</v>
      </c>
      <c r="BU560" s="36">
        <v>163974.76999999999</v>
      </c>
      <c r="BV560" s="47">
        <f t="shared" si="389"/>
        <v>27.366574930029255</v>
      </c>
      <c r="BW560" s="54">
        <f t="shared" si="390"/>
        <v>41638.461011051986</v>
      </c>
      <c r="BX560" s="237">
        <f t="shared" si="391"/>
        <v>6.9492523955365568</v>
      </c>
      <c r="BY560" s="53">
        <v>14452</v>
      </c>
      <c r="BZ560" s="53">
        <v>11480</v>
      </c>
      <c r="CA560" s="53">
        <v>15340</v>
      </c>
      <c r="CB560" s="53">
        <v>6643.75</v>
      </c>
      <c r="CC560" s="54">
        <v>50380</v>
      </c>
      <c r="CD560" s="54">
        <v>6880</v>
      </c>
      <c r="CE560" s="54">
        <v>11525</v>
      </c>
      <c r="CF560" s="42">
        <f t="shared" si="392"/>
        <v>2.7952172618011473E-2</v>
      </c>
      <c r="CG560" s="42">
        <f t="shared" si="393"/>
        <v>2.2592199000275516E-2</v>
      </c>
      <c r="CH560" s="42">
        <f t="shared" si="394"/>
        <v>2.9669687791329644E-2</v>
      </c>
      <c r="CI560" s="42">
        <f t="shared" si="395"/>
        <v>1.2849934045870034E-2</v>
      </c>
      <c r="CJ560" s="42">
        <f t="shared" si="396"/>
        <v>8.4081718484793358E-2</v>
      </c>
      <c r="CK560" s="54">
        <f t="shared" si="398"/>
        <v>8327.6922022103972</v>
      </c>
    </row>
    <row r="561" spans="1:89" ht="20" customHeight="1" x14ac:dyDescent="0.6">
      <c r="A561" s="47">
        <v>554</v>
      </c>
      <c r="B561" s="62">
        <v>5</v>
      </c>
      <c r="C561" s="72" t="s">
        <v>910</v>
      </c>
      <c r="D561" s="47" t="s">
        <v>316</v>
      </c>
      <c r="E561" s="47" t="s">
        <v>255</v>
      </c>
      <c r="F561" s="57"/>
      <c r="G561" s="19">
        <v>40</v>
      </c>
      <c r="H561" s="20">
        <f t="shared" si="355"/>
        <v>0</v>
      </c>
      <c r="I561" s="57">
        <v>10564</v>
      </c>
      <c r="J561" s="22">
        <v>50</v>
      </c>
      <c r="K561" s="20">
        <f t="shared" si="356"/>
        <v>528200</v>
      </c>
      <c r="L561" s="23"/>
      <c r="M561" s="24">
        <v>60</v>
      </c>
      <c r="N561" s="20">
        <f t="shared" si="357"/>
        <v>0</v>
      </c>
      <c r="O561" s="23">
        <v>1781</v>
      </c>
      <c r="P561" s="25">
        <v>12</v>
      </c>
      <c r="Q561" s="20">
        <f t="shared" si="358"/>
        <v>21372</v>
      </c>
      <c r="R561" s="23">
        <v>791</v>
      </c>
      <c r="S561" s="26">
        <v>12</v>
      </c>
      <c r="T561" s="20">
        <f t="shared" si="359"/>
        <v>9492</v>
      </c>
      <c r="U561" s="23">
        <v>395</v>
      </c>
      <c r="V561" s="25">
        <v>8</v>
      </c>
      <c r="W561" s="20">
        <f t="shared" si="360"/>
        <v>3160</v>
      </c>
      <c r="X561" s="23">
        <v>33</v>
      </c>
      <c r="Y561" s="25">
        <v>12</v>
      </c>
      <c r="Z561" s="20">
        <f t="shared" si="361"/>
        <v>396</v>
      </c>
      <c r="AA561" s="23">
        <v>420</v>
      </c>
      <c r="AB561" s="25">
        <v>10</v>
      </c>
      <c r="AC561" s="20">
        <f t="shared" si="362"/>
        <v>4200</v>
      </c>
      <c r="AD561" s="23">
        <v>0</v>
      </c>
      <c r="AE561" s="25">
        <v>25</v>
      </c>
      <c r="AF561" s="20">
        <f t="shared" si="363"/>
        <v>0</v>
      </c>
      <c r="AG561" s="23">
        <v>240</v>
      </c>
      <c r="AH561" s="25">
        <v>7.5</v>
      </c>
      <c r="AI561" s="20">
        <f t="shared" si="364"/>
        <v>1800</v>
      </c>
      <c r="AJ561" s="23"/>
      <c r="AK561" s="22">
        <v>15</v>
      </c>
      <c r="AL561" s="20">
        <f t="shared" si="365"/>
        <v>0</v>
      </c>
      <c r="AM561" s="23"/>
      <c r="AN561" s="25">
        <v>12</v>
      </c>
      <c r="AO561" s="20">
        <f t="shared" si="366"/>
        <v>0</v>
      </c>
      <c r="AP561" s="23">
        <f t="shared" si="367"/>
        <v>1879</v>
      </c>
      <c r="AQ561" s="23"/>
      <c r="AR561" s="27">
        <v>4</v>
      </c>
      <c r="AS561" s="23">
        <f t="shared" si="368"/>
        <v>0</v>
      </c>
      <c r="AT561" s="23"/>
      <c r="AU561" s="28">
        <v>6</v>
      </c>
      <c r="AV561" s="23">
        <f t="shared" si="369"/>
        <v>0</v>
      </c>
      <c r="AW561" s="23">
        <v>1155</v>
      </c>
      <c r="AX561" s="29">
        <f t="shared" si="370"/>
        <v>1155</v>
      </c>
      <c r="AY561" s="23">
        <v>29926</v>
      </c>
      <c r="AZ561" s="30">
        <f t="shared" si="371"/>
        <v>0.16859144263536538</v>
      </c>
      <c r="BA561" s="30">
        <f t="shared" si="372"/>
        <v>0.17786823173040514</v>
      </c>
      <c r="BB561" s="30">
        <f t="shared" si="373"/>
        <v>0.64851207186973614</v>
      </c>
      <c r="BC561" s="20">
        <f t="shared" si="374"/>
        <v>545448</v>
      </c>
      <c r="BD561" s="20">
        <f t="shared" si="375"/>
        <v>537692</v>
      </c>
      <c r="BE561" s="20">
        <f t="shared" si="376"/>
        <v>545448</v>
      </c>
      <c r="BF561" s="20">
        <f t="shared" si="377"/>
        <v>547248</v>
      </c>
      <c r="BG561" s="36">
        <v>598546</v>
      </c>
      <c r="BH561" s="36">
        <v>408324.73312300001</v>
      </c>
      <c r="BI561" s="237">
        <f t="shared" si="378"/>
        <v>68.219440631630647</v>
      </c>
      <c r="BJ561" s="238">
        <f t="shared" si="379"/>
        <v>40753.5</v>
      </c>
      <c r="BK561" s="239">
        <f t="shared" si="380"/>
        <v>6.8087498705195593</v>
      </c>
      <c r="BL561" s="27">
        <f t="shared" si="381"/>
        <v>42589.75</v>
      </c>
      <c r="BM561" s="239">
        <f t="shared" si="382"/>
        <v>7.115534979767637</v>
      </c>
      <c r="BN561" s="240">
        <f t="shared" si="383"/>
        <v>1417.5</v>
      </c>
      <c r="BO561" s="239">
        <f t="shared" si="384"/>
        <v>0.23682390325889741</v>
      </c>
      <c r="BP561" s="27">
        <f t="shared" si="385"/>
        <v>18000</v>
      </c>
      <c r="BQ561" s="239">
        <f t="shared" si="386"/>
        <v>3.007287660430443</v>
      </c>
      <c r="BR561" s="36">
        <f t="shared" si="387"/>
        <v>52697</v>
      </c>
      <c r="BS561" s="239">
        <f t="shared" si="388"/>
        <v>8.8041687689835033</v>
      </c>
      <c r="BT561" s="248">
        <f t="shared" si="397"/>
        <v>0.31780559368369349</v>
      </c>
      <c r="BU561" s="36">
        <v>155457.75</v>
      </c>
      <c r="BV561" s="47">
        <f t="shared" si="389"/>
        <v>25.972565182960039</v>
      </c>
      <c r="BW561" s="54">
        <f t="shared" si="390"/>
        <v>34763.516876999987</v>
      </c>
      <c r="BX561" s="237">
        <f t="shared" si="391"/>
        <v>5.8079941854093065</v>
      </c>
      <c r="BY561" s="53">
        <v>14393.5</v>
      </c>
      <c r="BZ561" s="53">
        <v>9840</v>
      </c>
      <c r="CA561" s="53">
        <v>13000</v>
      </c>
      <c r="CB561" s="53">
        <v>3520</v>
      </c>
      <c r="CC561" s="54">
        <v>42589.75</v>
      </c>
      <c r="CD561" s="54">
        <v>1417.5</v>
      </c>
      <c r="CE561" s="54">
        <v>18000</v>
      </c>
      <c r="CF561" s="42">
        <f t="shared" si="392"/>
        <v>2.6388399994133262E-2</v>
      </c>
      <c r="CG561" s="42">
        <f t="shared" si="393"/>
        <v>1.8300439656903953E-2</v>
      </c>
      <c r="CH561" s="42">
        <f t="shared" si="394"/>
        <v>2.3833619336765373E-2</v>
      </c>
      <c r="CI561" s="42">
        <f t="shared" si="395"/>
        <v>6.4321843113177204E-3</v>
      </c>
      <c r="CJ561" s="42">
        <f t="shared" si="396"/>
        <v>7.1155349797676362E-2</v>
      </c>
      <c r="CK561" s="54">
        <f t="shared" si="398"/>
        <v>6952.7033753999976</v>
      </c>
    </row>
    <row r="562" spans="1:89" ht="20" customHeight="1" x14ac:dyDescent="0.6">
      <c r="A562" s="47">
        <v>555</v>
      </c>
      <c r="B562" s="47">
        <v>4</v>
      </c>
      <c r="C562" s="48" t="s">
        <v>911</v>
      </c>
      <c r="D562" s="48" t="s">
        <v>165</v>
      </c>
      <c r="E562" s="48" t="s">
        <v>91</v>
      </c>
      <c r="F562" s="23"/>
      <c r="G562" s="19">
        <v>40</v>
      </c>
      <c r="H562" s="20">
        <f t="shared" si="355"/>
        <v>0</v>
      </c>
      <c r="I562" s="23">
        <v>10790</v>
      </c>
      <c r="J562" s="22">
        <v>50</v>
      </c>
      <c r="K562" s="20">
        <f t="shared" si="356"/>
        <v>539500</v>
      </c>
      <c r="L562" s="23"/>
      <c r="M562" s="24">
        <v>60</v>
      </c>
      <c r="N562" s="20">
        <f t="shared" si="357"/>
        <v>0</v>
      </c>
      <c r="O562" s="23">
        <v>2079</v>
      </c>
      <c r="P562" s="25">
        <v>12</v>
      </c>
      <c r="Q562" s="20">
        <f t="shared" si="358"/>
        <v>24948</v>
      </c>
      <c r="R562" s="23"/>
      <c r="S562" s="26">
        <v>12</v>
      </c>
      <c r="T562" s="20">
        <f t="shared" si="359"/>
        <v>0</v>
      </c>
      <c r="U562" s="23">
        <v>265</v>
      </c>
      <c r="V562" s="25">
        <v>8</v>
      </c>
      <c r="W562" s="20">
        <f t="shared" si="360"/>
        <v>2120</v>
      </c>
      <c r="X562" s="23">
        <v>38</v>
      </c>
      <c r="Y562" s="25">
        <v>12</v>
      </c>
      <c r="Z562" s="20">
        <f t="shared" si="361"/>
        <v>456</v>
      </c>
      <c r="AA562" s="23">
        <v>285</v>
      </c>
      <c r="AB562" s="25">
        <v>10</v>
      </c>
      <c r="AC562" s="20">
        <f t="shared" si="362"/>
        <v>2850</v>
      </c>
      <c r="AD562" s="23">
        <v>128</v>
      </c>
      <c r="AE562" s="25">
        <v>25</v>
      </c>
      <c r="AF562" s="20">
        <f t="shared" si="363"/>
        <v>3200</v>
      </c>
      <c r="AG562" s="23"/>
      <c r="AH562" s="25">
        <v>7.5</v>
      </c>
      <c r="AI562" s="20">
        <f t="shared" si="364"/>
        <v>0</v>
      </c>
      <c r="AJ562" s="23"/>
      <c r="AK562" s="22">
        <v>15</v>
      </c>
      <c r="AL562" s="20">
        <f t="shared" si="365"/>
        <v>0</v>
      </c>
      <c r="AM562" s="23"/>
      <c r="AN562" s="25">
        <v>12</v>
      </c>
      <c r="AO562" s="20">
        <f t="shared" si="366"/>
        <v>0</v>
      </c>
      <c r="AP562" s="23">
        <f t="shared" si="367"/>
        <v>716</v>
      </c>
      <c r="AQ562" s="23"/>
      <c r="AR562" s="27">
        <v>4</v>
      </c>
      <c r="AS562" s="23">
        <f t="shared" si="368"/>
        <v>0</v>
      </c>
      <c r="AT562" s="23"/>
      <c r="AU562" s="28">
        <v>6</v>
      </c>
      <c r="AV562" s="23">
        <f t="shared" si="369"/>
        <v>0</v>
      </c>
      <c r="AW562" s="23">
        <v>927</v>
      </c>
      <c r="AX562" s="29">
        <f t="shared" si="370"/>
        <v>927</v>
      </c>
      <c r="AY562" s="23">
        <v>25365</v>
      </c>
      <c r="AZ562" s="30">
        <f t="shared" si="371"/>
        <v>0.19267840593141797</v>
      </c>
      <c r="BA562" s="30">
        <f t="shared" si="372"/>
        <v>6.6357738646895273E-2</v>
      </c>
      <c r="BB562" s="30">
        <f t="shared" si="373"/>
        <v>0.44588744588744589</v>
      </c>
      <c r="BC562" s="20">
        <f t="shared" si="374"/>
        <v>548126</v>
      </c>
      <c r="BD562" s="20">
        <f t="shared" si="375"/>
        <v>542700</v>
      </c>
      <c r="BE562" s="20">
        <f t="shared" si="376"/>
        <v>548126</v>
      </c>
      <c r="BF562" s="20">
        <f t="shared" si="377"/>
        <v>548126</v>
      </c>
      <c r="BG562" s="36">
        <v>598439</v>
      </c>
      <c r="BH562" s="36">
        <v>406546.87880077801</v>
      </c>
      <c r="BI562" s="237">
        <f t="shared" si="378"/>
        <v>67.934556203853361</v>
      </c>
      <c r="BJ562" s="238">
        <f t="shared" si="379"/>
        <v>43486</v>
      </c>
      <c r="BK562" s="239">
        <f t="shared" si="380"/>
        <v>7.2665718644673891</v>
      </c>
      <c r="BL562" s="27">
        <f t="shared" si="381"/>
        <v>36917.870000000003</v>
      </c>
      <c r="BM562" s="239">
        <f t="shared" si="382"/>
        <v>6.1690280880758106</v>
      </c>
      <c r="BN562" s="240">
        <f t="shared" si="383"/>
        <v>9560.1299999999992</v>
      </c>
      <c r="BO562" s="239">
        <f t="shared" si="384"/>
        <v>1.5975111916168563</v>
      </c>
      <c r="BP562" s="27">
        <f t="shared" si="385"/>
        <v>21000</v>
      </c>
      <c r="BQ562" s="239">
        <f t="shared" si="386"/>
        <v>3.509129585471535</v>
      </c>
      <c r="BR562" s="36">
        <f t="shared" si="387"/>
        <v>18515.75</v>
      </c>
      <c r="BS562" s="239">
        <f t="shared" si="388"/>
        <v>3.0940079105806939</v>
      </c>
      <c r="BT562" s="248">
        <f t="shared" si="397"/>
        <v>0.32065443796146642</v>
      </c>
      <c r="BU562" s="36">
        <v>129479.75</v>
      </c>
      <c r="BV562" s="47">
        <f t="shared" si="389"/>
        <v>21.636248640212283</v>
      </c>
      <c r="BW562" s="54">
        <f t="shared" si="390"/>
        <v>62412.371199221991</v>
      </c>
      <c r="BX562" s="237">
        <f t="shared" si="391"/>
        <v>10.429195155934353</v>
      </c>
      <c r="BY562" s="53">
        <v>12066</v>
      </c>
      <c r="BZ562" s="53">
        <v>15750</v>
      </c>
      <c r="CA562" s="53">
        <v>12150</v>
      </c>
      <c r="CB562" s="53">
        <v>3520</v>
      </c>
      <c r="CC562" s="54">
        <v>36917.870000000003</v>
      </c>
      <c r="CD562" s="54">
        <v>9560.1299999999992</v>
      </c>
      <c r="CE562" s="54">
        <v>21000</v>
      </c>
      <c r="CF562" s="42">
        <f t="shared" si="392"/>
        <v>2.2013186749032156E-2</v>
      </c>
      <c r="CG562" s="42">
        <f t="shared" si="393"/>
        <v>2.9021558872305141E-2</v>
      </c>
      <c r="CH562" s="42">
        <f t="shared" si="394"/>
        <v>2.2166436184380963E-2</v>
      </c>
      <c r="CI562" s="42">
        <f t="shared" si="395"/>
        <v>6.4218811003309458E-3</v>
      </c>
      <c r="CJ562" s="42">
        <f t="shared" si="396"/>
        <v>6.1690280880758112E-2</v>
      </c>
      <c r="CK562" s="54">
        <f t="shared" si="398"/>
        <v>12482.4742398444</v>
      </c>
    </row>
    <row r="563" spans="1:89" ht="20" customHeight="1" x14ac:dyDescent="0.6">
      <c r="A563" s="47">
        <v>556</v>
      </c>
      <c r="B563" s="62">
        <v>3</v>
      </c>
      <c r="C563" s="48" t="s">
        <v>912</v>
      </c>
      <c r="D563" s="48" t="s">
        <v>913</v>
      </c>
      <c r="E563" s="48" t="s">
        <v>471</v>
      </c>
      <c r="F563" s="57"/>
      <c r="G563" s="19">
        <v>40</v>
      </c>
      <c r="H563" s="20">
        <f t="shared" si="355"/>
        <v>0</v>
      </c>
      <c r="I563" s="23">
        <v>9450</v>
      </c>
      <c r="J563" s="22">
        <v>50</v>
      </c>
      <c r="K563" s="20">
        <f t="shared" si="356"/>
        <v>472500</v>
      </c>
      <c r="L563" s="23"/>
      <c r="M563" s="24">
        <v>60</v>
      </c>
      <c r="N563" s="20">
        <f t="shared" si="357"/>
        <v>0</v>
      </c>
      <c r="O563" s="23">
        <v>5664</v>
      </c>
      <c r="P563" s="25">
        <v>12</v>
      </c>
      <c r="Q563" s="20">
        <f t="shared" si="358"/>
        <v>67968</v>
      </c>
      <c r="R563" s="23">
        <v>100</v>
      </c>
      <c r="S563" s="26">
        <v>12</v>
      </c>
      <c r="T563" s="20">
        <f t="shared" si="359"/>
        <v>1200</v>
      </c>
      <c r="U563" s="23">
        <v>420</v>
      </c>
      <c r="V563" s="25">
        <v>8</v>
      </c>
      <c r="W563" s="20">
        <f t="shared" si="360"/>
        <v>3360</v>
      </c>
      <c r="X563" s="23">
        <v>24</v>
      </c>
      <c r="Y563" s="25">
        <v>12</v>
      </c>
      <c r="Z563" s="20">
        <f t="shared" si="361"/>
        <v>288</v>
      </c>
      <c r="AA563" s="23">
        <v>1703</v>
      </c>
      <c r="AB563" s="25">
        <v>10</v>
      </c>
      <c r="AC563" s="20">
        <f t="shared" si="362"/>
        <v>17030</v>
      </c>
      <c r="AD563" s="23"/>
      <c r="AE563" s="25">
        <v>25</v>
      </c>
      <c r="AF563" s="20">
        <f t="shared" si="363"/>
        <v>0</v>
      </c>
      <c r="AG563" s="23"/>
      <c r="AH563" s="25">
        <v>7.5</v>
      </c>
      <c r="AI563" s="20">
        <f t="shared" si="364"/>
        <v>0</v>
      </c>
      <c r="AJ563" s="23"/>
      <c r="AK563" s="22">
        <v>15</v>
      </c>
      <c r="AL563" s="20">
        <f t="shared" si="365"/>
        <v>0</v>
      </c>
      <c r="AM563" s="23"/>
      <c r="AN563" s="25">
        <v>12</v>
      </c>
      <c r="AO563" s="20">
        <f t="shared" si="366"/>
        <v>0</v>
      </c>
      <c r="AP563" s="23">
        <f t="shared" si="367"/>
        <v>2247</v>
      </c>
      <c r="AQ563" s="23">
        <v>118</v>
      </c>
      <c r="AR563" s="27">
        <v>4</v>
      </c>
      <c r="AS563" s="23">
        <f t="shared" si="368"/>
        <v>472</v>
      </c>
      <c r="AT563" s="23"/>
      <c r="AU563" s="28">
        <v>6</v>
      </c>
      <c r="AV563" s="23">
        <f t="shared" si="369"/>
        <v>0</v>
      </c>
      <c r="AW563" s="23">
        <v>1746</v>
      </c>
      <c r="AX563" s="29">
        <f t="shared" si="370"/>
        <v>2218</v>
      </c>
      <c r="AY563" s="23">
        <v>35525</v>
      </c>
      <c r="AZ563" s="30">
        <f t="shared" si="371"/>
        <v>0.59936507936507932</v>
      </c>
      <c r="BA563" s="30">
        <f t="shared" si="372"/>
        <v>0.23777777777777778</v>
      </c>
      <c r="BB563" s="30">
        <f t="shared" si="373"/>
        <v>0.39159604519774011</v>
      </c>
      <c r="BC563" s="20">
        <f t="shared" si="374"/>
        <v>494378</v>
      </c>
      <c r="BD563" s="20">
        <f t="shared" si="375"/>
        <v>473700</v>
      </c>
      <c r="BE563" s="20">
        <f t="shared" si="376"/>
        <v>494378</v>
      </c>
      <c r="BF563" s="20">
        <f t="shared" si="377"/>
        <v>494378</v>
      </c>
      <c r="BG563" s="36">
        <v>597871</v>
      </c>
      <c r="BH563" s="36">
        <v>389809.89</v>
      </c>
      <c r="BI563" s="237">
        <f t="shared" si="378"/>
        <v>65.199665145156729</v>
      </c>
      <c r="BJ563" s="238">
        <f t="shared" si="379"/>
        <v>33553</v>
      </c>
      <c r="BK563" s="239">
        <f t="shared" si="380"/>
        <v>5.6120801979022232</v>
      </c>
      <c r="BL563" s="27">
        <f t="shared" si="381"/>
        <v>47460.5</v>
      </c>
      <c r="BM563" s="239">
        <f t="shared" si="382"/>
        <v>7.938250893587413</v>
      </c>
      <c r="BN563" s="240">
        <f t="shared" si="383"/>
        <v>0</v>
      </c>
      <c r="BO563" s="239">
        <f t="shared" si="384"/>
        <v>0</v>
      </c>
      <c r="BP563" s="27">
        <f t="shared" si="385"/>
        <v>20000</v>
      </c>
      <c r="BQ563" s="239">
        <f t="shared" si="386"/>
        <v>3.3452032294591976</v>
      </c>
      <c r="BR563" s="36">
        <f t="shared" si="387"/>
        <v>23748.899999999994</v>
      </c>
      <c r="BS563" s="239">
        <f t="shared" si="388"/>
        <v>3.9722448488051763</v>
      </c>
      <c r="BT563" s="248">
        <f t="shared" si="397"/>
        <v>0.34800334854843268</v>
      </c>
      <c r="BU563" s="36">
        <v>124762.4</v>
      </c>
      <c r="BV563" s="47">
        <f t="shared" si="389"/>
        <v>20.867779169754009</v>
      </c>
      <c r="BW563" s="54">
        <f t="shared" si="390"/>
        <v>83298.709999999992</v>
      </c>
      <c r="BX563" s="237">
        <f t="shared" si="391"/>
        <v>13.932555685089257</v>
      </c>
      <c r="BY563" s="53">
        <v>7408</v>
      </c>
      <c r="BZ563" s="53">
        <v>11185</v>
      </c>
      <c r="CA563" s="53">
        <v>10590</v>
      </c>
      <c r="CB563" s="53">
        <v>4370</v>
      </c>
      <c r="CC563" s="54">
        <v>47460.5</v>
      </c>
      <c r="CD563" s="54"/>
      <c r="CE563" s="54">
        <v>20000</v>
      </c>
      <c r="CF563" s="42">
        <f t="shared" si="392"/>
        <v>1.498448555558702E-2</v>
      </c>
      <c r="CG563" s="42">
        <f t="shared" si="393"/>
        <v>2.3611990711420731E-2</v>
      </c>
      <c r="CH563" s="42">
        <f t="shared" si="394"/>
        <v>2.1420856106056499E-2</v>
      </c>
      <c r="CI563" s="42">
        <f t="shared" si="395"/>
        <v>8.839390102310378E-3</v>
      </c>
      <c r="CJ563" s="42">
        <f t="shared" si="396"/>
        <v>7.9382508935874133E-2</v>
      </c>
      <c r="CK563" s="54">
        <f t="shared" si="398"/>
        <v>16659.741999999998</v>
      </c>
    </row>
    <row r="564" spans="1:89" ht="20" customHeight="1" x14ac:dyDescent="0.6">
      <c r="A564" s="47">
        <v>557</v>
      </c>
      <c r="B564" s="47">
        <v>4</v>
      </c>
      <c r="C564" s="48" t="s">
        <v>914</v>
      </c>
      <c r="D564" s="47" t="s">
        <v>184</v>
      </c>
      <c r="E564" s="47" t="s">
        <v>185</v>
      </c>
      <c r="F564" s="57"/>
      <c r="G564" s="19">
        <v>40</v>
      </c>
      <c r="H564" s="20">
        <f t="shared" si="355"/>
        <v>0</v>
      </c>
      <c r="I564" s="57">
        <v>8195</v>
      </c>
      <c r="J564" s="22">
        <v>50</v>
      </c>
      <c r="K564" s="20">
        <f t="shared" si="356"/>
        <v>409750</v>
      </c>
      <c r="L564" s="23"/>
      <c r="M564" s="24">
        <v>60</v>
      </c>
      <c r="N564" s="20">
        <f t="shared" si="357"/>
        <v>0</v>
      </c>
      <c r="O564" s="57">
        <v>4493</v>
      </c>
      <c r="P564" s="25">
        <v>12</v>
      </c>
      <c r="Q564" s="20">
        <f t="shared" si="358"/>
        <v>53916</v>
      </c>
      <c r="R564" s="57">
        <v>1350</v>
      </c>
      <c r="S564" s="26">
        <v>12</v>
      </c>
      <c r="T564" s="20">
        <f t="shared" si="359"/>
        <v>16200</v>
      </c>
      <c r="U564" s="57">
        <v>430</v>
      </c>
      <c r="V564" s="25">
        <v>8</v>
      </c>
      <c r="W564" s="20">
        <f t="shared" si="360"/>
        <v>3440</v>
      </c>
      <c r="X564" s="57">
        <v>250</v>
      </c>
      <c r="Y564" s="25">
        <v>12</v>
      </c>
      <c r="Z564" s="20">
        <f t="shared" si="361"/>
        <v>3000</v>
      </c>
      <c r="AA564" s="57">
        <v>730</v>
      </c>
      <c r="AB564" s="25">
        <v>10</v>
      </c>
      <c r="AC564" s="20">
        <f t="shared" si="362"/>
        <v>7300</v>
      </c>
      <c r="AD564" s="57"/>
      <c r="AE564" s="25">
        <v>25</v>
      </c>
      <c r="AF564" s="20">
        <f t="shared" si="363"/>
        <v>0</v>
      </c>
      <c r="AG564" s="23"/>
      <c r="AH564" s="25">
        <v>7.5</v>
      </c>
      <c r="AI564" s="20">
        <f t="shared" si="364"/>
        <v>0</v>
      </c>
      <c r="AJ564" s="57"/>
      <c r="AK564" s="22">
        <v>15</v>
      </c>
      <c r="AL564" s="20">
        <f t="shared" si="365"/>
        <v>0</v>
      </c>
      <c r="AM564" s="57"/>
      <c r="AN564" s="25">
        <v>12</v>
      </c>
      <c r="AO564" s="20">
        <f t="shared" si="366"/>
        <v>0</v>
      </c>
      <c r="AP564" s="23">
        <f t="shared" si="367"/>
        <v>2760</v>
      </c>
      <c r="AQ564" s="57">
        <v>0</v>
      </c>
      <c r="AR564" s="27">
        <v>4</v>
      </c>
      <c r="AS564" s="23">
        <f t="shared" si="368"/>
        <v>0</v>
      </c>
      <c r="AT564" s="57">
        <v>12</v>
      </c>
      <c r="AU564" s="28">
        <v>6</v>
      </c>
      <c r="AV564" s="23">
        <f t="shared" si="369"/>
        <v>72</v>
      </c>
      <c r="AW564" s="57">
        <v>700</v>
      </c>
      <c r="AX564" s="29">
        <f t="shared" si="370"/>
        <v>772</v>
      </c>
      <c r="AY564" s="57">
        <v>17305</v>
      </c>
      <c r="AZ564" s="30">
        <f t="shared" si="371"/>
        <v>0.54826113483831607</v>
      </c>
      <c r="BA564" s="30">
        <f t="shared" si="372"/>
        <v>0.33679072605247101</v>
      </c>
      <c r="BB564" s="30">
        <f t="shared" si="373"/>
        <v>0.17182283552192298</v>
      </c>
      <c r="BC564" s="20">
        <f t="shared" si="374"/>
        <v>439690</v>
      </c>
      <c r="BD564" s="20">
        <f t="shared" si="375"/>
        <v>425950</v>
      </c>
      <c r="BE564" s="20">
        <f t="shared" si="376"/>
        <v>439690</v>
      </c>
      <c r="BF564" s="20">
        <f t="shared" si="377"/>
        <v>439690</v>
      </c>
      <c r="BG564" s="241">
        <v>597711</v>
      </c>
      <c r="BH564" s="241">
        <v>398046</v>
      </c>
      <c r="BI564" s="237">
        <f t="shared" si="378"/>
        <v>66.595060154489374</v>
      </c>
      <c r="BJ564" s="238">
        <f t="shared" si="379"/>
        <v>46711.4</v>
      </c>
      <c r="BK564" s="239">
        <f t="shared" si="380"/>
        <v>7.8150477404632008</v>
      </c>
      <c r="BL564" s="27">
        <f t="shared" si="381"/>
        <v>38715</v>
      </c>
      <c r="BM564" s="239">
        <f t="shared" si="382"/>
        <v>6.4772105582798378</v>
      </c>
      <c r="BN564" s="240">
        <f t="shared" si="383"/>
        <v>4584.87</v>
      </c>
      <c r="BO564" s="239">
        <f t="shared" si="384"/>
        <v>0.76707137730441632</v>
      </c>
      <c r="BP564" s="27">
        <f t="shared" si="385"/>
        <v>25000</v>
      </c>
      <c r="BQ564" s="239">
        <f t="shared" si="386"/>
        <v>4.1826233748416879</v>
      </c>
      <c r="BR564" s="36">
        <f t="shared" si="387"/>
        <v>50540.999999999993</v>
      </c>
      <c r="BS564" s="239">
        <f t="shared" si="388"/>
        <v>8.4557587195149484</v>
      </c>
      <c r="BT564" s="248">
        <f t="shared" si="397"/>
        <v>0.33404939845510623</v>
      </c>
      <c r="BU564" s="241">
        <v>165552.26999999999</v>
      </c>
      <c r="BV564" s="47">
        <f t="shared" si="389"/>
        <v>27.697711770404091</v>
      </c>
      <c r="BW564" s="54">
        <f t="shared" si="390"/>
        <v>34112.73000000001</v>
      </c>
      <c r="BX564" s="237">
        <f t="shared" si="391"/>
        <v>5.7072280751065332</v>
      </c>
      <c r="BY564" s="58">
        <v>19201</v>
      </c>
      <c r="BZ564" s="58">
        <v>10499.5</v>
      </c>
      <c r="CA564" s="58">
        <v>12526.6</v>
      </c>
      <c r="CB564" s="58">
        <v>4484.3</v>
      </c>
      <c r="CC564" s="59">
        <v>38715</v>
      </c>
      <c r="CD564" s="59">
        <v>4584.87</v>
      </c>
      <c r="CE564" s="59">
        <v>25000</v>
      </c>
      <c r="CF564" s="42">
        <f t="shared" si="392"/>
        <v>4.3669403443335079E-2</v>
      </c>
      <c r="CG564" s="42">
        <f t="shared" si="393"/>
        <v>2.4649606761356968E-2</v>
      </c>
      <c r="CH564" s="42">
        <f t="shared" si="394"/>
        <v>2.8489617685187291E-2</v>
      </c>
      <c r="CI564" s="42">
        <f t="shared" si="395"/>
        <v>1.0198776410652961E-2</v>
      </c>
      <c r="CJ564" s="42">
        <f t="shared" si="396"/>
        <v>6.4772105582798375E-2</v>
      </c>
      <c r="CK564" s="54">
        <f t="shared" si="398"/>
        <v>6822.5460000000021</v>
      </c>
    </row>
    <row r="565" spans="1:89" ht="20" customHeight="1" x14ac:dyDescent="0.6">
      <c r="A565" s="47">
        <v>558</v>
      </c>
      <c r="B565" s="47">
        <v>3</v>
      </c>
      <c r="C565" s="48" t="s">
        <v>915</v>
      </c>
      <c r="D565" s="48" t="s">
        <v>916</v>
      </c>
      <c r="E565" s="48" t="s">
        <v>110</v>
      </c>
      <c r="F565" s="55"/>
      <c r="G565" s="19">
        <v>40</v>
      </c>
      <c r="H565" s="20">
        <f t="shared" si="355"/>
        <v>0</v>
      </c>
      <c r="I565" s="23">
        <v>10085</v>
      </c>
      <c r="J565" s="22">
        <v>50</v>
      </c>
      <c r="K565" s="20">
        <f t="shared" si="356"/>
        <v>504250</v>
      </c>
      <c r="L565" s="23"/>
      <c r="M565" s="24">
        <v>60</v>
      </c>
      <c r="N565" s="20">
        <f t="shared" si="357"/>
        <v>0</v>
      </c>
      <c r="O565" s="23">
        <v>2790</v>
      </c>
      <c r="P565" s="25">
        <v>12</v>
      </c>
      <c r="Q565" s="20">
        <f t="shared" si="358"/>
        <v>33480</v>
      </c>
      <c r="R565" s="23"/>
      <c r="S565" s="26">
        <v>12</v>
      </c>
      <c r="T565" s="20">
        <f t="shared" si="359"/>
        <v>0</v>
      </c>
      <c r="U565" s="23">
        <v>410</v>
      </c>
      <c r="V565" s="25">
        <v>8</v>
      </c>
      <c r="W565" s="20">
        <f t="shared" si="360"/>
        <v>3280</v>
      </c>
      <c r="X565" s="23">
        <v>863</v>
      </c>
      <c r="Y565" s="25">
        <v>12</v>
      </c>
      <c r="Z565" s="20">
        <f t="shared" si="361"/>
        <v>10356</v>
      </c>
      <c r="AA565" s="23">
        <v>1232</v>
      </c>
      <c r="AB565" s="25">
        <v>10</v>
      </c>
      <c r="AC565" s="20">
        <f t="shared" si="362"/>
        <v>12320</v>
      </c>
      <c r="AD565" s="23"/>
      <c r="AE565" s="25">
        <v>25</v>
      </c>
      <c r="AF565" s="20">
        <f t="shared" si="363"/>
        <v>0</v>
      </c>
      <c r="AG565" s="23"/>
      <c r="AH565" s="25">
        <v>7.5</v>
      </c>
      <c r="AI565" s="20">
        <f t="shared" si="364"/>
        <v>0</v>
      </c>
      <c r="AJ565" s="23"/>
      <c r="AK565" s="22">
        <v>15</v>
      </c>
      <c r="AL565" s="20">
        <f t="shared" si="365"/>
        <v>0</v>
      </c>
      <c r="AM565" s="23"/>
      <c r="AN565" s="25">
        <v>12</v>
      </c>
      <c r="AO565" s="20">
        <f t="shared" si="366"/>
        <v>0</v>
      </c>
      <c r="AP565" s="23">
        <f t="shared" si="367"/>
        <v>2505</v>
      </c>
      <c r="AQ565" s="23"/>
      <c r="AR565" s="27">
        <v>4</v>
      </c>
      <c r="AS565" s="23">
        <f t="shared" si="368"/>
        <v>0</v>
      </c>
      <c r="AT565" s="23"/>
      <c r="AU565" s="28">
        <v>6</v>
      </c>
      <c r="AV565" s="23">
        <f t="shared" si="369"/>
        <v>0</v>
      </c>
      <c r="AW565" s="23">
        <v>1655</v>
      </c>
      <c r="AX565" s="29">
        <f t="shared" si="370"/>
        <v>1655</v>
      </c>
      <c r="AY565" s="23">
        <v>33942</v>
      </c>
      <c r="AZ565" s="30">
        <f t="shared" si="371"/>
        <v>0.27664848785324742</v>
      </c>
      <c r="BA565" s="30">
        <f t="shared" si="372"/>
        <v>0.248388696083292</v>
      </c>
      <c r="BB565" s="30">
        <f t="shared" si="373"/>
        <v>0.59318996415770608</v>
      </c>
      <c r="BC565" s="20">
        <f t="shared" si="374"/>
        <v>530206</v>
      </c>
      <c r="BD565" s="20">
        <f t="shared" si="375"/>
        <v>504250</v>
      </c>
      <c r="BE565" s="20">
        <f t="shared" si="376"/>
        <v>530206</v>
      </c>
      <c r="BF565" s="20">
        <f t="shared" si="377"/>
        <v>530206</v>
      </c>
      <c r="BG565" s="36">
        <v>597628</v>
      </c>
      <c r="BH565" s="36">
        <v>405636.66152199998</v>
      </c>
      <c r="BI565" s="237">
        <f t="shared" si="378"/>
        <v>67.874440541942477</v>
      </c>
      <c r="BJ565" s="238">
        <f t="shared" si="379"/>
        <v>36566</v>
      </c>
      <c r="BK565" s="239">
        <f t="shared" si="380"/>
        <v>6.1185218898712916</v>
      </c>
      <c r="BL565" s="27">
        <f t="shared" si="381"/>
        <v>35844.29</v>
      </c>
      <c r="BM565" s="239">
        <f t="shared" si="382"/>
        <v>5.9977594757943073</v>
      </c>
      <c r="BN565" s="240">
        <f t="shared" si="383"/>
        <v>0</v>
      </c>
      <c r="BO565" s="239">
        <f t="shared" si="384"/>
        <v>0</v>
      </c>
      <c r="BP565" s="27">
        <f t="shared" si="385"/>
        <v>8000</v>
      </c>
      <c r="BQ565" s="239">
        <f t="shared" si="386"/>
        <v>1.338625365612053</v>
      </c>
      <c r="BR565" s="36">
        <f t="shared" si="387"/>
        <v>31532.47</v>
      </c>
      <c r="BS565" s="239">
        <f t="shared" si="388"/>
        <v>5.2762705228001368</v>
      </c>
      <c r="BT565" s="248">
        <f t="shared" si="397"/>
        <v>0.32125559458057523</v>
      </c>
      <c r="BU565" s="36">
        <v>111942.76</v>
      </c>
      <c r="BV565" s="47">
        <f t="shared" si="389"/>
        <v>18.731177254077789</v>
      </c>
      <c r="BW565" s="54">
        <f t="shared" si="390"/>
        <v>80048.578478000025</v>
      </c>
      <c r="BX565" s="237">
        <f t="shared" si="391"/>
        <v>13.394382203979738</v>
      </c>
      <c r="BY565" s="53">
        <v>10794</v>
      </c>
      <c r="BZ565" s="53">
        <v>12110</v>
      </c>
      <c r="CA565" s="53">
        <v>9776</v>
      </c>
      <c r="CB565" s="53">
        <v>3886</v>
      </c>
      <c r="CC565" s="54">
        <v>35844.29</v>
      </c>
      <c r="CD565" s="54">
        <v>0</v>
      </c>
      <c r="CE565" s="54">
        <v>8000</v>
      </c>
      <c r="CF565" s="42">
        <f t="shared" si="392"/>
        <v>2.035812495520609E-2</v>
      </c>
      <c r="CG565" s="42">
        <f t="shared" si="393"/>
        <v>2.4015865146256817E-2</v>
      </c>
      <c r="CH565" s="42">
        <f t="shared" si="394"/>
        <v>1.8438116505660063E-2</v>
      </c>
      <c r="CI565" s="42">
        <f t="shared" si="395"/>
        <v>7.3292267533751031E-3</v>
      </c>
      <c r="CJ565" s="42">
        <f t="shared" si="396"/>
        <v>5.9977594757943072E-2</v>
      </c>
      <c r="CK565" s="54">
        <f t="shared" si="398"/>
        <v>16009.715695600005</v>
      </c>
    </row>
    <row r="566" spans="1:89" ht="20" customHeight="1" x14ac:dyDescent="0.6">
      <c r="A566" s="47">
        <v>559</v>
      </c>
      <c r="B566" s="47">
        <v>4</v>
      </c>
      <c r="C566" s="48" t="s">
        <v>917</v>
      </c>
      <c r="D566" s="48" t="s">
        <v>219</v>
      </c>
      <c r="E566" s="48" t="s">
        <v>764</v>
      </c>
      <c r="F566" s="23"/>
      <c r="G566" s="19">
        <v>40</v>
      </c>
      <c r="H566" s="20">
        <f t="shared" si="355"/>
        <v>0</v>
      </c>
      <c r="I566" s="23">
        <v>10002</v>
      </c>
      <c r="J566" s="22">
        <v>50</v>
      </c>
      <c r="K566" s="20">
        <f t="shared" si="356"/>
        <v>500100</v>
      </c>
      <c r="L566" s="23"/>
      <c r="M566" s="24">
        <v>60</v>
      </c>
      <c r="N566" s="20">
        <f t="shared" si="357"/>
        <v>0</v>
      </c>
      <c r="O566" s="23">
        <v>4518</v>
      </c>
      <c r="P566" s="25">
        <v>12</v>
      </c>
      <c r="Q566" s="20">
        <f t="shared" si="358"/>
        <v>54216</v>
      </c>
      <c r="R566" s="23">
        <v>380</v>
      </c>
      <c r="S566" s="26">
        <v>12</v>
      </c>
      <c r="T566" s="20">
        <f t="shared" si="359"/>
        <v>4560</v>
      </c>
      <c r="U566" s="23">
        <v>558</v>
      </c>
      <c r="V566" s="25">
        <v>8</v>
      </c>
      <c r="W566" s="20">
        <f t="shared" si="360"/>
        <v>4464</v>
      </c>
      <c r="X566" s="23">
        <v>310</v>
      </c>
      <c r="Y566" s="25">
        <v>12</v>
      </c>
      <c r="Z566" s="20">
        <f t="shared" si="361"/>
        <v>3720</v>
      </c>
      <c r="AA566" s="23">
        <v>920</v>
      </c>
      <c r="AB566" s="25">
        <v>10</v>
      </c>
      <c r="AC566" s="20">
        <f t="shared" si="362"/>
        <v>9200</v>
      </c>
      <c r="AD566" s="23">
        <v>90</v>
      </c>
      <c r="AE566" s="25">
        <v>25</v>
      </c>
      <c r="AF566" s="20">
        <f t="shared" si="363"/>
        <v>2250</v>
      </c>
      <c r="AG566" s="23"/>
      <c r="AH566" s="25">
        <v>7.5</v>
      </c>
      <c r="AI566" s="20">
        <f t="shared" si="364"/>
        <v>0</v>
      </c>
      <c r="AJ566" s="23"/>
      <c r="AK566" s="22">
        <v>15</v>
      </c>
      <c r="AL566" s="20">
        <f t="shared" si="365"/>
        <v>0</v>
      </c>
      <c r="AM566" s="23"/>
      <c r="AN566" s="25">
        <v>12</v>
      </c>
      <c r="AO566" s="20">
        <f t="shared" si="366"/>
        <v>0</v>
      </c>
      <c r="AP566" s="23">
        <f t="shared" si="367"/>
        <v>2258</v>
      </c>
      <c r="AQ566" s="23"/>
      <c r="AR566" s="27">
        <v>4</v>
      </c>
      <c r="AS566" s="23">
        <f t="shared" si="368"/>
        <v>0</v>
      </c>
      <c r="AT566" s="23"/>
      <c r="AU566" s="28">
        <v>6</v>
      </c>
      <c r="AV566" s="23">
        <f t="shared" si="369"/>
        <v>0</v>
      </c>
      <c r="AW566" s="23">
        <v>1323</v>
      </c>
      <c r="AX566" s="29">
        <f t="shared" si="370"/>
        <v>1323</v>
      </c>
      <c r="AY566" s="23">
        <v>19110</v>
      </c>
      <c r="AZ566" s="30">
        <f t="shared" si="371"/>
        <v>0.45170965806838631</v>
      </c>
      <c r="BA566" s="30">
        <f t="shared" si="372"/>
        <v>0.22575484903019397</v>
      </c>
      <c r="BB566" s="30">
        <f t="shared" si="373"/>
        <v>0.29282868525896416</v>
      </c>
      <c r="BC566" s="20">
        <f t="shared" si="374"/>
        <v>524294</v>
      </c>
      <c r="BD566" s="20">
        <f t="shared" si="375"/>
        <v>506910</v>
      </c>
      <c r="BE566" s="20">
        <f t="shared" si="376"/>
        <v>524294</v>
      </c>
      <c r="BF566" s="20">
        <f t="shared" si="377"/>
        <v>524294</v>
      </c>
      <c r="BG566" s="36">
        <v>597620</v>
      </c>
      <c r="BH566" s="36">
        <v>398073.46753246803</v>
      </c>
      <c r="BI566" s="237">
        <f t="shared" si="378"/>
        <v>66.609796782649184</v>
      </c>
      <c r="BJ566" s="238">
        <f t="shared" si="379"/>
        <v>47525</v>
      </c>
      <c r="BK566" s="239">
        <f t="shared" si="380"/>
        <v>7.9523777651350356</v>
      </c>
      <c r="BL566" s="27">
        <f t="shared" si="381"/>
        <v>43860</v>
      </c>
      <c r="BM566" s="239">
        <f t="shared" si="382"/>
        <v>7.3391118101803823</v>
      </c>
      <c r="BN566" s="240">
        <f t="shared" si="383"/>
        <v>2295</v>
      </c>
      <c r="BO566" s="239">
        <f t="shared" si="384"/>
        <v>0.38402329239315952</v>
      </c>
      <c r="BP566" s="27">
        <f t="shared" si="385"/>
        <v>20000</v>
      </c>
      <c r="BQ566" s="239">
        <f t="shared" si="386"/>
        <v>3.3466082125765539</v>
      </c>
      <c r="BR566" s="36">
        <f t="shared" si="387"/>
        <v>25167.170000000013</v>
      </c>
      <c r="BS566" s="239">
        <f t="shared" si="388"/>
        <v>4.2112328904655154</v>
      </c>
      <c r="BT566" s="248">
        <f t="shared" si="397"/>
        <v>0.33390203217350822</v>
      </c>
      <c r="BU566" s="36">
        <v>138847.17000000001</v>
      </c>
      <c r="BV566" s="47">
        <f t="shared" si="389"/>
        <v>23.233353970750645</v>
      </c>
      <c r="BW566" s="54">
        <f t="shared" si="390"/>
        <v>60699.362467531959</v>
      </c>
      <c r="BX566" s="237">
        <f t="shared" si="391"/>
        <v>10.156849246600174</v>
      </c>
      <c r="BY566" s="53">
        <v>17065</v>
      </c>
      <c r="BZ566" s="53">
        <v>12600</v>
      </c>
      <c r="CA566" s="53">
        <v>13500</v>
      </c>
      <c r="CB566" s="53">
        <v>4360</v>
      </c>
      <c r="CC566" s="54">
        <v>43860</v>
      </c>
      <c r="CD566" s="54">
        <v>2295</v>
      </c>
      <c r="CE566" s="54">
        <v>20000</v>
      </c>
      <c r="CF566" s="42">
        <f t="shared" si="392"/>
        <v>3.2548531930558046E-2</v>
      </c>
      <c r="CG566" s="42">
        <f t="shared" si="393"/>
        <v>2.4856483399420017E-2</v>
      </c>
      <c r="CH566" s="42">
        <f t="shared" si="394"/>
        <v>2.574891187005764E-2</v>
      </c>
      <c r="CI566" s="42">
        <f t="shared" si="395"/>
        <v>8.3159448706260231E-3</v>
      </c>
      <c r="CJ566" s="42">
        <f t="shared" si="396"/>
        <v>7.3391118101803821E-2</v>
      </c>
      <c r="CK566" s="54">
        <f t="shared" si="398"/>
        <v>12139.872493506393</v>
      </c>
    </row>
    <row r="567" spans="1:89" ht="20" customHeight="1" x14ac:dyDescent="0.6">
      <c r="A567" s="47">
        <v>560</v>
      </c>
      <c r="B567" s="47">
        <v>3</v>
      </c>
      <c r="C567" s="48" t="s">
        <v>918</v>
      </c>
      <c r="D567" s="48" t="s">
        <v>732</v>
      </c>
      <c r="E567" s="48" t="s">
        <v>294</v>
      </c>
      <c r="F567" s="55"/>
      <c r="G567" s="19">
        <v>40</v>
      </c>
      <c r="H567" s="20">
        <f t="shared" si="355"/>
        <v>0</v>
      </c>
      <c r="I567" s="23">
        <v>9686</v>
      </c>
      <c r="J567" s="22">
        <v>50</v>
      </c>
      <c r="K567" s="20">
        <f t="shared" si="356"/>
        <v>484300</v>
      </c>
      <c r="L567" s="23"/>
      <c r="M567" s="24">
        <v>60</v>
      </c>
      <c r="N567" s="20">
        <f t="shared" si="357"/>
        <v>0</v>
      </c>
      <c r="O567" s="23">
        <v>3564</v>
      </c>
      <c r="P567" s="25">
        <v>12</v>
      </c>
      <c r="Q567" s="20">
        <f t="shared" si="358"/>
        <v>42768</v>
      </c>
      <c r="R567" s="23">
        <v>340</v>
      </c>
      <c r="S567" s="26">
        <v>12</v>
      </c>
      <c r="T567" s="20">
        <f t="shared" si="359"/>
        <v>4080</v>
      </c>
      <c r="U567" s="23">
        <v>902</v>
      </c>
      <c r="V567" s="25">
        <v>8</v>
      </c>
      <c r="W567" s="20">
        <f t="shared" si="360"/>
        <v>7216</v>
      </c>
      <c r="X567" s="23">
        <v>220</v>
      </c>
      <c r="Y567" s="25">
        <v>12</v>
      </c>
      <c r="Z567" s="20">
        <f t="shared" si="361"/>
        <v>2640</v>
      </c>
      <c r="AA567" s="23">
        <v>980</v>
      </c>
      <c r="AB567" s="25">
        <v>10</v>
      </c>
      <c r="AC567" s="20">
        <f t="shared" si="362"/>
        <v>9800</v>
      </c>
      <c r="AD567" s="23">
        <v>180</v>
      </c>
      <c r="AE567" s="25">
        <v>25</v>
      </c>
      <c r="AF567" s="20">
        <f t="shared" si="363"/>
        <v>4500</v>
      </c>
      <c r="AG567" s="23">
        <v>629</v>
      </c>
      <c r="AH567" s="25">
        <v>7.5</v>
      </c>
      <c r="AI567" s="20">
        <f t="shared" si="364"/>
        <v>4717.5</v>
      </c>
      <c r="AJ567" s="23"/>
      <c r="AK567" s="22">
        <v>15</v>
      </c>
      <c r="AL567" s="20">
        <f t="shared" si="365"/>
        <v>0</v>
      </c>
      <c r="AM567" s="23"/>
      <c r="AN567" s="25">
        <v>12</v>
      </c>
      <c r="AO567" s="20">
        <f t="shared" si="366"/>
        <v>0</v>
      </c>
      <c r="AP567" s="23">
        <f t="shared" si="367"/>
        <v>3251</v>
      </c>
      <c r="AQ567" s="23">
        <v>69</v>
      </c>
      <c r="AR567" s="27">
        <v>4</v>
      </c>
      <c r="AS567" s="23">
        <f t="shared" si="368"/>
        <v>276</v>
      </c>
      <c r="AT567" s="23">
        <v>11</v>
      </c>
      <c r="AU567" s="28">
        <v>6</v>
      </c>
      <c r="AV567" s="23">
        <f t="shared" si="369"/>
        <v>66</v>
      </c>
      <c r="AW567" s="23">
        <v>1720</v>
      </c>
      <c r="AX567" s="29">
        <f t="shared" si="370"/>
        <v>2062</v>
      </c>
      <c r="AY567" s="23">
        <v>37354</v>
      </c>
      <c r="AZ567" s="30">
        <f t="shared" si="371"/>
        <v>0.36795374767705968</v>
      </c>
      <c r="BA567" s="30">
        <f t="shared" si="372"/>
        <v>0.3356390666941978</v>
      </c>
      <c r="BB567" s="30">
        <f t="shared" si="373"/>
        <v>0.57856341189674521</v>
      </c>
      <c r="BC567" s="20">
        <f t="shared" si="374"/>
        <v>512536</v>
      </c>
      <c r="BD567" s="20">
        <f t="shared" si="375"/>
        <v>492880</v>
      </c>
      <c r="BE567" s="20">
        <f t="shared" si="376"/>
        <v>512536</v>
      </c>
      <c r="BF567" s="20">
        <f t="shared" si="377"/>
        <v>517253.5</v>
      </c>
      <c r="BG567" s="36">
        <v>597375.5</v>
      </c>
      <c r="BH567" s="36">
        <v>398019.16721037298</v>
      </c>
      <c r="BI567" s="237">
        <f t="shared" si="378"/>
        <v>66.62796971257994</v>
      </c>
      <c r="BJ567" s="238">
        <f t="shared" si="379"/>
        <v>44192</v>
      </c>
      <c r="BK567" s="239">
        <f t="shared" si="380"/>
        <v>7.3976920714023251</v>
      </c>
      <c r="BL567" s="27">
        <f t="shared" si="381"/>
        <v>26705</v>
      </c>
      <c r="BM567" s="239">
        <f t="shared" si="382"/>
        <v>4.4703875535571846</v>
      </c>
      <c r="BN567" s="240">
        <f t="shared" si="383"/>
        <v>3312</v>
      </c>
      <c r="BO567" s="239">
        <f t="shared" si="384"/>
        <v>0.55442514800155007</v>
      </c>
      <c r="BP567" s="27">
        <f t="shared" si="385"/>
        <v>15000</v>
      </c>
      <c r="BQ567" s="239">
        <f t="shared" si="386"/>
        <v>2.5109834601519481</v>
      </c>
      <c r="BR567" s="36">
        <f t="shared" si="387"/>
        <v>16799</v>
      </c>
      <c r="BS567" s="239">
        <f t="shared" si="388"/>
        <v>2.8121340764728382</v>
      </c>
      <c r="BT567" s="248">
        <f t="shared" si="397"/>
        <v>0.33372030287420062</v>
      </c>
      <c r="BU567" s="36">
        <v>106008</v>
      </c>
      <c r="BV567" s="47">
        <f t="shared" si="389"/>
        <v>17.745622309585848</v>
      </c>
      <c r="BW567" s="54">
        <f t="shared" si="390"/>
        <v>93348.33278962702</v>
      </c>
      <c r="BX567" s="237">
        <f t="shared" si="391"/>
        <v>15.626407977834212</v>
      </c>
      <c r="BY567" s="53">
        <v>12207</v>
      </c>
      <c r="BZ567" s="53">
        <v>14425</v>
      </c>
      <c r="CA567" s="53">
        <v>15000</v>
      </c>
      <c r="CB567" s="53">
        <v>2560</v>
      </c>
      <c r="CC567" s="54">
        <v>26705</v>
      </c>
      <c r="CD567" s="54">
        <v>3312</v>
      </c>
      <c r="CE567" s="54">
        <v>15000</v>
      </c>
      <c r="CF567" s="42">
        <f t="shared" si="392"/>
        <v>2.3816863595923016E-2</v>
      </c>
      <c r="CG567" s="42">
        <f t="shared" si="393"/>
        <v>2.9266758643077422E-2</v>
      </c>
      <c r="CH567" s="42">
        <f t="shared" si="394"/>
        <v>2.9266236908236688E-2</v>
      </c>
      <c r="CI567" s="42">
        <f t="shared" si="395"/>
        <v>4.9492173566732757E-3</v>
      </c>
      <c r="CJ567" s="42">
        <f t="shared" si="396"/>
        <v>4.4703875535571848E-2</v>
      </c>
      <c r="CK567" s="54">
        <f t="shared" si="398"/>
        <v>18669.666557925404</v>
      </c>
    </row>
    <row r="568" spans="1:89" ht="20" customHeight="1" x14ac:dyDescent="0.6">
      <c r="A568" s="47">
        <v>561</v>
      </c>
      <c r="B568" s="47">
        <v>4</v>
      </c>
      <c r="C568" s="48" t="s">
        <v>919</v>
      </c>
      <c r="D568" s="47" t="s">
        <v>264</v>
      </c>
      <c r="E568" s="47" t="s">
        <v>265</v>
      </c>
      <c r="F568" s="57"/>
      <c r="G568" s="19">
        <v>40</v>
      </c>
      <c r="H568" s="20">
        <f t="shared" si="355"/>
        <v>0</v>
      </c>
      <c r="I568" s="57">
        <v>10415</v>
      </c>
      <c r="J568" s="22">
        <v>50</v>
      </c>
      <c r="K568" s="20">
        <f t="shared" si="356"/>
        <v>520750</v>
      </c>
      <c r="L568" s="23"/>
      <c r="M568" s="24">
        <v>60</v>
      </c>
      <c r="N568" s="20">
        <f t="shared" si="357"/>
        <v>0</v>
      </c>
      <c r="O568" s="57">
        <v>3766</v>
      </c>
      <c r="P568" s="25">
        <v>12</v>
      </c>
      <c r="Q568" s="20">
        <f t="shared" si="358"/>
        <v>45192</v>
      </c>
      <c r="R568" s="57">
        <v>440</v>
      </c>
      <c r="S568" s="26">
        <v>12</v>
      </c>
      <c r="T568" s="20">
        <f t="shared" si="359"/>
        <v>5280</v>
      </c>
      <c r="U568" s="57">
        <v>860</v>
      </c>
      <c r="V568" s="25">
        <v>8</v>
      </c>
      <c r="W568" s="20">
        <f t="shared" si="360"/>
        <v>6880</v>
      </c>
      <c r="X568" s="57"/>
      <c r="Y568" s="25">
        <v>12</v>
      </c>
      <c r="Z568" s="20">
        <f t="shared" si="361"/>
        <v>0</v>
      </c>
      <c r="AA568" s="57"/>
      <c r="AB568" s="25">
        <v>10</v>
      </c>
      <c r="AC568" s="20">
        <f t="shared" si="362"/>
        <v>0</v>
      </c>
      <c r="AD568" s="57">
        <v>50</v>
      </c>
      <c r="AE568" s="25">
        <v>25</v>
      </c>
      <c r="AF568" s="20">
        <f t="shared" si="363"/>
        <v>1250</v>
      </c>
      <c r="AG568" s="23"/>
      <c r="AH568" s="25">
        <v>7.5</v>
      </c>
      <c r="AI568" s="20">
        <f t="shared" si="364"/>
        <v>0</v>
      </c>
      <c r="AJ568" s="57"/>
      <c r="AK568" s="22">
        <v>15</v>
      </c>
      <c r="AL568" s="20">
        <f t="shared" si="365"/>
        <v>0</v>
      </c>
      <c r="AM568" s="57"/>
      <c r="AN568" s="25">
        <v>12</v>
      </c>
      <c r="AO568" s="20">
        <f t="shared" si="366"/>
        <v>0</v>
      </c>
      <c r="AP568" s="23">
        <f t="shared" si="367"/>
        <v>1350</v>
      </c>
      <c r="AQ568" s="57"/>
      <c r="AR568" s="27">
        <v>4</v>
      </c>
      <c r="AS568" s="23">
        <f t="shared" si="368"/>
        <v>0</v>
      </c>
      <c r="AT568" s="57"/>
      <c r="AU568" s="28">
        <v>6</v>
      </c>
      <c r="AV568" s="23">
        <f t="shared" si="369"/>
        <v>0</v>
      </c>
      <c r="AW568" s="57">
        <v>961</v>
      </c>
      <c r="AX568" s="29">
        <f t="shared" si="370"/>
        <v>961</v>
      </c>
      <c r="AY568" s="57">
        <v>17605</v>
      </c>
      <c r="AZ568" s="30">
        <f t="shared" si="371"/>
        <v>0.36159385501680269</v>
      </c>
      <c r="BA568" s="30">
        <f t="shared" si="372"/>
        <v>0.12962073931829093</v>
      </c>
      <c r="BB568" s="30">
        <f t="shared" si="373"/>
        <v>0.25517790759426445</v>
      </c>
      <c r="BC568" s="20">
        <f t="shared" si="374"/>
        <v>534160</v>
      </c>
      <c r="BD568" s="20">
        <f t="shared" si="375"/>
        <v>527280</v>
      </c>
      <c r="BE568" s="20">
        <f t="shared" si="376"/>
        <v>534160</v>
      </c>
      <c r="BF568" s="20">
        <f t="shared" si="377"/>
        <v>534160</v>
      </c>
      <c r="BG568" s="241">
        <v>596957</v>
      </c>
      <c r="BH568" s="241">
        <v>397390.92</v>
      </c>
      <c r="BI568" s="237">
        <f t="shared" si="378"/>
        <v>66.569437999721927</v>
      </c>
      <c r="BJ568" s="238">
        <f t="shared" si="379"/>
        <v>51882</v>
      </c>
      <c r="BK568" s="239">
        <f t="shared" si="380"/>
        <v>8.6910782518673884</v>
      </c>
      <c r="BL568" s="27">
        <f t="shared" si="381"/>
        <v>41325</v>
      </c>
      <c r="BM568" s="239">
        <f t="shared" si="382"/>
        <v>6.9226091661543467</v>
      </c>
      <c r="BN568" s="240">
        <f t="shared" si="383"/>
        <v>20294.919999999998</v>
      </c>
      <c r="BO568" s="239">
        <f t="shared" si="384"/>
        <v>3.3997289587022181</v>
      </c>
      <c r="BP568" s="27">
        <f t="shared" si="385"/>
        <v>30000</v>
      </c>
      <c r="BQ568" s="239">
        <f t="shared" si="386"/>
        <v>5.0254875979341902</v>
      </c>
      <c r="BR568" s="36">
        <f t="shared" si="387"/>
        <v>70070.280000000028</v>
      </c>
      <c r="BS568" s="239">
        <f t="shared" si="388"/>
        <v>11.737910770792542</v>
      </c>
      <c r="BT568" s="248">
        <f t="shared" si="397"/>
        <v>0.3343056200027808</v>
      </c>
      <c r="BU568" s="241">
        <v>213572.2</v>
      </c>
      <c r="BV568" s="47">
        <f t="shared" si="389"/>
        <v>35.776814745450679</v>
      </c>
      <c r="BW568" s="54">
        <f t="shared" si="390"/>
        <v>-14006.119999999995</v>
      </c>
      <c r="BX568" s="237">
        <f t="shared" si="391"/>
        <v>-2.3462527451725999</v>
      </c>
      <c r="BY568" s="58">
        <v>14492</v>
      </c>
      <c r="BZ568" s="58">
        <v>12950</v>
      </c>
      <c r="CA568" s="58">
        <v>20200</v>
      </c>
      <c r="CB568" s="58">
        <v>4240</v>
      </c>
      <c r="CC568" s="59">
        <v>41325</v>
      </c>
      <c r="CD568" s="59">
        <v>20294.919999999998</v>
      </c>
      <c r="CE568" s="59">
        <v>30000</v>
      </c>
      <c r="CF568" s="42">
        <f t="shared" si="392"/>
        <v>2.7130447805900855E-2</v>
      </c>
      <c r="CG568" s="42">
        <f t="shared" si="393"/>
        <v>2.4560006068881809E-2</v>
      </c>
      <c r="CH568" s="42">
        <f t="shared" si="394"/>
        <v>3.7816384603864009E-2</v>
      </c>
      <c r="CI568" s="42">
        <f t="shared" si="395"/>
        <v>7.9376965703160107E-3</v>
      </c>
      <c r="CJ568" s="42">
        <f t="shared" si="396"/>
        <v>6.9226091661543462E-2</v>
      </c>
      <c r="CK568" s="54">
        <v>0</v>
      </c>
    </row>
    <row r="569" spans="1:89" ht="20" customHeight="1" x14ac:dyDescent="0.6">
      <c r="A569" s="47">
        <v>562</v>
      </c>
      <c r="B569" s="47">
        <v>4</v>
      </c>
      <c r="C569" s="60" t="s">
        <v>920</v>
      </c>
      <c r="D569" s="47" t="s">
        <v>125</v>
      </c>
      <c r="E569" s="47" t="s">
        <v>216</v>
      </c>
      <c r="F569" s="57"/>
      <c r="G569" s="19">
        <v>40</v>
      </c>
      <c r="H569" s="20">
        <f t="shared" si="355"/>
        <v>0</v>
      </c>
      <c r="I569" s="57">
        <v>10257</v>
      </c>
      <c r="J569" s="22">
        <v>50</v>
      </c>
      <c r="K569" s="20">
        <f t="shared" si="356"/>
        <v>512850</v>
      </c>
      <c r="L569" s="23"/>
      <c r="M569" s="24">
        <v>60</v>
      </c>
      <c r="N569" s="20">
        <f t="shared" si="357"/>
        <v>0</v>
      </c>
      <c r="O569" s="23">
        <v>3239</v>
      </c>
      <c r="P569" s="25">
        <v>12</v>
      </c>
      <c r="Q569" s="20">
        <f t="shared" si="358"/>
        <v>38868</v>
      </c>
      <c r="R569" s="23"/>
      <c r="S569" s="26">
        <v>12</v>
      </c>
      <c r="T569" s="20">
        <f t="shared" si="359"/>
        <v>0</v>
      </c>
      <c r="U569" s="23">
        <v>748</v>
      </c>
      <c r="V569" s="25">
        <v>8</v>
      </c>
      <c r="W569" s="20">
        <f t="shared" si="360"/>
        <v>5984</v>
      </c>
      <c r="X569" s="23"/>
      <c r="Y569" s="25">
        <v>12</v>
      </c>
      <c r="Z569" s="20">
        <f t="shared" si="361"/>
        <v>0</v>
      </c>
      <c r="AA569" s="23">
        <v>1108</v>
      </c>
      <c r="AB569" s="25">
        <v>10</v>
      </c>
      <c r="AC569" s="20">
        <f t="shared" si="362"/>
        <v>11080</v>
      </c>
      <c r="AD569" s="23">
        <v>105</v>
      </c>
      <c r="AE569" s="25">
        <v>25</v>
      </c>
      <c r="AF569" s="20">
        <f t="shared" si="363"/>
        <v>2625</v>
      </c>
      <c r="AG569" s="23"/>
      <c r="AH569" s="25">
        <v>7.5</v>
      </c>
      <c r="AI569" s="20">
        <f t="shared" si="364"/>
        <v>0</v>
      </c>
      <c r="AJ569" s="23"/>
      <c r="AK569" s="22">
        <v>15</v>
      </c>
      <c r="AL569" s="20">
        <f t="shared" si="365"/>
        <v>0</v>
      </c>
      <c r="AM569" s="23"/>
      <c r="AN569" s="25">
        <v>12</v>
      </c>
      <c r="AO569" s="20">
        <f t="shared" si="366"/>
        <v>0</v>
      </c>
      <c r="AP569" s="23">
        <f t="shared" si="367"/>
        <v>1961</v>
      </c>
      <c r="AQ569" s="23"/>
      <c r="AR569" s="27">
        <v>4</v>
      </c>
      <c r="AS569" s="23">
        <f t="shared" si="368"/>
        <v>0</v>
      </c>
      <c r="AT569" s="23"/>
      <c r="AU569" s="28">
        <v>6</v>
      </c>
      <c r="AV569" s="23">
        <f t="shared" si="369"/>
        <v>0</v>
      </c>
      <c r="AW569" s="23">
        <v>1205</v>
      </c>
      <c r="AX569" s="29">
        <f t="shared" si="370"/>
        <v>1205</v>
      </c>
      <c r="AY569" s="23">
        <v>23812</v>
      </c>
      <c r="AZ569" s="30">
        <f t="shared" si="371"/>
        <v>0.315784342400312</v>
      </c>
      <c r="BA569" s="30">
        <f t="shared" si="372"/>
        <v>0.19118650677586038</v>
      </c>
      <c r="BB569" s="30">
        <f t="shared" si="373"/>
        <v>0.37202840382834207</v>
      </c>
      <c r="BC569" s="20">
        <f t="shared" si="374"/>
        <v>532539</v>
      </c>
      <c r="BD569" s="20">
        <f t="shared" si="375"/>
        <v>515475</v>
      </c>
      <c r="BE569" s="20">
        <f t="shared" si="376"/>
        <v>532539</v>
      </c>
      <c r="BF569" s="20">
        <f t="shared" si="377"/>
        <v>532539</v>
      </c>
      <c r="BG569" s="36">
        <v>596299</v>
      </c>
      <c r="BH569" s="36">
        <v>396312.86764705903</v>
      </c>
      <c r="BI569" s="237">
        <f t="shared" si="378"/>
        <v>66.46210502567655</v>
      </c>
      <c r="BJ569" s="238">
        <f t="shared" si="379"/>
        <v>44906</v>
      </c>
      <c r="BK569" s="239">
        <f t="shared" si="380"/>
        <v>7.5307857299777465</v>
      </c>
      <c r="BL569" s="27">
        <f t="shared" si="381"/>
        <v>36235</v>
      </c>
      <c r="BM569" s="239">
        <f t="shared" si="382"/>
        <v>6.0766494661235386</v>
      </c>
      <c r="BN569" s="240">
        <f t="shared" si="383"/>
        <v>3036</v>
      </c>
      <c r="BO569" s="239">
        <f t="shared" si="384"/>
        <v>0.50914054861738822</v>
      </c>
      <c r="BP569" s="27">
        <f t="shared" si="385"/>
        <v>27000</v>
      </c>
      <c r="BQ569" s="239">
        <f t="shared" si="386"/>
        <v>4.5279297801941647</v>
      </c>
      <c r="BR569" s="36">
        <f t="shared" si="387"/>
        <v>41583.23000000001</v>
      </c>
      <c r="BS569" s="239">
        <f t="shared" si="388"/>
        <v>6.9735535360616083</v>
      </c>
      <c r="BT569" s="248">
        <f t="shared" si="397"/>
        <v>0.33537894974323446</v>
      </c>
      <c r="BU569" s="36">
        <v>152760.23000000001</v>
      </c>
      <c r="BV569" s="47">
        <f t="shared" si="389"/>
        <v>25.618059060974446</v>
      </c>
      <c r="BW569" s="54">
        <f t="shared" si="390"/>
        <v>47225.902352940961</v>
      </c>
      <c r="BX569" s="237">
        <f t="shared" si="391"/>
        <v>7.9198359133490017</v>
      </c>
      <c r="BY569" s="53">
        <v>11856</v>
      </c>
      <c r="BZ569" s="53">
        <v>12800</v>
      </c>
      <c r="CA569" s="53">
        <v>14300</v>
      </c>
      <c r="CB569" s="53">
        <v>5950</v>
      </c>
      <c r="CC569" s="54">
        <v>36235</v>
      </c>
      <c r="CD569" s="54">
        <v>3036</v>
      </c>
      <c r="CE569" s="54">
        <v>27000</v>
      </c>
      <c r="CF569" s="42">
        <f t="shared" si="392"/>
        <v>2.2263158191231064E-2</v>
      </c>
      <c r="CG569" s="42">
        <f t="shared" si="393"/>
        <v>2.4831466123478346E-2</v>
      </c>
      <c r="CH569" s="42">
        <f t="shared" si="394"/>
        <v>2.685249343240589E-2</v>
      </c>
      <c r="CI569" s="42">
        <f t="shared" si="395"/>
        <v>1.1172890623973079E-2</v>
      </c>
      <c r="CJ569" s="42">
        <f t="shared" si="396"/>
        <v>6.076649466123539E-2</v>
      </c>
      <c r="CK569" s="54">
        <f t="shared" ref="CK569:CK598" si="399">+BW569*20%</f>
        <v>9445.1804705881932</v>
      </c>
    </row>
    <row r="570" spans="1:89" ht="20" customHeight="1" x14ac:dyDescent="0.6">
      <c r="A570" s="47">
        <v>563</v>
      </c>
      <c r="B570" s="47">
        <v>3</v>
      </c>
      <c r="C570" s="48" t="s">
        <v>921</v>
      </c>
      <c r="D570" s="48" t="s">
        <v>131</v>
      </c>
      <c r="E570" s="48" t="s">
        <v>262</v>
      </c>
      <c r="F570" s="23"/>
      <c r="G570" s="19">
        <v>40</v>
      </c>
      <c r="H570" s="20">
        <f t="shared" si="355"/>
        <v>0</v>
      </c>
      <c r="I570" s="23">
        <v>9412</v>
      </c>
      <c r="J570" s="22">
        <v>50</v>
      </c>
      <c r="K570" s="20">
        <f t="shared" si="356"/>
        <v>470600</v>
      </c>
      <c r="L570" s="23"/>
      <c r="M570" s="24">
        <v>60</v>
      </c>
      <c r="N570" s="20">
        <f t="shared" si="357"/>
        <v>0</v>
      </c>
      <c r="O570" s="23">
        <v>2507</v>
      </c>
      <c r="P570" s="25">
        <v>12</v>
      </c>
      <c r="Q570" s="20">
        <f t="shared" si="358"/>
        <v>30084</v>
      </c>
      <c r="R570" s="23">
        <v>1160</v>
      </c>
      <c r="S570" s="26">
        <v>12</v>
      </c>
      <c r="T570" s="20">
        <f t="shared" si="359"/>
        <v>13920</v>
      </c>
      <c r="U570" s="23">
        <v>530</v>
      </c>
      <c r="V570" s="25">
        <v>8</v>
      </c>
      <c r="W570" s="20">
        <f t="shared" si="360"/>
        <v>4240</v>
      </c>
      <c r="X570" s="23">
        <v>200</v>
      </c>
      <c r="Y570" s="25">
        <v>12</v>
      </c>
      <c r="Z570" s="20">
        <f t="shared" si="361"/>
        <v>2400</v>
      </c>
      <c r="AA570" s="23">
        <v>694</v>
      </c>
      <c r="AB570" s="25">
        <v>10</v>
      </c>
      <c r="AC570" s="20">
        <f t="shared" si="362"/>
        <v>6940</v>
      </c>
      <c r="AD570" s="23">
        <v>208</v>
      </c>
      <c r="AE570" s="25">
        <v>25</v>
      </c>
      <c r="AF570" s="20">
        <f t="shared" si="363"/>
        <v>5200</v>
      </c>
      <c r="AG570" s="23">
        <v>60</v>
      </c>
      <c r="AH570" s="25">
        <v>7.5</v>
      </c>
      <c r="AI570" s="20">
        <f t="shared" si="364"/>
        <v>450</v>
      </c>
      <c r="AJ570" s="23"/>
      <c r="AK570" s="22">
        <v>15</v>
      </c>
      <c r="AL570" s="20">
        <f t="shared" si="365"/>
        <v>0</v>
      </c>
      <c r="AM570" s="23">
        <v>2</v>
      </c>
      <c r="AN570" s="25">
        <v>12</v>
      </c>
      <c r="AO570" s="20">
        <f t="shared" si="366"/>
        <v>24</v>
      </c>
      <c r="AP570" s="23">
        <f t="shared" si="367"/>
        <v>2854</v>
      </c>
      <c r="AQ570" s="23">
        <v>39</v>
      </c>
      <c r="AR570" s="27">
        <v>4</v>
      </c>
      <c r="AS570" s="23">
        <f t="shared" si="368"/>
        <v>156</v>
      </c>
      <c r="AT570" s="23">
        <v>9</v>
      </c>
      <c r="AU570" s="28">
        <v>6</v>
      </c>
      <c r="AV570" s="23">
        <f t="shared" si="369"/>
        <v>54</v>
      </c>
      <c r="AW570" s="23">
        <v>988</v>
      </c>
      <c r="AX570" s="29">
        <f t="shared" si="370"/>
        <v>1198</v>
      </c>
      <c r="AY570" s="23">
        <v>23554</v>
      </c>
      <c r="AZ570" s="30">
        <f t="shared" si="371"/>
        <v>0.26636209094772628</v>
      </c>
      <c r="BA570" s="30">
        <f t="shared" si="372"/>
        <v>0.3032299192520187</v>
      </c>
      <c r="BB570" s="30">
        <f t="shared" si="373"/>
        <v>0.47786198643797367</v>
      </c>
      <c r="BC570" s="20">
        <f t="shared" si="374"/>
        <v>503300</v>
      </c>
      <c r="BD570" s="20">
        <f t="shared" si="375"/>
        <v>489720</v>
      </c>
      <c r="BE570" s="20">
        <f t="shared" si="376"/>
        <v>503300</v>
      </c>
      <c r="BF570" s="20">
        <f t="shared" si="377"/>
        <v>503750</v>
      </c>
      <c r="BG570" s="36">
        <v>595810</v>
      </c>
      <c r="BH570" s="36">
        <v>406628.22277515801</v>
      </c>
      <c r="BI570" s="237">
        <f t="shared" si="378"/>
        <v>68.247968777824809</v>
      </c>
      <c r="BJ570" s="238">
        <f t="shared" si="379"/>
        <v>37666.76</v>
      </c>
      <c r="BK570" s="239">
        <f t="shared" si="380"/>
        <v>6.3219415585505443</v>
      </c>
      <c r="BL570" s="27">
        <f t="shared" si="381"/>
        <v>23925</v>
      </c>
      <c r="BM570" s="239">
        <f t="shared" si="382"/>
        <v>4.0155418673738268</v>
      </c>
      <c r="BN570" s="240">
        <f t="shared" si="383"/>
        <v>18868.14</v>
      </c>
      <c r="BO570" s="239">
        <f t="shared" si="384"/>
        <v>3.1668048538963762</v>
      </c>
      <c r="BP570" s="27">
        <f t="shared" si="385"/>
        <v>5000</v>
      </c>
      <c r="BQ570" s="239">
        <f t="shared" si="386"/>
        <v>0.83919370269045501</v>
      </c>
      <c r="BR570" s="36">
        <f t="shared" si="387"/>
        <v>26601.629999999997</v>
      </c>
      <c r="BS570" s="239">
        <f t="shared" si="388"/>
        <v>4.4647840754602974</v>
      </c>
      <c r="BT570" s="248">
        <f t="shared" si="397"/>
        <v>0.31752031222175187</v>
      </c>
      <c r="BU570" s="36">
        <v>112061.53</v>
      </c>
      <c r="BV570" s="47">
        <f t="shared" si="389"/>
        <v>18.808266057971501</v>
      </c>
      <c r="BW570" s="54">
        <f t="shared" si="390"/>
        <v>77120.247224841994</v>
      </c>
      <c r="BX570" s="237">
        <f t="shared" si="391"/>
        <v>12.943765164203688</v>
      </c>
      <c r="BY570" s="53">
        <v>16090</v>
      </c>
      <c r="BZ570" s="53">
        <v>8397.5499999999993</v>
      </c>
      <c r="CA570" s="53">
        <v>10780</v>
      </c>
      <c r="CB570" s="53">
        <v>2399.21</v>
      </c>
      <c r="CC570" s="54">
        <v>23925</v>
      </c>
      <c r="CD570" s="54">
        <v>18868.14</v>
      </c>
      <c r="CE570" s="54">
        <v>5000</v>
      </c>
      <c r="CF570" s="42">
        <f t="shared" si="392"/>
        <v>3.196900456983906E-2</v>
      </c>
      <c r="CG570" s="42">
        <f t="shared" si="393"/>
        <v>1.7147655803316179E-2</v>
      </c>
      <c r="CH570" s="42">
        <f t="shared" si="394"/>
        <v>2.141863699582754E-2</v>
      </c>
      <c r="CI570" s="42">
        <f t="shared" si="395"/>
        <v>4.7626997518610426E-3</v>
      </c>
      <c r="CJ570" s="42">
        <f t="shared" si="396"/>
        <v>4.0155418673738272E-2</v>
      </c>
      <c r="CK570" s="54">
        <f t="shared" si="399"/>
        <v>15424.049444968399</v>
      </c>
    </row>
    <row r="571" spans="1:89" ht="20" customHeight="1" x14ac:dyDescent="0.6">
      <c r="A571" s="47">
        <v>564</v>
      </c>
      <c r="B571" s="47">
        <v>5</v>
      </c>
      <c r="C571" s="48" t="s">
        <v>922</v>
      </c>
      <c r="D571" s="48" t="s">
        <v>923</v>
      </c>
      <c r="E571" s="78" t="s">
        <v>297</v>
      </c>
      <c r="F571" s="57"/>
      <c r="G571" s="19">
        <v>40</v>
      </c>
      <c r="H571" s="20">
        <f t="shared" si="355"/>
        <v>0</v>
      </c>
      <c r="I571" s="23">
        <v>9900</v>
      </c>
      <c r="J571" s="22">
        <v>50</v>
      </c>
      <c r="K571" s="20">
        <f t="shared" si="356"/>
        <v>495000</v>
      </c>
      <c r="L571" s="23"/>
      <c r="M571" s="24">
        <v>60</v>
      </c>
      <c r="N571" s="20">
        <f t="shared" si="357"/>
        <v>0</v>
      </c>
      <c r="O571" s="23">
        <v>3533</v>
      </c>
      <c r="P571" s="25">
        <v>12</v>
      </c>
      <c r="Q571" s="20">
        <f t="shared" si="358"/>
        <v>42396</v>
      </c>
      <c r="R571" s="23">
        <v>840</v>
      </c>
      <c r="S571" s="26">
        <v>12</v>
      </c>
      <c r="T571" s="20">
        <f t="shared" si="359"/>
        <v>10080</v>
      </c>
      <c r="U571" s="23">
        <v>610</v>
      </c>
      <c r="V571" s="25">
        <v>8</v>
      </c>
      <c r="W571" s="20">
        <f t="shared" si="360"/>
        <v>4880</v>
      </c>
      <c r="X571" s="23">
        <v>410</v>
      </c>
      <c r="Y571" s="25">
        <v>12</v>
      </c>
      <c r="Z571" s="20">
        <f t="shared" si="361"/>
        <v>4920</v>
      </c>
      <c r="AA571" s="23">
        <v>540</v>
      </c>
      <c r="AB571" s="25">
        <v>10</v>
      </c>
      <c r="AC571" s="20">
        <f t="shared" si="362"/>
        <v>5400</v>
      </c>
      <c r="AD571" s="23"/>
      <c r="AE571" s="25">
        <v>25</v>
      </c>
      <c r="AF571" s="20">
        <f t="shared" si="363"/>
        <v>0</v>
      </c>
      <c r="AG571" s="23"/>
      <c r="AH571" s="25">
        <v>7.5</v>
      </c>
      <c r="AI571" s="20">
        <f t="shared" si="364"/>
        <v>0</v>
      </c>
      <c r="AJ571" s="23"/>
      <c r="AK571" s="22">
        <v>15</v>
      </c>
      <c r="AL571" s="20">
        <f t="shared" si="365"/>
        <v>0</v>
      </c>
      <c r="AM571" s="23"/>
      <c r="AN571" s="25">
        <v>12</v>
      </c>
      <c r="AO571" s="20">
        <f t="shared" si="366"/>
        <v>0</v>
      </c>
      <c r="AP571" s="23">
        <f t="shared" si="367"/>
        <v>2400</v>
      </c>
      <c r="AQ571" s="23">
        <v>118</v>
      </c>
      <c r="AR571" s="27">
        <v>4</v>
      </c>
      <c r="AS571" s="23">
        <f t="shared" si="368"/>
        <v>472</v>
      </c>
      <c r="AT571" s="23"/>
      <c r="AU571" s="28">
        <v>6</v>
      </c>
      <c r="AV571" s="23">
        <f t="shared" si="369"/>
        <v>0</v>
      </c>
      <c r="AW571" s="23">
        <v>1734</v>
      </c>
      <c r="AX571" s="29">
        <f t="shared" si="370"/>
        <v>2206</v>
      </c>
      <c r="AY571" s="23">
        <v>32890</v>
      </c>
      <c r="AZ571" s="30">
        <f t="shared" si="371"/>
        <v>0.35686868686868689</v>
      </c>
      <c r="BA571" s="30">
        <f t="shared" si="372"/>
        <v>0.24242424242424243</v>
      </c>
      <c r="BB571" s="30">
        <f t="shared" si="373"/>
        <v>0.62439852816303421</v>
      </c>
      <c r="BC571" s="20">
        <f t="shared" si="374"/>
        <v>520280</v>
      </c>
      <c r="BD571" s="20">
        <f t="shared" si="375"/>
        <v>505080</v>
      </c>
      <c r="BE571" s="20">
        <f t="shared" si="376"/>
        <v>520280</v>
      </c>
      <c r="BF571" s="20">
        <f t="shared" si="377"/>
        <v>520280</v>
      </c>
      <c r="BG571" s="36">
        <v>595566</v>
      </c>
      <c r="BH571" s="36">
        <v>398154.212806447</v>
      </c>
      <c r="BI571" s="237">
        <f t="shared" si="378"/>
        <v>66.853079726923127</v>
      </c>
      <c r="BJ571" s="238">
        <f t="shared" si="379"/>
        <v>52854</v>
      </c>
      <c r="BK571" s="239">
        <f t="shared" si="380"/>
        <v>8.8745831696235182</v>
      </c>
      <c r="BL571" s="27">
        <f t="shared" si="381"/>
        <v>45891</v>
      </c>
      <c r="BM571" s="239">
        <f t="shared" si="382"/>
        <v>7.7054432254359719</v>
      </c>
      <c r="BN571" s="240">
        <f t="shared" si="383"/>
        <v>0</v>
      </c>
      <c r="BO571" s="239">
        <f t="shared" si="384"/>
        <v>0</v>
      </c>
      <c r="BP571" s="27">
        <f t="shared" si="385"/>
        <v>13500</v>
      </c>
      <c r="BQ571" s="239">
        <f t="shared" si="386"/>
        <v>2.2667512920482364</v>
      </c>
      <c r="BR571" s="36">
        <f t="shared" si="387"/>
        <v>38869.739999999991</v>
      </c>
      <c r="BS571" s="239">
        <f t="shared" si="388"/>
        <v>6.5265209901169632</v>
      </c>
      <c r="BT571" s="248">
        <f t="shared" si="397"/>
        <v>0.33146920273076869</v>
      </c>
      <c r="BU571" s="36">
        <v>151114.74</v>
      </c>
      <c r="BV571" s="47">
        <f t="shared" si="389"/>
        <v>25.373298677224689</v>
      </c>
      <c r="BW571" s="54">
        <f t="shared" si="390"/>
        <v>46297.047193553008</v>
      </c>
      <c r="BX571" s="237">
        <f t="shared" si="391"/>
        <v>7.7736215958521822</v>
      </c>
      <c r="BY571" s="53">
        <v>14944</v>
      </c>
      <c r="BZ571" s="53">
        <v>14060</v>
      </c>
      <c r="CA571" s="53">
        <v>16350</v>
      </c>
      <c r="CB571" s="53">
        <v>7500</v>
      </c>
      <c r="CC571" s="54">
        <v>45891</v>
      </c>
      <c r="CD571" s="54"/>
      <c r="CE571" s="54">
        <v>13500</v>
      </c>
      <c r="CF571" s="42">
        <f t="shared" si="392"/>
        <v>2.8722995310217575E-2</v>
      </c>
      <c r="CG571" s="42">
        <f t="shared" si="393"/>
        <v>2.7837174309020354E-2</v>
      </c>
      <c r="CH571" s="42">
        <f t="shared" si="394"/>
        <v>3.1425386330437455E-2</v>
      </c>
      <c r="CI571" s="42">
        <f t="shared" si="395"/>
        <v>1.4415314830475898E-2</v>
      </c>
      <c r="CJ571" s="42">
        <f t="shared" si="396"/>
        <v>7.705443225435972E-2</v>
      </c>
      <c r="CK571" s="54">
        <f t="shared" si="399"/>
        <v>9259.4094387106015</v>
      </c>
    </row>
    <row r="572" spans="1:89" ht="20" customHeight="1" x14ac:dyDescent="0.6">
      <c r="A572" s="47">
        <v>565</v>
      </c>
      <c r="B572" s="62">
        <v>4</v>
      </c>
      <c r="C572" s="48" t="s">
        <v>924</v>
      </c>
      <c r="D572" s="48" t="s">
        <v>925</v>
      </c>
      <c r="E572" s="48" t="s">
        <v>268</v>
      </c>
      <c r="F572" s="57"/>
      <c r="G572" s="19">
        <v>40</v>
      </c>
      <c r="H572" s="20">
        <f t="shared" si="355"/>
        <v>0</v>
      </c>
      <c r="I572" s="23">
        <v>9660</v>
      </c>
      <c r="J572" s="22">
        <v>50</v>
      </c>
      <c r="K572" s="20">
        <f t="shared" si="356"/>
        <v>483000</v>
      </c>
      <c r="L572" s="23"/>
      <c r="M572" s="24">
        <v>60</v>
      </c>
      <c r="N572" s="20">
        <f t="shared" si="357"/>
        <v>0</v>
      </c>
      <c r="O572" s="23">
        <v>3746</v>
      </c>
      <c r="P572" s="25">
        <v>12</v>
      </c>
      <c r="Q572" s="20">
        <f t="shared" si="358"/>
        <v>44952</v>
      </c>
      <c r="R572" s="23">
        <v>480</v>
      </c>
      <c r="S572" s="26">
        <v>12</v>
      </c>
      <c r="T572" s="20">
        <f t="shared" si="359"/>
        <v>5760</v>
      </c>
      <c r="U572" s="23">
        <v>696</v>
      </c>
      <c r="V572" s="25">
        <v>8</v>
      </c>
      <c r="W572" s="20">
        <f t="shared" si="360"/>
        <v>5568</v>
      </c>
      <c r="X572" s="23">
        <v>520</v>
      </c>
      <c r="Y572" s="25">
        <v>12</v>
      </c>
      <c r="Z572" s="20">
        <f t="shared" si="361"/>
        <v>6240</v>
      </c>
      <c r="AA572" s="23">
        <v>1260</v>
      </c>
      <c r="AB572" s="25">
        <v>10</v>
      </c>
      <c r="AC572" s="20">
        <f t="shared" si="362"/>
        <v>12600</v>
      </c>
      <c r="AD572" s="23">
        <v>176</v>
      </c>
      <c r="AE572" s="25">
        <v>25</v>
      </c>
      <c r="AF572" s="20">
        <f t="shared" si="363"/>
        <v>4400</v>
      </c>
      <c r="AG572" s="23"/>
      <c r="AH572" s="25">
        <v>7.5</v>
      </c>
      <c r="AI572" s="20">
        <f t="shared" si="364"/>
        <v>0</v>
      </c>
      <c r="AJ572" s="23"/>
      <c r="AK572" s="22">
        <v>15</v>
      </c>
      <c r="AL572" s="20">
        <f t="shared" si="365"/>
        <v>0</v>
      </c>
      <c r="AM572" s="23"/>
      <c r="AN572" s="25">
        <v>12</v>
      </c>
      <c r="AO572" s="20">
        <f t="shared" si="366"/>
        <v>0</v>
      </c>
      <c r="AP572" s="23">
        <f t="shared" si="367"/>
        <v>3132</v>
      </c>
      <c r="AQ572" s="23"/>
      <c r="AR572" s="27">
        <v>4</v>
      </c>
      <c r="AS572" s="23">
        <f t="shared" si="368"/>
        <v>0</v>
      </c>
      <c r="AT572" s="23">
        <v>45</v>
      </c>
      <c r="AU572" s="28">
        <v>6</v>
      </c>
      <c r="AV572" s="23">
        <f t="shared" si="369"/>
        <v>270</v>
      </c>
      <c r="AW572" s="23">
        <v>1567</v>
      </c>
      <c r="AX572" s="29">
        <f t="shared" si="370"/>
        <v>1837</v>
      </c>
      <c r="AY572" s="23">
        <v>32320</v>
      </c>
      <c r="AZ572" s="30">
        <f t="shared" si="371"/>
        <v>0.38778467908902692</v>
      </c>
      <c r="BA572" s="30">
        <f t="shared" si="372"/>
        <v>0.32422360248447207</v>
      </c>
      <c r="BB572" s="30">
        <f t="shared" si="373"/>
        <v>0.49038974906567007</v>
      </c>
      <c r="BC572" s="20">
        <f t="shared" si="374"/>
        <v>517568</v>
      </c>
      <c r="BD572" s="20">
        <f t="shared" si="375"/>
        <v>493160</v>
      </c>
      <c r="BE572" s="20">
        <f t="shared" si="376"/>
        <v>517568</v>
      </c>
      <c r="BF572" s="20">
        <f t="shared" si="377"/>
        <v>517568</v>
      </c>
      <c r="BG572" s="36">
        <v>594840</v>
      </c>
      <c r="BH572" s="36">
        <v>393890.55129544798</v>
      </c>
      <c r="BI572" s="237">
        <f t="shared" si="378"/>
        <v>66.217899148585843</v>
      </c>
      <c r="BJ572" s="238">
        <f t="shared" si="379"/>
        <v>37071</v>
      </c>
      <c r="BK572" s="239">
        <f t="shared" si="380"/>
        <v>6.2320960258220701</v>
      </c>
      <c r="BL572" s="27">
        <f t="shared" si="381"/>
        <v>39196.199999999997</v>
      </c>
      <c r="BM572" s="239">
        <f t="shared" si="382"/>
        <v>6.5893685696994151</v>
      </c>
      <c r="BN572" s="240">
        <f t="shared" si="383"/>
        <v>0</v>
      </c>
      <c r="BO572" s="239">
        <f t="shared" si="384"/>
        <v>0</v>
      </c>
      <c r="BP572" s="27">
        <f t="shared" si="385"/>
        <v>25000</v>
      </c>
      <c r="BQ572" s="239">
        <f t="shared" si="386"/>
        <v>4.2028108398897182</v>
      </c>
      <c r="BR572" s="36">
        <f t="shared" si="387"/>
        <v>42961.000000000015</v>
      </c>
      <c r="BS572" s="239">
        <f t="shared" si="388"/>
        <v>7.2222782597000901</v>
      </c>
      <c r="BT572" s="248">
        <f t="shared" si="397"/>
        <v>0.33782100851414165</v>
      </c>
      <c r="BU572" s="36">
        <v>144228.20000000001</v>
      </c>
      <c r="BV572" s="47">
        <f t="shared" si="389"/>
        <v>24.246553695111295</v>
      </c>
      <c r="BW572" s="54">
        <f t="shared" si="390"/>
        <v>56721.24870455201</v>
      </c>
      <c r="BX572" s="237">
        <f t="shared" si="391"/>
        <v>9.535547156302874</v>
      </c>
      <c r="BY572" s="53">
        <v>14436</v>
      </c>
      <c r="BZ572" s="53">
        <v>9000</v>
      </c>
      <c r="CA572" s="53">
        <v>9420</v>
      </c>
      <c r="CB572" s="53">
        <v>4215</v>
      </c>
      <c r="CC572" s="54">
        <v>39196.199999999997</v>
      </c>
      <c r="CD572" s="54"/>
      <c r="CE572" s="54">
        <v>25000</v>
      </c>
      <c r="CF572" s="42">
        <f t="shared" si="392"/>
        <v>2.7891987139854087E-2</v>
      </c>
      <c r="CG572" s="42">
        <f t="shared" si="393"/>
        <v>1.8249655284289075E-2</v>
      </c>
      <c r="CH572" s="42">
        <f t="shared" si="394"/>
        <v>1.8200506986521578E-2</v>
      </c>
      <c r="CI572" s="42">
        <f t="shared" si="395"/>
        <v>8.1438574254977126E-3</v>
      </c>
      <c r="CJ572" s="42">
        <f t="shared" si="396"/>
        <v>6.589368569699415E-2</v>
      </c>
      <c r="CK572" s="54">
        <f t="shared" si="399"/>
        <v>11344.249740910403</v>
      </c>
    </row>
    <row r="573" spans="1:89" ht="20" customHeight="1" x14ac:dyDescent="0.6">
      <c r="A573" s="47">
        <v>566</v>
      </c>
      <c r="B573" s="85">
        <v>4</v>
      </c>
      <c r="C573" s="86" t="s">
        <v>926</v>
      </c>
      <c r="D573" s="87" t="s">
        <v>543</v>
      </c>
      <c r="E573" s="87" t="s">
        <v>544</v>
      </c>
      <c r="F573" s="82"/>
      <c r="G573" s="19">
        <v>40</v>
      </c>
      <c r="H573" s="20">
        <f t="shared" si="355"/>
        <v>0</v>
      </c>
      <c r="I573" s="82">
        <v>10156</v>
      </c>
      <c r="J573" s="22">
        <v>50</v>
      </c>
      <c r="K573" s="20">
        <f t="shared" si="356"/>
        <v>507800</v>
      </c>
      <c r="L573" s="23"/>
      <c r="M573" s="24">
        <v>60</v>
      </c>
      <c r="N573" s="20">
        <f t="shared" si="357"/>
        <v>0</v>
      </c>
      <c r="O573" s="82">
        <v>2767</v>
      </c>
      <c r="P573" s="25">
        <v>12</v>
      </c>
      <c r="Q573" s="20">
        <f t="shared" si="358"/>
        <v>33204</v>
      </c>
      <c r="R573" s="23"/>
      <c r="S573" s="26">
        <v>12</v>
      </c>
      <c r="T573" s="20">
        <f t="shared" si="359"/>
        <v>0</v>
      </c>
      <c r="U573" s="82">
        <v>1180</v>
      </c>
      <c r="V573" s="25">
        <v>8</v>
      </c>
      <c r="W573" s="20">
        <f t="shared" si="360"/>
        <v>9440</v>
      </c>
      <c r="X573" s="23"/>
      <c r="Y573" s="25">
        <v>12</v>
      </c>
      <c r="Z573" s="20">
        <f t="shared" si="361"/>
        <v>0</v>
      </c>
      <c r="AA573" s="82">
        <v>880</v>
      </c>
      <c r="AB573" s="25">
        <v>10</v>
      </c>
      <c r="AC573" s="20">
        <f t="shared" si="362"/>
        <v>8800</v>
      </c>
      <c r="AD573" s="82">
        <v>580</v>
      </c>
      <c r="AE573" s="25">
        <v>25</v>
      </c>
      <c r="AF573" s="20">
        <f t="shared" si="363"/>
        <v>14500</v>
      </c>
      <c r="AG573" s="82"/>
      <c r="AH573" s="25">
        <v>7.5</v>
      </c>
      <c r="AI573" s="20">
        <f t="shared" si="364"/>
        <v>0</v>
      </c>
      <c r="AJ573" s="23"/>
      <c r="AK573" s="22">
        <v>15</v>
      </c>
      <c r="AL573" s="20">
        <f t="shared" si="365"/>
        <v>0</v>
      </c>
      <c r="AM573" s="23"/>
      <c r="AN573" s="25">
        <v>12</v>
      </c>
      <c r="AO573" s="20">
        <f t="shared" si="366"/>
        <v>0</v>
      </c>
      <c r="AP573" s="23">
        <f t="shared" si="367"/>
        <v>2640</v>
      </c>
      <c r="AQ573" s="23"/>
      <c r="AR573" s="27">
        <v>4</v>
      </c>
      <c r="AS573" s="23">
        <f t="shared" si="368"/>
        <v>0</v>
      </c>
      <c r="AT573" s="82">
        <v>24</v>
      </c>
      <c r="AU573" s="28">
        <v>6</v>
      </c>
      <c r="AV573" s="23">
        <f t="shared" si="369"/>
        <v>144</v>
      </c>
      <c r="AW573" s="82">
        <v>344</v>
      </c>
      <c r="AX573" s="29">
        <f t="shared" si="370"/>
        <v>488</v>
      </c>
      <c r="AY573" s="82">
        <v>10905</v>
      </c>
      <c r="AZ573" s="30">
        <f t="shared" si="371"/>
        <v>0.27244978337928316</v>
      </c>
      <c r="BA573" s="30">
        <f t="shared" si="372"/>
        <v>0.25994486018117369</v>
      </c>
      <c r="BB573" s="30">
        <f t="shared" si="373"/>
        <v>0.17636429345861945</v>
      </c>
      <c r="BC573" s="20">
        <f t="shared" si="374"/>
        <v>540540</v>
      </c>
      <c r="BD573" s="20">
        <f t="shared" si="375"/>
        <v>522300</v>
      </c>
      <c r="BE573" s="20">
        <f t="shared" si="376"/>
        <v>540540</v>
      </c>
      <c r="BF573" s="20">
        <f t="shared" si="377"/>
        <v>540540</v>
      </c>
      <c r="BG573" s="242">
        <v>592950</v>
      </c>
      <c r="BH573" s="242">
        <v>405610.58</v>
      </c>
      <c r="BI573" s="237">
        <f t="shared" si="378"/>
        <v>68.405528290749643</v>
      </c>
      <c r="BJ573" s="238">
        <f t="shared" si="379"/>
        <v>45505</v>
      </c>
      <c r="BK573" s="239">
        <f t="shared" si="380"/>
        <v>7.6743401635888358</v>
      </c>
      <c r="BL573" s="27">
        <f t="shared" si="381"/>
        <v>54908.43</v>
      </c>
      <c r="BM573" s="239">
        <f t="shared" si="382"/>
        <v>9.2602124968378448</v>
      </c>
      <c r="BN573" s="240">
        <f t="shared" si="383"/>
        <v>5545.25</v>
      </c>
      <c r="BO573" s="239">
        <f t="shared" si="384"/>
        <v>0.93519689687157437</v>
      </c>
      <c r="BP573" s="27">
        <f t="shared" si="385"/>
        <v>25000</v>
      </c>
      <c r="BQ573" s="239">
        <f t="shared" si="386"/>
        <v>4.2162071000927561</v>
      </c>
      <c r="BR573" s="36">
        <f t="shared" si="387"/>
        <v>42669.03</v>
      </c>
      <c r="BS573" s="239">
        <f t="shared" si="388"/>
        <v>7.1960586896028333</v>
      </c>
      <c r="BT573" s="248">
        <f t="shared" si="397"/>
        <v>0.31594471709250355</v>
      </c>
      <c r="BU573" s="242">
        <v>173627.71</v>
      </c>
      <c r="BV573" s="238">
        <f t="shared" si="389"/>
        <v>29.282015346993845</v>
      </c>
      <c r="BW573" s="54">
        <f t="shared" si="390"/>
        <v>13711.709999999992</v>
      </c>
      <c r="BX573" s="237">
        <f t="shared" si="391"/>
        <v>2.3124563622565129</v>
      </c>
      <c r="BY573" s="243">
        <v>8180</v>
      </c>
      <c r="BZ573" s="243">
        <v>15400</v>
      </c>
      <c r="CA573" s="243">
        <v>13270</v>
      </c>
      <c r="CB573" s="243">
        <v>8655</v>
      </c>
      <c r="CC573" s="242">
        <v>54908.43</v>
      </c>
      <c r="CD573" s="242">
        <v>5545.25</v>
      </c>
      <c r="CE573" s="242">
        <v>25000</v>
      </c>
      <c r="CF573" s="42">
        <f t="shared" si="392"/>
        <v>1.5133015133015133E-2</v>
      </c>
      <c r="CG573" s="42">
        <f t="shared" si="393"/>
        <v>2.9484970323568831E-2</v>
      </c>
      <c r="CH573" s="42">
        <f t="shared" si="394"/>
        <v>2.4549524549524551E-2</v>
      </c>
      <c r="CI573" s="42">
        <f t="shared" si="395"/>
        <v>1.6011766011766012E-2</v>
      </c>
      <c r="CJ573" s="42">
        <f t="shared" si="396"/>
        <v>9.2602124968378441E-2</v>
      </c>
      <c r="CK573" s="54">
        <f t="shared" si="399"/>
        <v>2742.3419999999987</v>
      </c>
    </row>
    <row r="574" spans="1:89" ht="20" customHeight="1" x14ac:dyDescent="0.6">
      <c r="A574" s="47">
        <v>567</v>
      </c>
      <c r="B574" s="47">
        <v>3</v>
      </c>
      <c r="C574" s="48" t="s">
        <v>927</v>
      </c>
      <c r="D574" s="48" t="s">
        <v>81</v>
      </c>
      <c r="E574" s="48" t="s">
        <v>85</v>
      </c>
      <c r="F574" s="49">
        <v>0</v>
      </c>
      <c r="G574" s="19">
        <v>40</v>
      </c>
      <c r="H574" s="20">
        <f t="shared" si="355"/>
        <v>0</v>
      </c>
      <c r="I574" s="23">
        <v>9607</v>
      </c>
      <c r="J574" s="22">
        <v>50</v>
      </c>
      <c r="K574" s="20">
        <f t="shared" si="356"/>
        <v>480350</v>
      </c>
      <c r="L574" s="23"/>
      <c r="M574" s="24">
        <v>60</v>
      </c>
      <c r="N574" s="20">
        <f t="shared" si="357"/>
        <v>0</v>
      </c>
      <c r="O574" s="23">
        <v>4870</v>
      </c>
      <c r="P574" s="25">
        <v>12</v>
      </c>
      <c r="Q574" s="20">
        <f t="shared" si="358"/>
        <v>58440</v>
      </c>
      <c r="R574" s="23">
        <v>1180</v>
      </c>
      <c r="S574" s="26">
        <v>12</v>
      </c>
      <c r="T574" s="20">
        <f t="shared" si="359"/>
        <v>14160</v>
      </c>
      <c r="U574" s="23">
        <v>317</v>
      </c>
      <c r="V574" s="25">
        <v>8</v>
      </c>
      <c r="W574" s="20">
        <f t="shared" si="360"/>
        <v>2536</v>
      </c>
      <c r="X574" s="23">
        <v>175</v>
      </c>
      <c r="Y574" s="25">
        <v>12</v>
      </c>
      <c r="Z574" s="20">
        <f t="shared" si="361"/>
        <v>2100</v>
      </c>
      <c r="AA574" s="23">
        <v>590</v>
      </c>
      <c r="AB574" s="25">
        <v>10</v>
      </c>
      <c r="AC574" s="20">
        <f t="shared" si="362"/>
        <v>5900</v>
      </c>
      <c r="AD574" s="23">
        <v>210</v>
      </c>
      <c r="AE574" s="25">
        <v>25</v>
      </c>
      <c r="AF574" s="20">
        <f t="shared" si="363"/>
        <v>5250</v>
      </c>
      <c r="AG574" s="23">
        <v>0</v>
      </c>
      <c r="AH574" s="25">
        <v>7.5</v>
      </c>
      <c r="AI574" s="20">
        <f t="shared" si="364"/>
        <v>0</v>
      </c>
      <c r="AJ574" s="23"/>
      <c r="AK574" s="22">
        <v>15</v>
      </c>
      <c r="AL574" s="20">
        <f t="shared" si="365"/>
        <v>0</v>
      </c>
      <c r="AM574" s="23">
        <v>0</v>
      </c>
      <c r="AN574" s="25">
        <v>12</v>
      </c>
      <c r="AO574" s="20">
        <f t="shared" si="366"/>
        <v>0</v>
      </c>
      <c r="AP574" s="23">
        <f t="shared" si="367"/>
        <v>2472</v>
      </c>
      <c r="AQ574" s="23">
        <v>45</v>
      </c>
      <c r="AR574" s="27">
        <v>4</v>
      </c>
      <c r="AS574" s="23">
        <f t="shared" si="368"/>
        <v>180</v>
      </c>
      <c r="AT574" s="23">
        <v>0</v>
      </c>
      <c r="AU574" s="28">
        <v>6</v>
      </c>
      <c r="AV574" s="23">
        <f t="shared" si="369"/>
        <v>0</v>
      </c>
      <c r="AW574" s="23">
        <v>1157</v>
      </c>
      <c r="AX574" s="29">
        <f t="shared" si="370"/>
        <v>1337</v>
      </c>
      <c r="AY574" s="23">
        <v>22825</v>
      </c>
      <c r="AZ574" s="30">
        <f t="shared" si="371"/>
        <v>0.50692203601540542</v>
      </c>
      <c r="BA574" s="30">
        <f t="shared" si="372"/>
        <v>0.25731237639221399</v>
      </c>
      <c r="BB574" s="30">
        <f t="shared" si="373"/>
        <v>0.27453798767967147</v>
      </c>
      <c r="BC574" s="20">
        <f t="shared" si="374"/>
        <v>510296</v>
      </c>
      <c r="BD574" s="20">
        <f t="shared" si="375"/>
        <v>499760</v>
      </c>
      <c r="BE574" s="20">
        <f t="shared" si="376"/>
        <v>510296</v>
      </c>
      <c r="BF574" s="20">
        <f t="shared" si="377"/>
        <v>510296</v>
      </c>
      <c r="BG574" s="36">
        <v>591561</v>
      </c>
      <c r="BH574" s="36">
        <v>402646.32833333302</v>
      </c>
      <c r="BI574" s="237">
        <f t="shared" si="378"/>
        <v>68.065056407256904</v>
      </c>
      <c r="BJ574" s="238">
        <f t="shared" si="379"/>
        <v>39106.9</v>
      </c>
      <c r="BK574" s="239">
        <f t="shared" si="380"/>
        <v>6.6107975339821259</v>
      </c>
      <c r="BL574" s="27">
        <f t="shared" si="381"/>
        <v>35120</v>
      </c>
      <c r="BM574" s="239">
        <f t="shared" si="382"/>
        <v>5.9368349164329635</v>
      </c>
      <c r="BN574" s="240">
        <f t="shared" si="383"/>
        <v>815.63</v>
      </c>
      <c r="BO574" s="239">
        <f t="shared" si="384"/>
        <v>0.13787758151737523</v>
      </c>
      <c r="BP574" s="27">
        <f t="shared" si="385"/>
        <v>10500</v>
      </c>
      <c r="BQ574" s="239">
        <f t="shared" si="386"/>
        <v>1.7749648810519965</v>
      </c>
      <c r="BR574" s="36">
        <f t="shared" si="387"/>
        <v>37763.779999999992</v>
      </c>
      <c r="BS574" s="239">
        <f t="shared" si="388"/>
        <v>6.3837507881689284</v>
      </c>
      <c r="BT574" s="248">
        <f t="shared" si="397"/>
        <v>0.31934943592743098</v>
      </c>
      <c r="BU574" s="36">
        <v>123306.31</v>
      </c>
      <c r="BV574" s="47">
        <f t="shared" si="389"/>
        <v>20.844225701153391</v>
      </c>
      <c r="BW574" s="54">
        <f t="shared" si="390"/>
        <v>65608.361666666984</v>
      </c>
      <c r="BX574" s="237">
        <f t="shared" si="391"/>
        <v>11.090717891589707</v>
      </c>
      <c r="BY574" s="53">
        <v>14372</v>
      </c>
      <c r="BZ574" s="53">
        <v>9300.9</v>
      </c>
      <c r="CA574" s="53">
        <v>11184</v>
      </c>
      <c r="CB574" s="53">
        <v>4250</v>
      </c>
      <c r="CC574" s="54">
        <v>35120</v>
      </c>
      <c r="CD574" s="54">
        <v>815.63</v>
      </c>
      <c r="CE574" s="54">
        <v>10500</v>
      </c>
      <c r="CF574" s="42">
        <f t="shared" si="392"/>
        <v>2.8164045965478859E-2</v>
      </c>
      <c r="CG574" s="42">
        <f t="shared" si="393"/>
        <v>1.8610733151912917E-2</v>
      </c>
      <c r="CH574" s="42">
        <f t="shared" si="394"/>
        <v>2.1916691488861367E-2</v>
      </c>
      <c r="CI574" s="42">
        <f t="shared" si="395"/>
        <v>8.3284995375233206E-3</v>
      </c>
      <c r="CJ574" s="42">
        <f t="shared" si="396"/>
        <v>5.9368349164329627E-2</v>
      </c>
      <c r="CK574" s="54">
        <f t="shared" si="399"/>
        <v>13121.672333333398</v>
      </c>
    </row>
    <row r="575" spans="1:89" ht="20" customHeight="1" x14ac:dyDescent="0.6">
      <c r="A575" s="47">
        <v>568</v>
      </c>
      <c r="B575" s="99">
        <v>4</v>
      </c>
      <c r="C575" s="90" t="s">
        <v>928</v>
      </c>
      <c r="D575" s="48" t="s">
        <v>162</v>
      </c>
      <c r="E575" s="48" t="s">
        <v>163</v>
      </c>
      <c r="F575" s="100"/>
      <c r="G575" s="19">
        <v>40</v>
      </c>
      <c r="H575" s="20">
        <f t="shared" si="355"/>
        <v>0</v>
      </c>
      <c r="I575" s="100">
        <v>10140</v>
      </c>
      <c r="J575" s="22">
        <v>50</v>
      </c>
      <c r="K575" s="20">
        <f t="shared" si="356"/>
        <v>507000</v>
      </c>
      <c r="L575" s="23"/>
      <c r="M575" s="24">
        <v>60</v>
      </c>
      <c r="N575" s="20">
        <f t="shared" si="357"/>
        <v>0</v>
      </c>
      <c r="O575" s="100">
        <v>2796</v>
      </c>
      <c r="P575" s="25">
        <v>12</v>
      </c>
      <c r="Q575" s="20">
        <f t="shared" si="358"/>
        <v>33552</v>
      </c>
      <c r="R575" s="100"/>
      <c r="S575" s="26">
        <v>12</v>
      </c>
      <c r="T575" s="20">
        <f t="shared" si="359"/>
        <v>0</v>
      </c>
      <c r="U575" s="100">
        <v>745</v>
      </c>
      <c r="V575" s="25">
        <v>8</v>
      </c>
      <c r="W575" s="20">
        <f t="shared" si="360"/>
        <v>5960</v>
      </c>
      <c r="X575" s="100">
        <v>675</v>
      </c>
      <c r="Y575" s="25">
        <v>12</v>
      </c>
      <c r="Z575" s="20">
        <f t="shared" si="361"/>
        <v>8100</v>
      </c>
      <c r="AA575" s="100">
        <v>851</v>
      </c>
      <c r="AB575" s="25">
        <v>10</v>
      </c>
      <c r="AC575" s="20">
        <f t="shared" si="362"/>
        <v>8510</v>
      </c>
      <c r="AD575" s="100"/>
      <c r="AE575" s="25">
        <v>25</v>
      </c>
      <c r="AF575" s="20">
        <f t="shared" si="363"/>
        <v>0</v>
      </c>
      <c r="AG575" s="100"/>
      <c r="AH575" s="25">
        <v>7.5</v>
      </c>
      <c r="AI575" s="20">
        <f t="shared" si="364"/>
        <v>0</v>
      </c>
      <c r="AJ575" s="100">
        <v>37</v>
      </c>
      <c r="AK575" s="22">
        <v>15</v>
      </c>
      <c r="AL575" s="20">
        <f t="shared" si="365"/>
        <v>555</v>
      </c>
      <c r="AM575" s="100"/>
      <c r="AN575" s="25">
        <v>12</v>
      </c>
      <c r="AO575" s="20">
        <f t="shared" si="366"/>
        <v>0</v>
      </c>
      <c r="AP575" s="23">
        <f t="shared" si="367"/>
        <v>2308</v>
      </c>
      <c r="AQ575" s="100"/>
      <c r="AR575" s="27">
        <v>4</v>
      </c>
      <c r="AS575" s="23">
        <f t="shared" si="368"/>
        <v>0</v>
      </c>
      <c r="AT575" s="100"/>
      <c r="AU575" s="28">
        <v>6</v>
      </c>
      <c r="AV575" s="23">
        <f t="shared" si="369"/>
        <v>0</v>
      </c>
      <c r="AW575" s="100">
        <v>741</v>
      </c>
      <c r="AX575" s="29">
        <f t="shared" si="370"/>
        <v>741</v>
      </c>
      <c r="AY575" s="23">
        <v>11115</v>
      </c>
      <c r="AZ575" s="30">
        <f t="shared" si="371"/>
        <v>0.2757396449704142</v>
      </c>
      <c r="BA575" s="30">
        <f t="shared" si="372"/>
        <v>0.22761341222879686</v>
      </c>
      <c r="BB575" s="30">
        <f t="shared" si="373"/>
        <v>0.26502145922746784</v>
      </c>
      <c r="BC575" s="20">
        <f t="shared" si="374"/>
        <v>529570</v>
      </c>
      <c r="BD575" s="20">
        <f t="shared" si="375"/>
        <v>507000</v>
      </c>
      <c r="BE575" s="20">
        <f t="shared" si="376"/>
        <v>529570</v>
      </c>
      <c r="BF575" s="20">
        <f t="shared" si="377"/>
        <v>529570</v>
      </c>
      <c r="BG575" s="245">
        <v>591040</v>
      </c>
      <c r="BH575" s="245">
        <v>390760.61</v>
      </c>
      <c r="BI575" s="237">
        <f t="shared" si="378"/>
        <v>66.114071805630758</v>
      </c>
      <c r="BJ575" s="238">
        <f t="shared" si="379"/>
        <v>41378</v>
      </c>
      <c r="BK575" s="239">
        <f t="shared" si="380"/>
        <v>7.0008798050893342</v>
      </c>
      <c r="BL575" s="27">
        <f t="shared" si="381"/>
        <v>41080</v>
      </c>
      <c r="BM575" s="239">
        <f t="shared" si="382"/>
        <v>6.950460205739037</v>
      </c>
      <c r="BN575" s="240">
        <f t="shared" si="383"/>
        <v>12480</v>
      </c>
      <c r="BO575" s="239">
        <f t="shared" si="384"/>
        <v>2.1115322144017328</v>
      </c>
      <c r="BP575" s="27">
        <f t="shared" si="385"/>
        <v>20000</v>
      </c>
      <c r="BQ575" s="239">
        <f t="shared" si="386"/>
        <v>3.3838657282079048</v>
      </c>
      <c r="BR575" s="36">
        <f t="shared" si="387"/>
        <v>38553.23000000001</v>
      </c>
      <c r="BS575" s="239">
        <f t="shared" si="388"/>
        <v>6.5229476854358444</v>
      </c>
      <c r="BT575" s="248">
        <f t="shared" si="397"/>
        <v>0.33885928194369253</v>
      </c>
      <c r="BU575" s="245">
        <v>153491.23000000001</v>
      </c>
      <c r="BV575" s="47">
        <f t="shared" si="389"/>
        <v>25.969685638873852</v>
      </c>
      <c r="BW575" s="54">
        <f t="shared" si="390"/>
        <v>46788.160000000003</v>
      </c>
      <c r="BX575" s="237">
        <f t="shared" si="391"/>
        <v>7.9162425554953995</v>
      </c>
      <c r="BY575" s="101">
        <v>11578</v>
      </c>
      <c r="BZ575" s="101">
        <v>8850</v>
      </c>
      <c r="CA575" s="101">
        <v>11200</v>
      </c>
      <c r="CB575" s="101">
        <v>9750</v>
      </c>
      <c r="CC575" s="102">
        <v>41080</v>
      </c>
      <c r="CD575" s="102">
        <v>12480</v>
      </c>
      <c r="CE575" s="102">
        <v>20000</v>
      </c>
      <c r="CF575" s="42">
        <f t="shared" si="392"/>
        <v>2.1863020941518589E-2</v>
      </c>
      <c r="CG575" s="42">
        <f t="shared" si="393"/>
        <v>1.7455621301775148E-2</v>
      </c>
      <c r="CH575" s="42">
        <f t="shared" si="394"/>
        <v>2.1149234284419435E-2</v>
      </c>
      <c r="CI575" s="42">
        <f t="shared" si="395"/>
        <v>1.841116377438299E-2</v>
      </c>
      <c r="CJ575" s="42">
        <f t="shared" si="396"/>
        <v>6.9504602057390369E-2</v>
      </c>
      <c r="CK575" s="54">
        <f t="shared" si="399"/>
        <v>9357.6320000000014</v>
      </c>
    </row>
    <row r="576" spans="1:89" ht="20" customHeight="1" x14ac:dyDescent="0.6">
      <c r="A576" s="47">
        <v>569</v>
      </c>
      <c r="B576" s="47">
        <v>5</v>
      </c>
      <c r="C576" s="48" t="s">
        <v>929</v>
      </c>
      <c r="D576" s="48" t="s">
        <v>87</v>
      </c>
      <c r="E576" s="48" t="s">
        <v>305</v>
      </c>
      <c r="F576" s="55"/>
      <c r="G576" s="19">
        <v>40</v>
      </c>
      <c r="H576" s="20">
        <f t="shared" si="355"/>
        <v>0</v>
      </c>
      <c r="I576" s="23">
        <v>9495</v>
      </c>
      <c r="J576" s="22">
        <v>50</v>
      </c>
      <c r="K576" s="20">
        <f t="shared" si="356"/>
        <v>474750</v>
      </c>
      <c r="L576" s="23"/>
      <c r="M576" s="24">
        <v>60</v>
      </c>
      <c r="N576" s="20">
        <f t="shared" si="357"/>
        <v>0</v>
      </c>
      <c r="O576" s="23">
        <v>4756</v>
      </c>
      <c r="P576" s="25">
        <v>12</v>
      </c>
      <c r="Q576" s="20">
        <f t="shared" si="358"/>
        <v>57072</v>
      </c>
      <c r="R576" s="23"/>
      <c r="S576" s="26">
        <v>12</v>
      </c>
      <c r="T576" s="20">
        <f t="shared" si="359"/>
        <v>0</v>
      </c>
      <c r="U576" s="23">
        <v>530</v>
      </c>
      <c r="V576" s="25">
        <v>8</v>
      </c>
      <c r="W576" s="20">
        <f t="shared" si="360"/>
        <v>4240</v>
      </c>
      <c r="X576" s="23">
        <v>130</v>
      </c>
      <c r="Y576" s="25">
        <v>12</v>
      </c>
      <c r="Z576" s="20">
        <f t="shared" si="361"/>
        <v>1560</v>
      </c>
      <c r="AA576" s="23">
        <v>620</v>
      </c>
      <c r="AB576" s="25">
        <v>10</v>
      </c>
      <c r="AC576" s="20">
        <f t="shared" si="362"/>
        <v>6200</v>
      </c>
      <c r="AD576" s="23">
        <v>90</v>
      </c>
      <c r="AE576" s="25">
        <v>25</v>
      </c>
      <c r="AF576" s="20">
        <f t="shared" si="363"/>
        <v>2250</v>
      </c>
      <c r="AG576" s="23">
        <v>576</v>
      </c>
      <c r="AH576" s="25">
        <v>7.5</v>
      </c>
      <c r="AI576" s="20">
        <f t="shared" si="364"/>
        <v>4320</v>
      </c>
      <c r="AJ576" s="23"/>
      <c r="AK576" s="22">
        <v>15</v>
      </c>
      <c r="AL576" s="20">
        <f t="shared" si="365"/>
        <v>0</v>
      </c>
      <c r="AM576" s="23"/>
      <c r="AN576" s="25">
        <v>12</v>
      </c>
      <c r="AO576" s="20">
        <f t="shared" si="366"/>
        <v>0</v>
      </c>
      <c r="AP576" s="23">
        <f t="shared" si="367"/>
        <v>1946</v>
      </c>
      <c r="AQ576" s="23"/>
      <c r="AR576" s="27">
        <v>4</v>
      </c>
      <c r="AS576" s="23">
        <f t="shared" si="368"/>
        <v>0</v>
      </c>
      <c r="AT576" s="23">
        <v>48</v>
      </c>
      <c r="AU576" s="28">
        <v>6</v>
      </c>
      <c r="AV576" s="23">
        <f t="shared" si="369"/>
        <v>288</v>
      </c>
      <c r="AW576" s="23">
        <v>1810</v>
      </c>
      <c r="AX576" s="29">
        <f t="shared" si="370"/>
        <v>2098</v>
      </c>
      <c r="AY576" s="23">
        <v>40261</v>
      </c>
      <c r="AZ576" s="30">
        <f t="shared" si="371"/>
        <v>0.50089520800421272</v>
      </c>
      <c r="BA576" s="30">
        <f t="shared" si="372"/>
        <v>0.20494997367035281</v>
      </c>
      <c r="BB576" s="30">
        <f t="shared" si="373"/>
        <v>0.44112699747687134</v>
      </c>
      <c r="BC576" s="20">
        <f t="shared" si="374"/>
        <v>489000</v>
      </c>
      <c r="BD576" s="20">
        <f t="shared" si="375"/>
        <v>477000</v>
      </c>
      <c r="BE576" s="20">
        <f t="shared" si="376"/>
        <v>489000</v>
      </c>
      <c r="BF576" s="20">
        <f t="shared" si="377"/>
        <v>493320</v>
      </c>
      <c r="BG576" s="36">
        <v>590653</v>
      </c>
      <c r="BH576" s="36">
        <v>391128.01</v>
      </c>
      <c r="BI576" s="237">
        <f t="shared" si="378"/>
        <v>66.21959255264936</v>
      </c>
      <c r="BJ576" s="238">
        <f t="shared" si="379"/>
        <v>38950.400000000001</v>
      </c>
      <c r="BK576" s="239">
        <f t="shared" si="380"/>
        <v>6.5944640931308234</v>
      </c>
      <c r="BL576" s="27">
        <f t="shared" si="381"/>
        <v>56276.05</v>
      </c>
      <c r="BM576" s="239">
        <f t="shared" si="382"/>
        <v>9.5277684190209833</v>
      </c>
      <c r="BN576" s="240">
        <f t="shared" si="383"/>
        <v>2125</v>
      </c>
      <c r="BO576" s="239">
        <f t="shared" si="384"/>
        <v>0.35977130396357931</v>
      </c>
      <c r="BP576" s="27">
        <f t="shared" si="385"/>
        <v>12000</v>
      </c>
      <c r="BQ576" s="239">
        <f t="shared" si="386"/>
        <v>2.0316497165002128</v>
      </c>
      <c r="BR576" s="36">
        <f t="shared" si="387"/>
        <v>81989.09</v>
      </c>
      <c r="BS576" s="239">
        <f t="shared" si="388"/>
        <v>13.881092621217533</v>
      </c>
      <c r="BT576" s="248">
        <f t="shared" si="397"/>
        <v>0.33780407447350641</v>
      </c>
      <c r="BU576" s="36">
        <v>191340.54</v>
      </c>
      <c r="BV576" s="47">
        <f t="shared" si="389"/>
        <v>32.394746153833132</v>
      </c>
      <c r="BW576" s="54">
        <f t="shared" si="390"/>
        <v>8184.4499999999825</v>
      </c>
      <c r="BX576" s="237">
        <f t="shared" si="391"/>
        <v>1.3856612935175108</v>
      </c>
      <c r="BY576" s="53">
        <v>11429</v>
      </c>
      <c r="BZ576" s="53">
        <v>11120</v>
      </c>
      <c r="CA576" s="53">
        <v>8720</v>
      </c>
      <c r="CB576" s="53">
        <v>7681.4</v>
      </c>
      <c r="CC576" s="54">
        <v>56276.05</v>
      </c>
      <c r="CD576" s="54">
        <v>2125</v>
      </c>
      <c r="CE576" s="54">
        <v>12000</v>
      </c>
      <c r="CF576" s="42">
        <f t="shared" si="392"/>
        <v>2.3372188139059304E-2</v>
      </c>
      <c r="CG576" s="42">
        <f t="shared" si="393"/>
        <v>2.3312368972746331E-2</v>
      </c>
      <c r="CH576" s="42">
        <f t="shared" si="394"/>
        <v>1.7832310838445806E-2</v>
      </c>
      <c r="CI576" s="42">
        <f t="shared" si="395"/>
        <v>1.5570826238546987E-2</v>
      </c>
      <c r="CJ576" s="42">
        <f t="shared" si="396"/>
        <v>9.5277684190209821E-2</v>
      </c>
      <c r="CK576" s="54">
        <f t="shared" si="399"/>
        <v>1636.8899999999967</v>
      </c>
    </row>
    <row r="577" spans="1:89" ht="20" customHeight="1" x14ac:dyDescent="0.6">
      <c r="A577" s="47">
        <v>570</v>
      </c>
      <c r="B577" s="47">
        <v>4</v>
      </c>
      <c r="C577" s="48" t="s">
        <v>930</v>
      </c>
      <c r="D577" s="48" t="s">
        <v>328</v>
      </c>
      <c r="E577" s="48" t="s">
        <v>141</v>
      </c>
      <c r="F577" s="23"/>
      <c r="G577" s="19">
        <v>40</v>
      </c>
      <c r="H577" s="20">
        <f t="shared" si="355"/>
        <v>0</v>
      </c>
      <c r="I577" s="23">
        <v>10094</v>
      </c>
      <c r="J577" s="22">
        <v>50</v>
      </c>
      <c r="K577" s="20">
        <f t="shared" si="356"/>
        <v>504700</v>
      </c>
      <c r="L577" s="23"/>
      <c r="M577" s="24">
        <v>60</v>
      </c>
      <c r="N577" s="20">
        <f t="shared" si="357"/>
        <v>0</v>
      </c>
      <c r="O577" s="23">
        <v>3510</v>
      </c>
      <c r="P577" s="25">
        <v>12</v>
      </c>
      <c r="Q577" s="20">
        <f t="shared" si="358"/>
        <v>42120</v>
      </c>
      <c r="R577" s="23">
        <v>360</v>
      </c>
      <c r="S577" s="26">
        <v>12</v>
      </c>
      <c r="T577" s="20">
        <f t="shared" si="359"/>
        <v>4320</v>
      </c>
      <c r="U577" s="23">
        <v>210</v>
      </c>
      <c r="V577" s="25">
        <v>8</v>
      </c>
      <c r="W577" s="20">
        <f t="shared" si="360"/>
        <v>1680</v>
      </c>
      <c r="X577" s="23">
        <v>160</v>
      </c>
      <c r="Y577" s="25">
        <v>12</v>
      </c>
      <c r="Z577" s="20">
        <f t="shared" si="361"/>
        <v>1920</v>
      </c>
      <c r="AA577" s="23">
        <v>186</v>
      </c>
      <c r="AB577" s="25">
        <v>10</v>
      </c>
      <c r="AC577" s="20">
        <f t="shared" si="362"/>
        <v>1860</v>
      </c>
      <c r="AD577" s="23">
        <v>200</v>
      </c>
      <c r="AE577" s="25">
        <v>25</v>
      </c>
      <c r="AF577" s="20">
        <f t="shared" si="363"/>
        <v>5000</v>
      </c>
      <c r="AG577" s="23"/>
      <c r="AH577" s="25">
        <v>7.5</v>
      </c>
      <c r="AI577" s="20">
        <f t="shared" si="364"/>
        <v>0</v>
      </c>
      <c r="AJ577" s="23"/>
      <c r="AK577" s="22">
        <v>15</v>
      </c>
      <c r="AL577" s="20">
        <f t="shared" si="365"/>
        <v>0</v>
      </c>
      <c r="AM577" s="23"/>
      <c r="AN577" s="25">
        <v>12</v>
      </c>
      <c r="AO577" s="20">
        <f t="shared" si="366"/>
        <v>0</v>
      </c>
      <c r="AP577" s="23">
        <f t="shared" si="367"/>
        <v>1116</v>
      </c>
      <c r="AQ577" s="23">
        <v>6</v>
      </c>
      <c r="AR577" s="27">
        <v>4</v>
      </c>
      <c r="AS577" s="23">
        <f t="shared" si="368"/>
        <v>24</v>
      </c>
      <c r="AT577" s="23"/>
      <c r="AU577" s="28">
        <v>6</v>
      </c>
      <c r="AV577" s="23">
        <f t="shared" si="369"/>
        <v>0</v>
      </c>
      <c r="AW577" s="23">
        <v>1209</v>
      </c>
      <c r="AX577" s="29">
        <f t="shared" si="370"/>
        <v>1233</v>
      </c>
      <c r="AY577" s="23">
        <v>28870</v>
      </c>
      <c r="AZ577" s="30">
        <f t="shared" si="371"/>
        <v>0.3477313255399247</v>
      </c>
      <c r="BA577" s="30">
        <f t="shared" si="372"/>
        <v>0.11056072914602734</v>
      </c>
      <c r="BB577" s="30">
        <f t="shared" si="373"/>
        <v>0.35128205128205126</v>
      </c>
      <c r="BC577" s="20">
        <f t="shared" si="374"/>
        <v>519480</v>
      </c>
      <c r="BD577" s="20">
        <f t="shared" si="375"/>
        <v>514020</v>
      </c>
      <c r="BE577" s="20">
        <f t="shared" si="376"/>
        <v>519480</v>
      </c>
      <c r="BF577" s="20">
        <f t="shared" si="377"/>
        <v>519480</v>
      </c>
      <c r="BG577" s="36">
        <v>590470</v>
      </c>
      <c r="BH577" s="36">
        <v>405177.95809597999</v>
      </c>
      <c r="BI577" s="237">
        <f t="shared" si="378"/>
        <v>68.619567140748899</v>
      </c>
      <c r="BJ577" s="238">
        <f t="shared" si="379"/>
        <v>41105</v>
      </c>
      <c r="BK577" s="239">
        <f t="shared" si="380"/>
        <v>6.9614036276186768</v>
      </c>
      <c r="BL577" s="27">
        <f t="shared" si="381"/>
        <v>39931</v>
      </c>
      <c r="BM577" s="239">
        <f t="shared" si="382"/>
        <v>6.7625789625213812</v>
      </c>
      <c r="BN577" s="240">
        <f t="shared" si="383"/>
        <v>8680</v>
      </c>
      <c r="BO577" s="239">
        <f t="shared" si="384"/>
        <v>1.4700154114518944</v>
      </c>
      <c r="BP577" s="27">
        <f t="shared" si="385"/>
        <v>23000</v>
      </c>
      <c r="BQ577" s="239">
        <f t="shared" si="386"/>
        <v>3.8952021271190747</v>
      </c>
      <c r="BR577" s="36">
        <f t="shared" si="387"/>
        <v>28198.350000000006</v>
      </c>
      <c r="BS577" s="239">
        <f t="shared" si="388"/>
        <v>4.7755770826629647</v>
      </c>
      <c r="BT577" s="248">
        <f t="shared" si="397"/>
        <v>0.31380432859251106</v>
      </c>
      <c r="BU577" s="36">
        <v>140914.35</v>
      </c>
      <c r="BV577" s="47">
        <f t="shared" si="389"/>
        <v>23.86477721137399</v>
      </c>
      <c r="BW577" s="54">
        <f t="shared" si="390"/>
        <v>44377.691904020001</v>
      </c>
      <c r="BX577" s="237">
        <f t="shared" si="391"/>
        <v>7.5156556478771153</v>
      </c>
      <c r="BY577" s="53">
        <v>13354</v>
      </c>
      <c r="BZ577" s="53">
        <v>11490</v>
      </c>
      <c r="CA577" s="53">
        <v>13265</v>
      </c>
      <c r="CB577" s="53">
        <v>2996</v>
      </c>
      <c r="CC577" s="54">
        <v>39931</v>
      </c>
      <c r="CD577" s="54">
        <v>8680</v>
      </c>
      <c r="CE577" s="54">
        <v>23000</v>
      </c>
      <c r="CF577" s="42">
        <f t="shared" si="392"/>
        <v>2.5706475706475707E-2</v>
      </c>
      <c r="CG577" s="42">
        <f t="shared" si="393"/>
        <v>2.2353215828177894E-2</v>
      </c>
      <c r="CH577" s="42">
        <f t="shared" si="394"/>
        <v>2.5535150535150535E-2</v>
      </c>
      <c r="CI577" s="42">
        <f t="shared" si="395"/>
        <v>5.767305767305767E-3</v>
      </c>
      <c r="CJ577" s="42">
        <f t="shared" si="396"/>
        <v>6.7625789625213817E-2</v>
      </c>
      <c r="CK577" s="54">
        <f t="shared" si="399"/>
        <v>8875.5383808040006</v>
      </c>
    </row>
    <row r="578" spans="1:89" ht="20" customHeight="1" x14ac:dyDescent="0.6">
      <c r="A578" s="47">
        <v>571</v>
      </c>
      <c r="B578" s="47">
        <v>3</v>
      </c>
      <c r="C578" s="48" t="s">
        <v>931</v>
      </c>
      <c r="D578" s="48" t="s">
        <v>131</v>
      </c>
      <c r="E578" s="48" t="s">
        <v>262</v>
      </c>
      <c r="F578" s="23"/>
      <c r="G578" s="19">
        <v>40</v>
      </c>
      <c r="H578" s="20">
        <f t="shared" si="355"/>
        <v>0</v>
      </c>
      <c r="I578" s="23">
        <v>10193</v>
      </c>
      <c r="J578" s="22">
        <v>50</v>
      </c>
      <c r="K578" s="20">
        <f t="shared" si="356"/>
        <v>509650</v>
      </c>
      <c r="L578" s="23"/>
      <c r="M578" s="24">
        <v>60</v>
      </c>
      <c r="N578" s="20">
        <f t="shared" si="357"/>
        <v>0</v>
      </c>
      <c r="O578" s="23">
        <v>3369</v>
      </c>
      <c r="P578" s="25">
        <v>12</v>
      </c>
      <c r="Q578" s="20">
        <f t="shared" si="358"/>
        <v>40428</v>
      </c>
      <c r="R578" s="23">
        <v>785</v>
      </c>
      <c r="S578" s="26">
        <v>12</v>
      </c>
      <c r="T578" s="20">
        <f t="shared" si="359"/>
        <v>9420</v>
      </c>
      <c r="U578" s="23">
        <v>316</v>
      </c>
      <c r="V578" s="25">
        <v>8</v>
      </c>
      <c r="W578" s="20">
        <f t="shared" si="360"/>
        <v>2528</v>
      </c>
      <c r="X578" s="23">
        <v>92</v>
      </c>
      <c r="Y578" s="25">
        <v>12</v>
      </c>
      <c r="Z578" s="20">
        <f t="shared" si="361"/>
        <v>1104</v>
      </c>
      <c r="AA578" s="23">
        <v>238</v>
      </c>
      <c r="AB578" s="25">
        <v>10</v>
      </c>
      <c r="AC578" s="20">
        <f t="shared" si="362"/>
        <v>2380</v>
      </c>
      <c r="AD578" s="23">
        <v>105</v>
      </c>
      <c r="AE578" s="25">
        <v>25</v>
      </c>
      <c r="AF578" s="20">
        <f t="shared" si="363"/>
        <v>2625</v>
      </c>
      <c r="AG578" s="23">
        <v>60</v>
      </c>
      <c r="AH578" s="25">
        <v>7.5</v>
      </c>
      <c r="AI578" s="20">
        <f t="shared" si="364"/>
        <v>450</v>
      </c>
      <c r="AJ578" s="23"/>
      <c r="AK578" s="22">
        <v>15</v>
      </c>
      <c r="AL578" s="20">
        <f t="shared" si="365"/>
        <v>0</v>
      </c>
      <c r="AM578" s="23"/>
      <c r="AN578" s="25">
        <v>12</v>
      </c>
      <c r="AO578" s="20">
        <f t="shared" si="366"/>
        <v>0</v>
      </c>
      <c r="AP578" s="23">
        <f t="shared" si="367"/>
        <v>1596</v>
      </c>
      <c r="AQ578" s="23"/>
      <c r="AR578" s="27">
        <v>4</v>
      </c>
      <c r="AS578" s="23">
        <f t="shared" si="368"/>
        <v>0</v>
      </c>
      <c r="AT578" s="23"/>
      <c r="AU578" s="28">
        <v>6</v>
      </c>
      <c r="AV578" s="23">
        <f t="shared" si="369"/>
        <v>0</v>
      </c>
      <c r="AW578" s="23">
        <v>981</v>
      </c>
      <c r="AX578" s="29">
        <f t="shared" si="370"/>
        <v>981</v>
      </c>
      <c r="AY578" s="23">
        <v>20829</v>
      </c>
      <c r="AZ578" s="30">
        <f t="shared" si="371"/>
        <v>0.33052094574708135</v>
      </c>
      <c r="BA578" s="30">
        <f t="shared" si="372"/>
        <v>0.15657804375551848</v>
      </c>
      <c r="BB578" s="30">
        <f t="shared" si="373"/>
        <v>0.29118432769367764</v>
      </c>
      <c r="BC578" s="20">
        <f t="shared" si="374"/>
        <v>527707</v>
      </c>
      <c r="BD578" s="20">
        <f t="shared" si="375"/>
        <v>521695</v>
      </c>
      <c r="BE578" s="20">
        <f t="shared" si="376"/>
        <v>527707</v>
      </c>
      <c r="BF578" s="20">
        <f t="shared" si="377"/>
        <v>528157</v>
      </c>
      <c r="BG578" s="36">
        <v>590197</v>
      </c>
      <c r="BH578" s="36">
        <v>397519.00454545498</v>
      </c>
      <c r="BI578" s="237">
        <f t="shared" si="378"/>
        <v>67.353613208039846</v>
      </c>
      <c r="BJ578" s="238">
        <f t="shared" si="379"/>
        <v>42539.46</v>
      </c>
      <c r="BK578" s="239">
        <f t="shared" si="380"/>
        <v>7.2076713368587093</v>
      </c>
      <c r="BL578" s="27">
        <f t="shared" si="381"/>
        <v>31755</v>
      </c>
      <c r="BM578" s="239">
        <f t="shared" si="382"/>
        <v>5.3804068810922452</v>
      </c>
      <c r="BN578" s="240">
        <f t="shared" si="383"/>
        <v>12234.38</v>
      </c>
      <c r="BO578" s="239">
        <f t="shared" si="384"/>
        <v>2.0729315804722828</v>
      </c>
      <c r="BP578" s="27">
        <f t="shared" si="385"/>
        <v>9500</v>
      </c>
      <c r="BQ578" s="239">
        <f t="shared" si="386"/>
        <v>1.6096320381160867</v>
      </c>
      <c r="BR578" s="36">
        <f t="shared" si="387"/>
        <v>46467.51</v>
      </c>
      <c r="BS578" s="239">
        <f t="shared" si="388"/>
        <v>7.8732202976294356</v>
      </c>
      <c r="BT578" s="248">
        <f t="shared" si="397"/>
        <v>0.32646386791960147</v>
      </c>
      <c r="BU578" s="36">
        <v>142496.35</v>
      </c>
      <c r="BV578" s="47">
        <f t="shared" si="389"/>
        <v>24.14386213416876</v>
      </c>
      <c r="BW578" s="54">
        <f t="shared" si="390"/>
        <v>50181.645454545011</v>
      </c>
      <c r="BX578" s="237">
        <f t="shared" si="391"/>
        <v>8.5025246577913833</v>
      </c>
      <c r="BY578" s="53">
        <v>16090</v>
      </c>
      <c r="BZ578" s="53">
        <v>10027.06</v>
      </c>
      <c r="CA578" s="53">
        <v>12360</v>
      </c>
      <c r="CB578" s="53">
        <v>4062.4</v>
      </c>
      <c r="CC578" s="54">
        <v>31755</v>
      </c>
      <c r="CD578" s="54">
        <v>12234.38</v>
      </c>
      <c r="CE578" s="54">
        <v>9500</v>
      </c>
      <c r="CF578" s="42">
        <f t="shared" si="392"/>
        <v>3.0490404713221543E-2</v>
      </c>
      <c r="CG578" s="42">
        <f t="shared" si="393"/>
        <v>1.9220157371644352E-2</v>
      </c>
      <c r="CH578" s="42">
        <f t="shared" si="394"/>
        <v>2.3422088393748805E-2</v>
      </c>
      <c r="CI578" s="42">
        <f t="shared" si="395"/>
        <v>7.691652292784153E-3</v>
      </c>
      <c r="CJ578" s="42">
        <f t="shared" si="396"/>
        <v>5.3804068810922458E-2</v>
      </c>
      <c r="CK578" s="54">
        <f t="shared" si="399"/>
        <v>10036.329090909003</v>
      </c>
    </row>
    <row r="579" spans="1:89" ht="20" customHeight="1" x14ac:dyDescent="0.6">
      <c r="A579" s="47">
        <v>572</v>
      </c>
      <c r="B579" s="47">
        <v>4</v>
      </c>
      <c r="C579" s="48" t="s">
        <v>932</v>
      </c>
      <c r="D579" s="48" t="s">
        <v>353</v>
      </c>
      <c r="E579" s="71" t="s">
        <v>290</v>
      </c>
      <c r="F579" s="55"/>
      <c r="G579" s="19">
        <v>40</v>
      </c>
      <c r="H579" s="20">
        <f t="shared" si="355"/>
        <v>0</v>
      </c>
      <c r="I579" s="23">
        <v>9755</v>
      </c>
      <c r="J579" s="22">
        <v>50</v>
      </c>
      <c r="K579" s="20">
        <f t="shared" si="356"/>
        <v>487750</v>
      </c>
      <c r="L579" s="23"/>
      <c r="M579" s="24">
        <v>60</v>
      </c>
      <c r="N579" s="20">
        <f t="shared" si="357"/>
        <v>0</v>
      </c>
      <c r="O579" s="23">
        <v>3586</v>
      </c>
      <c r="P579" s="25">
        <v>12</v>
      </c>
      <c r="Q579" s="20">
        <f t="shared" si="358"/>
        <v>43032</v>
      </c>
      <c r="R579" s="23"/>
      <c r="S579" s="26">
        <v>12</v>
      </c>
      <c r="T579" s="20">
        <f t="shared" si="359"/>
        <v>0</v>
      </c>
      <c r="U579" s="23">
        <v>418</v>
      </c>
      <c r="V579" s="25">
        <v>8</v>
      </c>
      <c r="W579" s="20">
        <f t="shared" si="360"/>
        <v>3344</v>
      </c>
      <c r="X579" s="23">
        <v>585</v>
      </c>
      <c r="Y579" s="25">
        <v>12</v>
      </c>
      <c r="Z579" s="20">
        <f t="shared" si="361"/>
        <v>7020</v>
      </c>
      <c r="AA579" s="23">
        <v>470</v>
      </c>
      <c r="AB579" s="25">
        <v>10</v>
      </c>
      <c r="AC579" s="20">
        <f t="shared" si="362"/>
        <v>4700</v>
      </c>
      <c r="AD579" s="23">
        <v>405</v>
      </c>
      <c r="AE579" s="25">
        <v>25</v>
      </c>
      <c r="AF579" s="20">
        <f t="shared" si="363"/>
        <v>10125</v>
      </c>
      <c r="AG579" s="23">
        <v>395</v>
      </c>
      <c r="AH579" s="25">
        <v>7.5</v>
      </c>
      <c r="AI579" s="20">
        <f t="shared" si="364"/>
        <v>2962.5</v>
      </c>
      <c r="AJ579" s="23">
        <v>27</v>
      </c>
      <c r="AK579" s="22">
        <v>15</v>
      </c>
      <c r="AL579" s="20">
        <f t="shared" si="365"/>
        <v>405</v>
      </c>
      <c r="AM579" s="23"/>
      <c r="AN579" s="25">
        <v>12</v>
      </c>
      <c r="AO579" s="20">
        <f t="shared" si="366"/>
        <v>0</v>
      </c>
      <c r="AP579" s="23">
        <f t="shared" si="367"/>
        <v>2300</v>
      </c>
      <c r="AQ579" s="23"/>
      <c r="AR579" s="27">
        <v>4</v>
      </c>
      <c r="AS579" s="23">
        <f t="shared" si="368"/>
        <v>0</v>
      </c>
      <c r="AT579" s="23"/>
      <c r="AU579" s="28">
        <v>6</v>
      </c>
      <c r="AV579" s="23">
        <f t="shared" si="369"/>
        <v>0</v>
      </c>
      <c r="AW579" s="23">
        <v>1690</v>
      </c>
      <c r="AX579" s="29">
        <f t="shared" si="370"/>
        <v>1690</v>
      </c>
      <c r="AY579" s="23">
        <v>40265</v>
      </c>
      <c r="AZ579" s="30">
        <f t="shared" si="371"/>
        <v>0.36760635571501793</v>
      </c>
      <c r="BA579" s="30">
        <f t="shared" si="372"/>
        <v>0.23577652485904665</v>
      </c>
      <c r="BB579" s="30">
        <f t="shared" si="373"/>
        <v>0.47127718906860011</v>
      </c>
      <c r="BC579" s="20">
        <f t="shared" si="374"/>
        <v>512939</v>
      </c>
      <c r="BD579" s="20">
        <f t="shared" si="375"/>
        <v>497875</v>
      </c>
      <c r="BE579" s="20">
        <f t="shared" si="376"/>
        <v>512939</v>
      </c>
      <c r="BF579" s="20">
        <f t="shared" si="377"/>
        <v>515901.5</v>
      </c>
      <c r="BG579" s="36">
        <v>589478.5</v>
      </c>
      <c r="BH579" s="36">
        <v>393749.4</v>
      </c>
      <c r="BI579" s="237">
        <f t="shared" si="378"/>
        <v>66.79622751296273</v>
      </c>
      <c r="BJ579" s="238">
        <f t="shared" si="379"/>
        <v>43972</v>
      </c>
      <c r="BK579" s="239">
        <f t="shared" si="380"/>
        <v>7.4594747730409168</v>
      </c>
      <c r="BL579" s="27">
        <f t="shared" si="381"/>
        <v>42982.8</v>
      </c>
      <c r="BM579" s="239">
        <f t="shared" si="382"/>
        <v>7.2916654296976064</v>
      </c>
      <c r="BN579" s="240">
        <f t="shared" si="383"/>
        <v>4527</v>
      </c>
      <c r="BO579" s="239">
        <f t="shared" si="384"/>
        <v>0.76796694027008616</v>
      </c>
      <c r="BP579" s="27">
        <f t="shared" si="385"/>
        <v>20000</v>
      </c>
      <c r="BQ579" s="239">
        <f t="shared" si="386"/>
        <v>3.3928294246524682</v>
      </c>
      <c r="BR579" s="36">
        <f t="shared" si="387"/>
        <v>34093.42</v>
      </c>
      <c r="BS579" s="239">
        <f t="shared" si="388"/>
        <v>5.7836579281517473</v>
      </c>
      <c r="BT579" s="248">
        <f t="shared" si="397"/>
        <v>0.3320377248703727</v>
      </c>
      <c r="BU579" s="36">
        <v>145575.22</v>
      </c>
      <c r="BV579" s="47">
        <f t="shared" si="389"/>
        <v>24.695594495812824</v>
      </c>
      <c r="BW579" s="54">
        <f t="shared" si="390"/>
        <v>50153.879999999976</v>
      </c>
      <c r="BX579" s="237">
        <f t="shared" si="391"/>
        <v>8.5081779912244428</v>
      </c>
      <c r="BY579" s="53">
        <v>14772</v>
      </c>
      <c r="BZ579" s="53">
        <v>11700</v>
      </c>
      <c r="CA579" s="53">
        <v>11100</v>
      </c>
      <c r="CB579" s="53">
        <v>6400</v>
      </c>
      <c r="CC579" s="54">
        <v>42982.8</v>
      </c>
      <c r="CD579" s="54">
        <v>4527</v>
      </c>
      <c r="CE579" s="54">
        <v>20000</v>
      </c>
      <c r="CF579" s="42">
        <f t="shared" si="392"/>
        <v>2.879874604972521E-2</v>
      </c>
      <c r="CG579" s="42">
        <f t="shared" si="393"/>
        <v>2.3499874466482551E-2</v>
      </c>
      <c r="CH579" s="42">
        <f t="shared" si="394"/>
        <v>2.1640000077981981E-2</v>
      </c>
      <c r="CI579" s="42">
        <f t="shared" si="395"/>
        <v>1.2405468873418667E-2</v>
      </c>
      <c r="CJ579" s="42">
        <f t="shared" si="396"/>
        <v>7.2916654296976066E-2</v>
      </c>
      <c r="CK579" s="54">
        <f t="shared" si="399"/>
        <v>10030.775999999996</v>
      </c>
    </row>
    <row r="580" spans="1:89" ht="20" customHeight="1" x14ac:dyDescent="0.6">
      <c r="A580" s="47">
        <v>573</v>
      </c>
      <c r="B580" s="47">
        <v>2</v>
      </c>
      <c r="C580" s="48" t="s">
        <v>933</v>
      </c>
      <c r="D580" s="48" t="s">
        <v>246</v>
      </c>
      <c r="E580" s="48" t="s">
        <v>91</v>
      </c>
      <c r="F580" s="23"/>
      <c r="G580" s="19">
        <v>40</v>
      </c>
      <c r="H580" s="20">
        <f t="shared" si="355"/>
        <v>0</v>
      </c>
      <c r="I580" s="23">
        <v>10170</v>
      </c>
      <c r="J580" s="22">
        <v>50</v>
      </c>
      <c r="K580" s="20">
        <f t="shared" si="356"/>
        <v>508500</v>
      </c>
      <c r="L580" s="23"/>
      <c r="M580" s="24">
        <v>60</v>
      </c>
      <c r="N580" s="20">
        <f t="shared" si="357"/>
        <v>0</v>
      </c>
      <c r="O580" s="23">
        <v>3410</v>
      </c>
      <c r="P580" s="25">
        <v>12</v>
      </c>
      <c r="Q580" s="20">
        <f t="shared" si="358"/>
        <v>40920</v>
      </c>
      <c r="R580" s="23"/>
      <c r="S580" s="26">
        <v>12</v>
      </c>
      <c r="T580" s="20">
        <f t="shared" si="359"/>
        <v>0</v>
      </c>
      <c r="U580" s="23">
        <v>310</v>
      </c>
      <c r="V580" s="25">
        <v>8</v>
      </c>
      <c r="W580" s="20">
        <f t="shared" si="360"/>
        <v>2480</v>
      </c>
      <c r="X580" s="23">
        <v>280</v>
      </c>
      <c r="Y580" s="25">
        <v>12</v>
      </c>
      <c r="Z580" s="20">
        <f t="shared" si="361"/>
        <v>3360</v>
      </c>
      <c r="AA580" s="23">
        <v>300</v>
      </c>
      <c r="AB580" s="25">
        <v>10</v>
      </c>
      <c r="AC580" s="20">
        <f t="shared" si="362"/>
        <v>3000</v>
      </c>
      <c r="AD580" s="23">
        <v>200</v>
      </c>
      <c r="AE580" s="25">
        <v>25</v>
      </c>
      <c r="AF580" s="20">
        <f t="shared" si="363"/>
        <v>5000</v>
      </c>
      <c r="AG580" s="23"/>
      <c r="AH580" s="25">
        <v>7.5</v>
      </c>
      <c r="AI580" s="20">
        <f t="shared" si="364"/>
        <v>0</v>
      </c>
      <c r="AJ580" s="23"/>
      <c r="AK580" s="22">
        <v>15</v>
      </c>
      <c r="AL580" s="20">
        <f t="shared" si="365"/>
        <v>0</v>
      </c>
      <c r="AM580" s="23"/>
      <c r="AN580" s="25">
        <v>12</v>
      </c>
      <c r="AO580" s="20">
        <f t="shared" si="366"/>
        <v>0</v>
      </c>
      <c r="AP580" s="23">
        <f t="shared" si="367"/>
        <v>1090</v>
      </c>
      <c r="AQ580" s="23"/>
      <c r="AR580" s="27">
        <v>4</v>
      </c>
      <c r="AS580" s="23">
        <f t="shared" si="368"/>
        <v>0</v>
      </c>
      <c r="AT580" s="23"/>
      <c r="AU580" s="28">
        <v>6</v>
      </c>
      <c r="AV580" s="23">
        <f t="shared" si="369"/>
        <v>0</v>
      </c>
      <c r="AW580" s="23">
        <v>1274</v>
      </c>
      <c r="AX580" s="29">
        <f t="shared" si="370"/>
        <v>1274</v>
      </c>
      <c r="AY580" s="23">
        <v>24545</v>
      </c>
      <c r="AZ580" s="30">
        <f t="shared" si="371"/>
        <v>0.33529990167158308</v>
      </c>
      <c r="BA580" s="30">
        <f t="shared" si="372"/>
        <v>0.10717797443461161</v>
      </c>
      <c r="BB580" s="30">
        <f t="shared" si="373"/>
        <v>0.37360703812316715</v>
      </c>
      <c r="BC580" s="20">
        <f t="shared" si="374"/>
        <v>522340</v>
      </c>
      <c r="BD580" s="20">
        <f t="shared" si="375"/>
        <v>513500</v>
      </c>
      <c r="BE580" s="20">
        <f t="shared" si="376"/>
        <v>522340</v>
      </c>
      <c r="BF580" s="20">
        <f t="shared" si="377"/>
        <v>522340</v>
      </c>
      <c r="BG580" s="36">
        <v>587805</v>
      </c>
      <c r="BH580" s="36">
        <v>398043.16394409997</v>
      </c>
      <c r="BI580" s="237">
        <f t="shared" si="378"/>
        <v>67.716872762923074</v>
      </c>
      <c r="BJ580" s="238">
        <f t="shared" si="379"/>
        <v>51238</v>
      </c>
      <c r="BK580" s="239">
        <f t="shared" si="380"/>
        <v>8.7168363658015835</v>
      </c>
      <c r="BL580" s="27">
        <f t="shared" si="381"/>
        <v>25500</v>
      </c>
      <c r="BM580" s="239">
        <f t="shared" si="382"/>
        <v>4.3381733738229515</v>
      </c>
      <c r="BN580" s="240">
        <f t="shared" si="383"/>
        <v>11953.13</v>
      </c>
      <c r="BO580" s="239">
        <f t="shared" si="384"/>
        <v>2.0335196196017384</v>
      </c>
      <c r="BP580" s="27">
        <f t="shared" si="385"/>
        <v>10000</v>
      </c>
      <c r="BQ580" s="239">
        <f t="shared" si="386"/>
        <v>1.7012444603227259</v>
      </c>
      <c r="BR580" s="36">
        <f t="shared" si="387"/>
        <v>73967.47</v>
      </c>
      <c r="BS580" s="239">
        <f t="shared" si="388"/>
        <v>12.583674858158743</v>
      </c>
      <c r="BT580" s="248">
        <f t="shared" si="397"/>
        <v>0.32283127237076925</v>
      </c>
      <c r="BU580" s="36">
        <v>172658.6</v>
      </c>
      <c r="BV580" s="47">
        <f t="shared" si="389"/>
        <v>29.373448677707742</v>
      </c>
      <c r="BW580" s="54">
        <f t="shared" si="390"/>
        <v>17103.236055900023</v>
      </c>
      <c r="BX580" s="237">
        <f t="shared" si="391"/>
        <v>2.9096785593691825</v>
      </c>
      <c r="BY580" s="53">
        <v>24138</v>
      </c>
      <c r="BZ580" s="53">
        <v>11250</v>
      </c>
      <c r="CA580" s="53">
        <v>10730</v>
      </c>
      <c r="CB580" s="53">
        <v>5120</v>
      </c>
      <c r="CC580" s="54">
        <v>25500</v>
      </c>
      <c r="CD580" s="54">
        <v>11953.13</v>
      </c>
      <c r="CE580" s="54">
        <v>10000</v>
      </c>
      <c r="CF580" s="42">
        <f t="shared" si="392"/>
        <v>4.6211280009189414E-2</v>
      </c>
      <c r="CG580" s="42">
        <f t="shared" si="393"/>
        <v>2.1908471275559883E-2</v>
      </c>
      <c r="CH580" s="42">
        <f t="shared" si="394"/>
        <v>2.0542175594440402E-2</v>
      </c>
      <c r="CI580" s="42">
        <f t="shared" si="395"/>
        <v>9.8020446452502207E-3</v>
      </c>
      <c r="CJ580" s="42">
        <f t="shared" si="396"/>
        <v>4.3381733738229518E-2</v>
      </c>
      <c r="CK580" s="54">
        <f t="shared" si="399"/>
        <v>3420.6472111800049</v>
      </c>
    </row>
    <row r="581" spans="1:89" ht="20" customHeight="1" x14ac:dyDescent="0.6">
      <c r="A581" s="47">
        <v>574</v>
      </c>
      <c r="B581" s="47">
        <v>3</v>
      </c>
      <c r="C581" s="48" t="s">
        <v>934</v>
      </c>
      <c r="D581" s="48" t="s">
        <v>236</v>
      </c>
      <c r="E581" s="48" t="s">
        <v>237</v>
      </c>
      <c r="F581" s="23"/>
      <c r="G581" s="19">
        <v>40</v>
      </c>
      <c r="H581" s="20">
        <f t="shared" si="355"/>
        <v>0</v>
      </c>
      <c r="I581" s="23">
        <v>9877</v>
      </c>
      <c r="J581" s="22">
        <v>50</v>
      </c>
      <c r="K581" s="20">
        <f t="shared" si="356"/>
        <v>493850</v>
      </c>
      <c r="L581" s="23"/>
      <c r="M581" s="24">
        <v>60</v>
      </c>
      <c r="N581" s="20">
        <f t="shared" si="357"/>
        <v>0</v>
      </c>
      <c r="O581" s="23">
        <v>3630</v>
      </c>
      <c r="P581" s="25">
        <v>12</v>
      </c>
      <c r="Q581" s="20">
        <f t="shared" si="358"/>
        <v>43560</v>
      </c>
      <c r="R581" s="23">
        <v>500</v>
      </c>
      <c r="S581" s="26">
        <v>12</v>
      </c>
      <c r="T581" s="20">
        <f t="shared" si="359"/>
        <v>6000</v>
      </c>
      <c r="U581" s="23">
        <v>490</v>
      </c>
      <c r="V581" s="25">
        <v>8</v>
      </c>
      <c r="W581" s="20">
        <f t="shared" si="360"/>
        <v>3920</v>
      </c>
      <c r="X581" s="23">
        <v>126</v>
      </c>
      <c r="Y581" s="25">
        <v>12</v>
      </c>
      <c r="Z581" s="20">
        <f t="shared" si="361"/>
        <v>1512</v>
      </c>
      <c r="AA581" s="23">
        <v>240</v>
      </c>
      <c r="AB581" s="25">
        <v>10</v>
      </c>
      <c r="AC581" s="20">
        <f t="shared" si="362"/>
        <v>2400</v>
      </c>
      <c r="AD581" s="23">
        <v>250</v>
      </c>
      <c r="AE581" s="25">
        <v>25</v>
      </c>
      <c r="AF581" s="20">
        <f t="shared" si="363"/>
        <v>6250</v>
      </c>
      <c r="AG581" s="23"/>
      <c r="AH581" s="25">
        <v>7.5</v>
      </c>
      <c r="AI581" s="20">
        <f t="shared" si="364"/>
        <v>0</v>
      </c>
      <c r="AJ581" s="23">
        <v>60</v>
      </c>
      <c r="AK581" s="22">
        <v>15</v>
      </c>
      <c r="AL581" s="20">
        <f t="shared" si="365"/>
        <v>900</v>
      </c>
      <c r="AM581" s="23"/>
      <c r="AN581" s="25">
        <v>12</v>
      </c>
      <c r="AO581" s="20">
        <f t="shared" si="366"/>
        <v>0</v>
      </c>
      <c r="AP581" s="23">
        <f t="shared" si="367"/>
        <v>1666</v>
      </c>
      <c r="AQ581" s="23">
        <v>63</v>
      </c>
      <c r="AR581" s="27">
        <v>4</v>
      </c>
      <c r="AS581" s="23">
        <f t="shared" si="368"/>
        <v>252</v>
      </c>
      <c r="AT581" s="23">
        <v>7</v>
      </c>
      <c r="AU581" s="28">
        <v>6</v>
      </c>
      <c r="AV581" s="23">
        <f t="shared" si="369"/>
        <v>42</v>
      </c>
      <c r="AW581" s="23">
        <v>1156</v>
      </c>
      <c r="AX581" s="29">
        <f t="shared" si="370"/>
        <v>1450</v>
      </c>
      <c r="AY581" s="23">
        <v>26945</v>
      </c>
      <c r="AZ581" s="30">
        <f t="shared" si="371"/>
        <v>0.36752050217677434</v>
      </c>
      <c r="BA581" s="30">
        <f t="shared" si="372"/>
        <v>0.16867469879518071</v>
      </c>
      <c r="BB581" s="30">
        <f t="shared" si="373"/>
        <v>0.39944903581267216</v>
      </c>
      <c r="BC581" s="20">
        <f t="shared" si="374"/>
        <v>513932</v>
      </c>
      <c r="BD581" s="20">
        <f t="shared" si="375"/>
        <v>506100</v>
      </c>
      <c r="BE581" s="20">
        <f t="shared" si="376"/>
        <v>513932</v>
      </c>
      <c r="BF581" s="20">
        <f t="shared" si="377"/>
        <v>513932</v>
      </c>
      <c r="BG581" s="36">
        <v>585337</v>
      </c>
      <c r="BH581" s="36">
        <v>391238.16549595998</v>
      </c>
      <c r="BI581" s="237">
        <f t="shared" si="378"/>
        <v>66.839814584753739</v>
      </c>
      <c r="BJ581" s="238">
        <f t="shared" si="379"/>
        <v>37549</v>
      </c>
      <c r="BK581" s="239">
        <f t="shared" si="380"/>
        <v>6.4149370362714127</v>
      </c>
      <c r="BL581" s="27">
        <f t="shared" si="381"/>
        <v>40323</v>
      </c>
      <c r="BM581" s="239">
        <f t="shared" si="382"/>
        <v>6.8888520629996055</v>
      </c>
      <c r="BN581" s="240">
        <f t="shared" si="383"/>
        <v>3360.25</v>
      </c>
      <c r="BO581" s="239">
        <f t="shared" si="384"/>
        <v>0.57407100524996713</v>
      </c>
      <c r="BP581" s="27">
        <f t="shared" si="385"/>
        <v>10000</v>
      </c>
      <c r="BQ581" s="239">
        <f t="shared" si="386"/>
        <v>1.7084175440814438</v>
      </c>
      <c r="BR581" s="36">
        <f t="shared" si="387"/>
        <v>32759.100000000006</v>
      </c>
      <c r="BS581" s="239">
        <f t="shared" si="388"/>
        <v>5.5966221168318429</v>
      </c>
      <c r="BT581" s="248">
        <f t="shared" si="397"/>
        <v>0.33160185415246263</v>
      </c>
      <c r="BU581" s="36">
        <v>123991.35</v>
      </c>
      <c r="BV581" s="47">
        <f t="shared" si="389"/>
        <v>21.182899765434271</v>
      </c>
      <c r="BW581" s="54">
        <f t="shared" si="390"/>
        <v>70107.484504040011</v>
      </c>
      <c r="BX581" s="237">
        <f t="shared" si="391"/>
        <v>11.977285649811991</v>
      </c>
      <c r="BY581" s="53">
        <v>11529</v>
      </c>
      <c r="BZ581" s="53">
        <v>11490</v>
      </c>
      <c r="CA581" s="53">
        <v>10850</v>
      </c>
      <c r="CB581" s="53">
        <v>3680</v>
      </c>
      <c r="CC581" s="54">
        <v>40323</v>
      </c>
      <c r="CD581" s="54">
        <v>3360.25</v>
      </c>
      <c r="CE581" s="54">
        <v>10000</v>
      </c>
      <c r="CF581" s="42">
        <f t="shared" si="392"/>
        <v>2.2432928869967231E-2</v>
      </c>
      <c r="CG581" s="42">
        <f t="shared" si="393"/>
        <v>2.2703023117960876E-2</v>
      </c>
      <c r="CH581" s="42">
        <f t="shared" si="394"/>
        <v>2.1111742409501647E-2</v>
      </c>
      <c r="CI581" s="42">
        <f t="shared" si="395"/>
        <v>7.1604803748355813E-3</v>
      </c>
      <c r="CJ581" s="42">
        <f t="shared" si="396"/>
        <v>6.888852062999605E-2</v>
      </c>
      <c r="CK581" s="54">
        <f t="shared" si="399"/>
        <v>14021.496900808002</v>
      </c>
    </row>
    <row r="582" spans="1:89" ht="20" customHeight="1" x14ac:dyDescent="0.6">
      <c r="A582" s="47">
        <v>575</v>
      </c>
      <c r="B582" s="62">
        <v>4</v>
      </c>
      <c r="C582" s="60" t="s">
        <v>935</v>
      </c>
      <c r="D582" s="69" t="s">
        <v>170</v>
      </c>
      <c r="E582" s="47" t="s">
        <v>101</v>
      </c>
      <c r="F582" s="57"/>
      <c r="G582" s="19">
        <v>40</v>
      </c>
      <c r="H582" s="20">
        <f t="shared" si="355"/>
        <v>0</v>
      </c>
      <c r="I582" s="57">
        <v>10457</v>
      </c>
      <c r="J582" s="22">
        <v>50</v>
      </c>
      <c r="K582" s="20">
        <f t="shared" si="356"/>
        <v>522850</v>
      </c>
      <c r="L582" s="23"/>
      <c r="M582" s="24">
        <v>60</v>
      </c>
      <c r="N582" s="20">
        <f t="shared" si="357"/>
        <v>0</v>
      </c>
      <c r="O582" s="23">
        <v>2836</v>
      </c>
      <c r="P582" s="25">
        <v>12</v>
      </c>
      <c r="Q582" s="20">
        <f t="shared" si="358"/>
        <v>34032</v>
      </c>
      <c r="R582" s="23"/>
      <c r="S582" s="26">
        <v>12</v>
      </c>
      <c r="T582" s="20">
        <f t="shared" si="359"/>
        <v>0</v>
      </c>
      <c r="U582" s="23">
        <v>274</v>
      </c>
      <c r="V582" s="25">
        <v>8</v>
      </c>
      <c r="W582" s="20">
        <f t="shared" si="360"/>
        <v>2192</v>
      </c>
      <c r="X582" s="23">
        <v>250</v>
      </c>
      <c r="Y582" s="25">
        <v>12</v>
      </c>
      <c r="Z582" s="20">
        <f t="shared" si="361"/>
        <v>3000</v>
      </c>
      <c r="AA582" s="23">
        <v>385</v>
      </c>
      <c r="AB582" s="25">
        <v>10</v>
      </c>
      <c r="AC582" s="20">
        <f t="shared" si="362"/>
        <v>3850</v>
      </c>
      <c r="AD582" s="23"/>
      <c r="AE582" s="25">
        <v>25</v>
      </c>
      <c r="AF582" s="20">
        <f t="shared" si="363"/>
        <v>0</v>
      </c>
      <c r="AG582" s="23"/>
      <c r="AH582" s="25">
        <v>7.5</v>
      </c>
      <c r="AI582" s="20">
        <f t="shared" si="364"/>
        <v>0</v>
      </c>
      <c r="AJ582" s="23"/>
      <c r="AK582" s="22">
        <v>15</v>
      </c>
      <c r="AL582" s="20">
        <f t="shared" si="365"/>
        <v>0</v>
      </c>
      <c r="AM582" s="23"/>
      <c r="AN582" s="25">
        <v>12</v>
      </c>
      <c r="AO582" s="20">
        <f t="shared" si="366"/>
        <v>0</v>
      </c>
      <c r="AP582" s="23">
        <f t="shared" si="367"/>
        <v>909</v>
      </c>
      <c r="AQ582" s="23"/>
      <c r="AR582" s="27">
        <v>4</v>
      </c>
      <c r="AS582" s="23">
        <f t="shared" si="368"/>
        <v>0</v>
      </c>
      <c r="AT582" s="23"/>
      <c r="AU582" s="28">
        <v>6</v>
      </c>
      <c r="AV582" s="23">
        <f t="shared" si="369"/>
        <v>0</v>
      </c>
      <c r="AW582" s="23">
        <v>887</v>
      </c>
      <c r="AX582" s="29">
        <f t="shared" si="370"/>
        <v>887</v>
      </c>
      <c r="AY582" s="23">
        <v>17740</v>
      </c>
      <c r="AZ582" s="30">
        <f t="shared" si="371"/>
        <v>0.27120589079085777</v>
      </c>
      <c r="BA582" s="30">
        <f t="shared" si="372"/>
        <v>8.6927417041216412E-2</v>
      </c>
      <c r="BB582" s="30">
        <f t="shared" si="373"/>
        <v>0.31276445698166433</v>
      </c>
      <c r="BC582" s="20">
        <f t="shared" si="374"/>
        <v>531892</v>
      </c>
      <c r="BD582" s="20">
        <f t="shared" si="375"/>
        <v>522850</v>
      </c>
      <c r="BE582" s="20">
        <f t="shared" si="376"/>
        <v>531892</v>
      </c>
      <c r="BF582" s="20">
        <f t="shared" si="377"/>
        <v>531892</v>
      </c>
      <c r="BG582" s="36">
        <v>583664</v>
      </c>
      <c r="BH582" s="36">
        <v>382835.08331568498</v>
      </c>
      <c r="BI582" s="237">
        <f t="shared" si="378"/>
        <v>65.591690307383175</v>
      </c>
      <c r="BJ582" s="238">
        <f t="shared" si="379"/>
        <v>40022</v>
      </c>
      <c r="BK582" s="239">
        <f t="shared" si="380"/>
        <v>6.8570273307930583</v>
      </c>
      <c r="BL582" s="27">
        <f t="shared" si="381"/>
        <v>46865</v>
      </c>
      <c r="BM582" s="239">
        <f t="shared" si="382"/>
        <v>8.0294484497930316</v>
      </c>
      <c r="BN582" s="240">
        <f t="shared" si="383"/>
        <v>550</v>
      </c>
      <c r="BO582" s="239">
        <f t="shared" si="384"/>
        <v>9.4232298034485587E-2</v>
      </c>
      <c r="BP582" s="27">
        <f t="shared" si="385"/>
        <v>14000</v>
      </c>
      <c r="BQ582" s="239">
        <f t="shared" si="386"/>
        <v>2.3986403136050876</v>
      </c>
      <c r="BR582" s="36">
        <f t="shared" si="387"/>
        <v>27221.820000000007</v>
      </c>
      <c r="BS582" s="239">
        <f t="shared" si="388"/>
        <v>4.6639539186929477</v>
      </c>
      <c r="BT582" s="248">
        <f t="shared" si="397"/>
        <v>0.34408309692616817</v>
      </c>
      <c r="BU582" s="36">
        <v>128658.82</v>
      </c>
      <c r="BV582" s="47">
        <f t="shared" si="389"/>
        <v>22.043302310918612</v>
      </c>
      <c r="BW582" s="54">
        <f t="shared" si="390"/>
        <v>72170.096684315009</v>
      </c>
      <c r="BX582" s="237">
        <f t="shared" si="391"/>
        <v>12.365007381698204</v>
      </c>
      <c r="BY582" s="53">
        <v>14392</v>
      </c>
      <c r="BZ582" s="53">
        <v>10380</v>
      </c>
      <c r="CA582" s="53">
        <v>12050</v>
      </c>
      <c r="CB582" s="53">
        <v>3200</v>
      </c>
      <c r="CC582" s="54">
        <v>46865</v>
      </c>
      <c r="CD582" s="54">
        <v>550</v>
      </c>
      <c r="CE582" s="54">
        <v>14000</v>
      </c>
      <c r="CF582" s="42">
        <f t="shared" si="392"/>
        <v>2.7058124581681997E-2</v>
      </c>
      <c r="CG582" s="42">
        <f t="shared" si="393"/>
        <v>1.9852730228555035E-2</v>
      </c>
      <c r="CH582" s="42">
        <f t="shared" si="394"/>
        <v>2.265497507012702E-2</v>
      </c>
      <c r="CI582" s="42">
        <f t="shared" si="395"/>
        <v>6.0162589397847683E-3</v>
      </c>
      <c r="CJ582" s="42">
        <f t="shared" si="396"/>
        <v>8.0294484497930321E-2</v>
      </c>
      <c r="CK582" s="54">
        <f t="shared" si="399"/>
        <v>14434.019336863003</v>
      </c>
    </row>
    <row r="583" spans="1:89" ht="20" customHeight="1" x14ac:dyDescent="0.6">
      <c r="A583" s="47">
        <v>576</v>
      </c>
      <c r="B583" s="47">
        <v>4</v>
      </c>
      <c r="C583" s="48" t="s">
        <v>936</v>
      </c>
      <c r="D583" s="48" t="s">
        <v>84</v>
      </c>
      <c r="E583" s="48" t="s">
        <v>233</v>
      </c>
      <c r="F583" s="49">
        <v>0</v>
      </c>
      <c r="G583" s="19">
        <v>40</v>
      </c>
      <c r="H583" s="20">
        <f t="shared" si="355"/>
        <v>0</v>
      </c>
      <c r="I583" s="23">
        <v>9922</v>
      </c>
      <c r="J583" s="22">
        <v>50</v>
      </c>
      <c r="K583" s="20">
        <f t="shared" si="356"/>
        <v>496100</v>
      </c>
      <c r="L583" s="23"/>
      <c r="M583" s="24">
        <v>60</v>
      </c>
      <c r="N583" s="20">
        <f t="shared" si="357"/>
        <v>0</v>
      </c>
      <c r="O583" s="23">
        <v>4510</v>
      </c>
      <c r="P583" s="25">
        <v>12</v>
      </c>
      <c r="Q583" s="20">
        <f t="shared" si="358"/>
        <v>54120</v>
      </c>
      <c r="R583" s="23">
        <v>440</v>
      </c>
      <c r="S583" s="26">
        <v>12</v>
      </c>
      <c r="T583" s="20">
        <f t="shared" si="359"/>
        <v>5280</v>
      </c>
      <c r="U583" s="23">
        <v>190</v>
      </c>
      <c r="V583" s="25">
        <v>8</v>
      </c>
      <c r="W583" s="20">
        <f t="shared" si="360"/>
        <v>1520</v>
      </c>
      <c r="X583" s="23">
        <v>161</v>
      </c>
      <c r="Y583" s="25">
        <v>12</v>
      </c>
      <c r="Z583" s="20">
        <f t="shared" si="361"/>
        <v>1932</v>
      </c>
      <c r="AA583" s="23">
        <v>440</v>
      </c>
      <c r="AB583" s="25">
        <v>10</v>
      </c>
      <c r="AC583" s="20">
        <f t="shared" si="362"/>
        <v>4400</v>
      </c>
      <c r="AD583" s="23">
        <v>80</v>
      </c>
      <c r="AE583" s="25">
        <v>25</v>
      </c>
      <c r="AF583" s="20">
        <f t="shared" si="363"/>
        <v>2000</v>
      </c>
      <c r="AG583" s="23">
        <v>184</v>
      </c>
      <c r="AH583" s="25">
        <v>7.5</v>
      </c>
      <c r="AI583" s="20">
        <f t="shared" si="364"/>
        <v>1380</v>
      </c>
      <c r="AJ583" s="23"/>
      <c r="AK583" s="22">
        <v>15</v>
      </c>
      <c r="AL583" s="20">
        <f t="shared" si="365"/>
        <v>0</v>
      </c>
      <c r="AM583" s="23">
        <v>0</v>
      </c>
      <c r="AN583" s="25">
        <v>12</v>
      </c>
      <c r="AO583" s="20">
        <f t="shared" si="366"/>
        <v>0</v>
      </c>
      <c r="AP583" s="23">
        <f t="shared" si="367"/>
        <v>1495</v>
      </c>
      <c r="AQ583" s="23">
        <v>59</v>
      </c>
      <c r="AR583" s="27">
        <v>4</v>
      </c>
      <c r="AS583" s="23">
        <f t="shared" si="368"/>
        <v>236</v>
      </c>
      <c r="AT583" s="23">
        <v>0</v>
      </c>
      <c r="AU583" s="28">
        <v>6</v>
      </c>
      <c r="AV583" s="23">
        <f t="shared" si="369"/>
        <v>0</v>
      </c>
      <c r="AW583" s="23">
        <v>856</v>
      </c>
      <c r="AX583" s="29">
        <f t="shared" si="370"/>
        <v>1092</v>
      </c>
      <c r="AY583" s="23">
        <v>16570</v>
      </c>
      <c r="AZ583" s="30">
        <f t="shared" si="371"/>
        <v>0.45454545454545453</v>
      </c>
      <c r="BA583" s="30">
        <f t="shared" si="372"/>
        <v>0.15067526708324935</v>
      </c>
      <c r="BB583" s="30">
        <f t="shared" si="373"/>
        <v>0.24212860310421286</v>
      </c>
      <c r="BC583" s="20">
        <f t="shared" si="374"/>
        <v>511232</v>
      </c>
      <c r="BD583" s="20">
        <f t="shared" si="375"/>
        <v>503380</v>
      </c>
      <c r="BE583" s="20">
        <f t="shared" si="376"/>
        <v>511232</v>
      </c>
      <c r="BF583" s="20">
        <f t="shared" si="377"/>
        <v>512612</v>
      </c>
      <c r="BG583" s="36">
        <v>583502</v>
      </c>
      <c r="BH583" s="36">
        <v>391070.17499999999</v>
      </c>
      <c r="BI583" s="237">
        <f t="shared" si="378"/>
        <v>67.021222720744731</v>
      </c>
      <c r="BJ583" s="238">
        <f t="shared" si="379"/>
        <v>41977</v>
      </c>
      <c r="BK583" s="239">
        <f t="shared" si="380"/>
        <v>7.1939770557770144</v>
      </c>
      <c r="BL583" s="27">
        <f t="shared" si="381"/>
        <v>34580</v>
      </c>
      <c r="BM583" s="239">
        <f t="shared" si="382"/>
        <v>5.9262864566016908</v>
      </c>
      <c r="BN583" s="240">
        <f t="shared" si="383"/>
        <v>7623.45</v>
      </c>
      <c r="BO583" s="239">
        <f t="shared" si="384"/>
        <v>1.3064993778941631</v>
      </c>
      <c r="BP583" s="27">
        <f t="shared" si="385"/>
        <v>11500</v>
      </c>
      <c r="BQ583" s="239">
        <f t="shared" si="386"/>
        <v>1.9708587117096428</v>
      </c>
      <c r="BR583" s="36">
        <f t="shared" si="387"/>
        <v>44841.448484848006</v>
      </c>
      <c r="BS583" s="239">
        <f t="shared" si="388"/>
        <v>7.6848834253949434</v>
      </c>
      <c r="BT583" s="248">
        <f t="shared" si="397"/>
        <v>0.32978777279255256</v>
      </c>
      <c r="BU583" s="36">
        <v>140521.898484848</v>
      </c>
      <c r="BV583" s="47">
        <f t="shared" si="389"/>
        <v>24.082505027377454</v>
      </c>
      <c r="BW583" s="54">
        <f t="shared" si="390"/>
        <v>51909.926515152009</v>
      </c>
      <c r="BX583" s="237">
        <f t="shared" si="391"/>
        <v>8.8962722518778001</v>
      </c>
      <c r="BY583" s="53">
        <v>8231</v>
      </c>
      <c r="BZ583" s="53">
        <v>14740</v>
      </c>
      <c r="CA583" s="53">
        <v>15866</v>
      </c>
      <c r="CB583" s="53">
        <v>3140</v>
      </c>
      <c r="CC583" s="54">
        <v>34580</v>
      </c>
      <c r="CD583" s="54">
        <v>7623.45</v>
      </c>
      <c r="CE583" s="54">
        <v>11500</v>
      </c>
      <c r="CF583" s="42">
        <f t="shared" si="392"/>
        <v>1.6100322358537807E-2</v>
      </c>
      <c r="CG583" s="42">
        <f t="shared" si="393"/>
        <v>2.9282053319559777E-2</v>
      </c>
      <c r="CH583" s="42">
        <f t="shared" si="394"/>
        <v>3.1034833500250377E-2</v>
      </c>
      <c r="CI583" s="42">
        <f t="shared" si="395"/>
        <v>6.125490624487917E-3</v>
      </c>
      <c r="CJ583" s="42">
        <f t="shared" si="396"/>
        <v>5.9262864566016912E-2</v>
      </c>
      <c r="CK583" s="54">
        <f t="shared" si="399"/>
        <v>10381.985303030402</v>
      </c>
    </row>
    <row r="584" spans="1:89" ht="20" customHeight="1" x14ac:dyDescent="0.6">
      <c r="A584" s="47">
        <v>577</v>
      </c>
      <c r="B584" s="47">
        <v>4</v>
      </c>
      <c r="C584" s="48" t="s">
        <v>937</v>
      </c>
      <c r="D584" s="48" t="s">
        <v>93</v>
      </c>
      <c r="E584" s="48" t="s">
        <v>284</v>
      </c>
      <c r="F584" s="49">
        <v>0</v>
      </c>
      <c r="G584" s="19">
        <v>40</v>
      </c>
      <c r="H584" s="20">
        <f t="shared" ref="H584:H647" si="400">SUM(F584*G584)</f>
        <v>0</v>
      </c>
      <c r="I584" s="23">
        <v>9653</v>
      </c>
      <c r="J584" s="22">
        <v>50</v>
      </c>
      <c r="K584" s="20">
        <f t="shared" ref="K584:K647" si="401">J584*I584</f>
        <v>482650</v>
      </c>
      <c r="L584" s="23"/>
      <c r="M584" s="24">
        <v>60</v>
      </c>
      <c r="N584" s="20">
        <f t="shared" ref="N584:N647" si="402">M584*L584</f>
        <v>0</v>
      </c>
      <c r="O584" s="23">
        <v>3400</v>
      </c>
      <c r="P584" s="25">
        <v>12</v>
      </c>
      <c r="Q584" s="20">
        <f t="shared" ref="Q584:Q647" si="403">O584*P584</f>
        <v>40800</v>
      </c>
      <c r="R584" s="23">
        <v>680</v>
      </c>
      <c r="S584" s="26">
        <v>12</v>
      </c>
      <c r="T584" s="20">
        <f t="shared" ref="T584:T647" si="404">R584*S584</f>
        <v>8160</v>
      </c>
      <c r="U584" s="23">
        <v>409</v>
      </c>
      <c r="V584" s="25">
        <v>8</v>
      </c>
      <c r="W584" s="20">
        <f t="shared" ref="W584:W647" si="405">U584*V584</f>
        <v>3272</v>
      </c>
      <c r="X584" s="23">
        <v>638</v>
      </c>
      <c r="Y584" s="25">
        <v>12</v>
      </c>
      <c r="Z584" s="20">
        <f t="shared" ref="Z584:Z647" si="406">X584*Y584</f>
        <v>7656</v>
      </c>
      <c r="AA584" s="23">
        <v>800</v>
      </c>
      <c r="AB584" s="25">
        <v>10</v>
      </c>
      <c r="AC584" s="20">
        <f t="shared" ref="AC584:AC647" si="407">AA584*AB584</f>
        <v>8000</v>
      </c>
      <c r="AD584" s="23">
        <v>108</v>
      </c>
      <c r="AE584" s="25">
        <v>25</v>
      </c>
      <c r="AF584" s="20">
        <f t="shared" ref="AF584:AF647" si="408">AD584*AE584</f>
        <v>2700</v>
      </c>
      <c r="AG584" s="23">
        <v>0</v>
      </c>
      <c r="AH584" s="25">
        <v>7.5</v>
      </c>
      <c r="AI584" s="20">
        <f t="shared" ref="AI584:AI647" si="409">AG584*AH584</f>
        <v>0</v>
      </c>
      <c r="AJ584" s="23"/>
      <c r="AK584" s="22">
        <v>15</v>
      </c>
      <c r="AL584" s="20">
        <f t="shared" ref="AL584:AL647" si="410">AJ584*AK584</f>
        <v>0</v>
      </c>
      <c r="AM584" s="23">
        <v>126</v>
      </c>
      <c r="AN584" s="25">
        <v>12</v>
      </c>
      <c r="AO584" s="20">
        <f t="shared" ref="AO584:AO647" si="411">AM584*AN584</f>
        <v>1512</v>
      </c>
      <c r="AP584" s="23">
        <f t="shared" ref="AP584:AP647" si="412">SUM(R584+U584+X584+AA584+AD584+AG584+AM584+AJ584)</f>
        <v>2761</v>
      </c>
      <c r="AQ584" s="23">
        <v>113</v>
      </c>
      <c r="AR584" s="27">
        <v>4</v>
      </c>
      <c r="AS584" s="23">
        <f t="shared" ref="AS584:AS647" si="413">SUM(AQ584*AR584)</f>
        <v>452</v>
      </c>
      <c r="AT584" s="23">
        <v>20</v>
      </c>
      <c r="AU584" s="28">
        <v>6</v>
      </c>
      <c r="AV584" s="23">
        <f t="shared" ref="AV584:AV647" si="414">SUM(AT584*AU584)</f>
        <v>120</v>
      </c>
      <c r="AW584" s="23">
        <v>1139</v>
      </c>
      <c r="AX584" s="29">
        <f t="shared" ref="AX584:AX647" si="415">SUM(AW584+AV584+AS584)</f>
        <v>1711</v>
      </c>
      <c r="AY584" s="23">
        <v>28680</v>
      </c>
      <c r="AZ584" s="30">
        <f t="shared" ref="AZ584:AZ647" si="416">O584/(I584+F584+L584)</f>
        <v>0.35222210711695845</v>
      </c>
      <c r="BA584" s="30">
        <f t="shared" ref="BA584:BA647" si="417">AP584/(I584+F584+L584)</f>
        <v>0.28602506992644772</v>
      </c>
      <c r="BB584" s="30">
        <f t="shared" ref="BB584:BB647" si="418">AX584/O584</f>
        <v>0.50323529411764711</v>
      </c>
      <c r="BC584" s="20">
        <f t="shared" ref="BC584:BC647" si="419">H584+W584+Z584+AC584+AF584+T584+K584+N584</f>
        <v>512438</v>
      </c>
      <c r="BD584" s="20">
        <f t="shared" ref="BD584:BD647" si="420">H584+AF584+T584+K584+N584</f>
        <v>493510</v>
      </c>
      <c r="BE584" s="20">
        <f t="shared" ref="BE584:BE647" si="421">H584+W584+Z584+AC584+AF584+T584+K584+N584</f>
        <v>512438</v>
      </c>
      <c r="BF584" s="20">
        <f t="shared" ref="BF584:BF647" si="422">H584+W584+Z584+AC584+AF584+AI584+T584+K584+N584</f>
        <v>512438</v>
      </c>
      <c r="BG584" s="36">
        <v>583430</v>
      </c>
      <c r="BH584" s="36">
        <v>392953.54924242402</v>
      </c>
      <c r="BI584" s="237">
        <f t="shared" ref="BI584:BI647" si="423">+BH584/BG584%</f>
        <v>67.352304345409735</v>
      </c>
      <c r="BJ584" s="238">
        <f t="shared" ref="BJ584:BJ647" si="424">SUM(BY584+BZ584+CA584+CB584)</f>
        <v>29081</v>
      </c>
      <c r="BK584" s="239">
        <f t="shared" ref="BK584:BK647" si="425">+BJ584/BG584%</f>
        <v>4.9844882847985188</v>
      </c>
      <c r="BL584" s="27">
        <f t="shared" ref="BL584:BL647" si="426">CC584</f>
        <v>36775</v>
      </c>
      <c r="BM584" s="239">
        <f t="shared" ref="BM584:BM647" si="427">+BL584/BG584%</f>
        <v>6.3032411771763535</v>
      </c>
      <c r="BN584" s="240">
        <f t="shared" ref="BN584:BN647" si="428">CD584</f>
        <v>5250</v>
      </c>
      <c r="BO584" s="239">
        <f t="shared" ref="BO584:BO647" si="429">+BN584/BG584%</f>
        <v>0.89985088185386419</v>
      </c>
      <c r="BP584" s="27">
        <f t="shared" ref="BP584:BP647" si="430">CE584</f>
        <v>10000</v>
      </c>
      <c r="BQ584" s="239">
        <f t="shared" ref="BQ584:BQ647" si="431">+BP584/BG584%</f>
        <v>1.714001679721646</v>
      </c>
      <c r="BR584" s="36">
        <f t="shared" ref="BR584:BR647" si="432">BU584-BL584-BN584-BP584-BY584-BZ584-CA584-CB584</f>
        <v>35313.97</v>
      </c>
      <c r="BS584" s="239">
        <f t="shared" ref="BS584:BS647" si="433">+BR584/BG584%</f>
        <v>6.0528203897639816</v>
      </c>
      <c r="BT584" s="248">
        <f t="shared" si="397"/>
        <v>0.32647695654590264</v>
      </c>
      <c r="BU584" s="36">
        <v>116419.97</v>
      </c>
      <c r="BV584" s="47">
        <f t="shared" ref="BV584:BV647" si="434">+BU584/BG584%</f>
        <v>19.954402413314366</v>
      </c>
      <c r="BW584" s="54">
        <f t="shared" ref="BW584:BW647" si="435">SUM(BG584-BH584-BU584)</f>
        <v>74056.480757575977</v>
      </c>
      <c r="BX584" s="237">
        <f t="shared" ref="BX584:BX647" si="436">+BW584/BG584%</f>
        <v>12.693293241275898</v>
      </c>
      <c r="BY584" s="53">
        <v>11841</v>
      </c>
      <c r="BZ584" s="53">
        <v>8660</v>
      </c>
      <c r="CA584" s="53">
        <v>4650</v>
      </c>
      <c r="CB584" s="53">
        <v>3930</v>
      </c>
      <c r="CC584" s="54">
        <v>36775</v>
      </c>
      <c r="CD584" s="54">
        <v>5250</v>
      </c>
      <c r="CE584" s="54">
        <v>10000</v>
      </c>
      <c r="CF584" s="42">
        <f t="shared" ref="CF584:CF647" si="437">BY584/BC584</f>
        <v>2.3107185649776169E-2</v>
      </c>
      <c r="CG584" s="42">
        <f t="shared" ref="CG584:CG647" si="438">BZ584/BD584</f>
        <v>1.7547770055318029E-2</v>
      </c>
      <c r="CH584" s="42">
        <f t="shared" ref="CH584:CH647" si="439">CA584/BE584</f>
        <v>9.0742684968718162E-3</v>
      </c>
      <c r="CI584" s="42">
        <f t="shared" ref="CI584:CI647" si="440">CB584/BF584</f>
        <v>7.669220471549729E-3</v>
      </c>
      <c r="CJ584" s="42">
        <f t="shared" ref="CJ584:CJ647" si="441">CC584/BG584</f>
        <v>6.3032411771763538E-2</v>
      </c>
      <c r="CK584" s="54">
        <f t="shared" si="399"/>
        <v>14811.296151515196</v>
      </c>
    </row>
    <row r="585" spans="1:89" ht="20" customHeight="1" x14ac:dyDescent="0.6">
      <c r="A585" s="47">
        <v>578</v>
      </c>
      <c r="B585" s="47">
        <v>4</v>
      </c>
      <c r="C585" s="48" t="s">
        <v>938</v>
      </c>
      <c r="D585" s="48" t="s">
        <v>78</v>
      </c>
      <c r="E585" s="48" t="s">
        <v>117</v>
      </c>
      <c r="F585" s="55"/>
      <c r="G585" s="19">
        <v>40</v>
      </c>
      <c r="H585" s="20">
        <f t="shared" si="400"/>
        <v>0</v>
      </c>
      <c r="I585" s="23">
        <v>7332</v>
      </c>
      <c r="J585" s="22">
        <v>50</v>
      </c>
      <c r="K585" s="20">
        <f t="shared" si="401"/>
        <v>366600</v>
      </c>
      <c r="L585" s="23"/>
      <c r="M585" s="24">
        <v>60</v>
      </c>
      <c r="N585" s="20">
        <f t="shared" si="402"/>
        <v>0</v>
      </c>
      <c r="O585" s="23">
        <v>5639</v>
      </c>
      <c r="P585" s="25">
        <v>12</v>
      </c>
      <c r="Q585" s="20">
        <f t="shared" si="403"/>
        <v>67668</v>
      </c>
      <c r="R585" s="23">
        <v>7260</v>
      </c>
      <c r="S585" s="26">
        <v>12</v>
      </c>
      <c r="T585" s="20">
        <f t="shared" si="404"/>
        <v>87120</v>
      </c>
      <c r="U585" s="23">
        <v>609</v>
      </c>
      <c r="V585" s="25">
        <v>8</v>
      </c>
      <c r="W585" s="20">
        <f t="shared" si="405"/>
        <v>4872</v>
      </c>
      <c r="X585" s="23">
        <v>214</v>
      </c>
      <c r="Y585" s="25">
        <v>12</v>
      </c>
      <c r="Z585" s="20">
        <f t="shared" si="406"/>
        <v>2568</v>
      </c>
      <c r="AA585" s="23">
        <v>684</v>
      </c>
      <c r="AB585" s="25">
        <v>10</v>
      </c>
      <c r="AC585" s="20">
        <f t="shared" si="407"/>
        <v>6840</v>
      </c>
      <c r="AD585" s="23">
        <v>248</v>
      </c>
      <c r="AE585" s="25">
        <v>25</v>
      </c>
      <c r="AF585" s="20">
        <f t="shared" si="408"/>
        <v>6200</v>
      </c>
      <c r="AG585" s="23">
        <v>624</v>
      </c>
      <c r="AH585" s="25">
        <v>7.5</v>
      </c>
      <c r="AI585" s="20">
        <f t="shared" si="409"/>
        <v>4680</v>
      </c>
      <c r="AJ585" s="23"/>
      <c r="AK585" s="22">
        <v>15</v>
      </c>
      <c r="AL585" s="20">
        <f t="shared" si="410"/>
        <v>0</v>
      </c>
      <c r="AM585" s="23">
        <v>245</v>
      </c>
      <c r="AN585" s="25">
        <v>12</v>
      </c>
      <c r="AO585" s="20">
        <f t="shared" si="411"/>
        <v>2940</v>
      </c>
      <c r="AP585" s="23">
        <f t="shared" si="412"/>
        <v>9884</v>
      </c>
      <c r="AQ585" s="23">
        <v>0</v>
      </c>
      <c r="AR585" s="27">
        <v>4</v>
      </c>
      <c r="AS585" s="23">
        <f t="shared" si="413"/>
        <v>0</v>
      </c>
      <c r="AT585" s="23"/>
      <c r="AU585" s="28">
        <v>6</v>
      </c>
      <c r="AV585" s="23">
        <f t="shared" si="414"/>
        <v>0</v>
      </c>
      <c r="AW585" s="23">
        <v>1640</v>
      </c>
      <c r="AX585" s="29">
        <f t="shared" si="415"/>
        <v>1640</v>
      </c>
      <c r="AY585" s="23">
        <v>33325</v>
      </c>
      <c r="AZ585" s="30">
        <f t="shared" si="416"/>
        <v>0.76909438079650849</v>
      </c>
      <c r="BA585" s="30">
        <f t="shared" si="417"/>
        <v>1.348063284233497</v>
      </c>
      <c r="BB585" s="30">
        <f t="shared" si="418"/>
        <v>0.29083170774960099</v>
      </c>
      <c r="BC585" s="20">
        <f t="shared" si="419"/>
        <v>474200</v>
      </c>
      <c r="BD585" s="20">
        <f t="shared" si="420"/>
        <v>459920</v>
      </c>
      <c r="BE585" s="20">
        <f t="shared" si="421"/>
        <v>474200</v>
      </c>
      <c r="BF585" s="20">
        <f t="shared" si="422"/>
        <v>478880</v>
      </c>
      <c r="BG585" s="36">
        <v>582323</v>
      </c>
      <c r="BH585" s="36">
        <v>388105.70833333302</v>
      </c>
      <c r="BI585" s="237">
        <f t="shared" si="423"/>
        <v>66.647841203822111</v>
      </c>
      <c r="BJ585" s="238">
        <f t="shared" si="424"/>
        <v>40601</v>
      </c>
      <c r="BK585" s="239">
        <f t="shared" si="425"/>
        <v>6.9722473610006821</v>
      </c>
      <c r="BL585" s="27">
        <f t="shared" si="426"/>
        <v>40750</v>
      </c>
      <c r="BM585" s="239">
        <f t="shared" si="427"/>
        <v>6.9978345351291296</v>
      </c>
      <c r="BN585" s="240">
        <f t="shared" si="428"/>
        <v>1375</v>
      </c>
      <c r="BO585" s="239">
        <f t="shared" si="429"/>
        <v>0.23612325118533875</v>
      </c>
      <c r="BP585" s="27">
        <f t="shared" si="430"/>
        <v>35000</v>
      </c>
      <c r="BQ585" s="239">
        <f t="shared" si="431"/>
        <v>6.0104100301722587</v>
      </c>
      <c r="BR585" s="36">
        <f t="shared" si="432"/>
        <v>34387.73000000001</v>
      </c>
      <c r="BS585" s="239">
        <f t="shared" si="433"/>
        <v>5.9052673516244445</v>
      </c>
      <c r="BT585" s="248">
        <f t="shared" ref="BT585:BT648" si="442">(BG585-BH585)/BG585</f>
        <v>0.33352158796177889</v>
      </c>
      <c r="BU585" s="36">
        <v>152113.73000000001</v>
      </c>
      <c r="BV585" s="47">
        <f t="shared" si="434"/>
        <v>26.121882529111854</v>
      </c>
      <c r="BW585" s="54">
        <f t="shared" si="435"/>
        <v>42103.561666666967</v>
      </c>
      <c r="BX585" s="237">
        <f t="shared" si="436"/>
        <v>7.2302762670660385</v>
      </c>
      <c r="BY585" s="53">
        <v>10793</v>
      </c>
      <c r="BZ585" s="53">
        <v>12728</v>
      </c>
      <c r="CA585" s="53">
        <v>13120</v>
      </c>
      <c r="CB585" s="53">
        <v>3960</v>
      </c>
      <c r="CC585" s="54">
        <v>40750</v>
      </c>
      <c r="CD585" s="54">
        <v>1375</v>
      </c>
      <c r="CE585" s="54">
        <v>35000</v>
      </c>
      <c r="CF585" s="42">
        <f t="shared" si="437"/>
        <v>2.2760438633487978E-2</v>
      </c>
      <c r="CG585" s="42">
        <f t="shared" si="438"/>
        <v>2.7674378152722213E-2</v>
      </c>
      <c r="CH585" s="42">
        <f t="shared" si="439"/>
        <v>2.7667650780261493E-2</v>
      </c>
      <c r="CI585" s="42">
        <f t="shared" si="440"/>
        <v>8.2692950217173409E-3</v>
      </c>
      <c r="CJ585" s="42">
        <f t="shared" si="441"/>
        <v>6.9978345351291299E-2</v>
      </c>
      <c r="CK585" s="54">
        <f t="shared" si="399"/>
        <v>8420.712333333393</v>
      </c>
    </row>
    <row r="586" spans="1:89" ht="20" customHeight="1" x14ac:dyDescent="0.6">
      <c r="A586" s="47">
        <v>579</v>
      </c>
      <c r="B586" s="47">
        <v>4</v>
      </c>
      <c r="C586" s="48" t="s">
        <v>939</v>
      </c>
      <c r="D586" s="61" t="s">
        <v>554</v>
      </c>
      <c r="E586" s="47" t="s">
        <v>258</v>
      </c>
      <c r="F586" s="57"/>
      <c r="G586" s="19">
        <v>40</v>
      </c>
      <c r="H586" s="20">
        <f t="shared" si="400"/>
        <v>0</v>
      </c>
      <c r="I586" s="57">
        <v>10310</v>
      </c>
      <c r="J586" s="22">
        <v>50</v>
      </c>
      <c r="K586" s="20">
        <f t="shared" si="401"/>
        <v>515500</v>
      </c>
      <c r="L586" s="23"/>
      <c r="M586" s="24">
        <v>60</v>
      </c>
      <c r="N586" s="20">
        <f t="shared" si="402"/>
        <v>0</v>
      </c>
      <c r="O586" s="57">
        <v>3253</v>
      </c>
      <c r="P586" s="25">
        <v>12</v>
      </c>
      <c r="Q586" s="20">
        <f t="shared" si="403"/>
        <v>39036</v>
      </c>
      <c r="R586" s="57">
        <v>580</v>
      </c>
      <c r="S586" s="26">
        <v>12</v>
      </c>
      <c r="T586" s="20">
        <f t="shared" si="404"/>
        <v>6960</v>
      </c>
      <c r="U586" s="57">
        <v>310</v>
      </c>
      <c r="V586" s="25">
        <v>8</v>
      </c>
      <c r="W586" s="20">
        <f t="shared" si="405"/>
        <v>2480</v>
      </c>
      <c r="X586" s="57">
        <v>45</v>
      </c>
      <c r="Y586" s="25">
        <v>12</v>
      </c>
      <c r="Z586" s="20">
        <f t="shared" si="406"/>
        <v>540</v>
      </c>
      <c r="AA586" s="57">
        <v>80</v>
      </c>
      <c r="AB586" s="25">
        <v>10</v>
      </c>
      <c r="AC586" s="20">
        <f t="shared" si="407"/>
        <v>800</v>
      </c>
      <c r="AD586" s="57">
        <v>230</v>
      </c>
      <c r="AE586" s="25">
        <v>25</v>
      </c>
      <c r="AF586" s="20">
        <f t="shared" si="408"/>
        <v>5750</v>
      </c>
      <c r="AG586" s="23"/>
      <c r="AH586" s="25">
        <v>7.5</v>
      </c>
      <c r="AI586" s="20">
        <f t="shared" si="409"/>
        <v>0</v>
      </c>
      <c r="AJ586" s="57"/>
      <c r="AK586" s="22">
        <v>15</v>
      </c>
      <c r="AL586" s="20">
        <f t="shared" si="410"/>
        <v>0</v>
      </c>
      <c r="AM586" s="57"/>
      <c r="AN586" s="25">
        <v>12</v>
      </c>
      <c r="AO586" s="20">
        <f t="shared" si="411"/>
        <v>0</v>
      </c>
      <c r="AP586" s="23">
        <f t="shared" si="412"/>
        <v>1245</v>
      </c>
      <c r="AQ586" s="57">
        <v>12</v>
      </c>
      <c r="AR586" s="27">
        <v>4</v>
      </c>
      <c r="AS586" s="23">
        <f t="shared" si="413"/>
        <v>48</v>
      </c>
      <c r="AT586" s="57">
        <v>12</v>
      </c>
      <c r="AU586" s="28">
        <v>6</v>
      </c>
      <c r="AV586" s="23">
        <f t="shared" si="414"/>
        <v>72</v>
      </c>
      <c r="AW586" s="57">
        <v>520</v>
      </c>
      <c r="AX586" s="29">
        <f t="shared" si="415"/>
        <v>640</v>
      </c>
      <c r="AY586" s="57">
        <v>1995</v>
      </c>
      <c r="AZ586" s="30">
        <f t="shared" si="416"/>
        <v>0.31551891367604268</v>
      </c>
      <c r="BA586" s="30">
        <f t="shared" si="417"/>
        <v>0.12075654704170707</v>
      </c>
      <c r="BB586" s="30">
        <f t="shared" si="418"/>
        <v>0.19674146941284967</v>
      </c>
      <c r="BC586" s="20">
        <f t="shared" si="419"/>
        <v>532030</v>
      </c>
      <c r="BD586" s="20">
        <f t="shared" si="420"/>
        <v>528210</v>
      </c>
      <c r="BE586" s="20">
        <f t="shared" si="421"/>
        <v>532030</v>
      </c>
      <c r="BF586" s="20">
        <f t="shared" si="422"/>
        <v>532030</v>
      </c>
      <c r="BG586" s="241">
        <v>581866</v>
      </c>
      <c r="BH586" s="241">
        <v>393297.22</v>
      </c>
      <c r="BI586" s="237">
        <f t="shared" si="423"/>
        <v>67.592404436760347</v>
      </c>
      <c r="BJ586" s="238">
        <f t="shared" si="424"/>
        <v>35974</v>
      </c>
      <c r="BK586" s="239">
        <f t="shared" si="425"/>
        <v>6.1825231238807561</v>
      </c>
      <c r="BL586" s="27">
        <f t="shared" si="426"/>
        <v>36415</v>
      </c>
      <c r="BM586" s="239">
        <f t="shared" si="427"/>
        <v>6.2583137698370415</v>
      </c>
      <c r="BN586" s="240">
        <f t="shared" si="428"/>
        <v>7537.5</v>
      </c>
      <c r="BO586" s="239">
        <f t="shared" si="429"/>
        <v>1.2954013467018179</v>
      </c>
      <c r="BP586" s="27">
        <f t="shared" si="430"/>
        <v>10000</v>
      </c>
      <c r="BQ586" s="239">
        <f t="shared" si="431"/>
        <v>1.7186087518432078</v>
      </c>
      <c r="BR586" s="36">
        <f t="shared" si="432"/>
        <v>35315.929999999993</v>
      </c>
      <c r="BS586" s="239">
        <f t="shared" si="433"/>
        <v>6.0694266377482089</v>
      </c>
      <c r="BT586" s="248">
        <f t="shared" si="442"/>
        <v>0.3240759556323965</v>
      </c>
      <c r="BU586" s="241">
        <v>125242.43</v>
      </c>
      <c r="BV586" s="47">
        <f t="shared" si="434"/>
        <v>21.524273630011034</v>
      </c>
      <c r="BW586" s="54">
        <f t="shared" si="435"/>
        <v>63326.350000000035</v>
      </c>
      <c r="BX586" s="237">
        <f t="shared" si="436"/>
        <v>10.883321933228618</v>
      </c>
      <c r="BY586" s="58">
        <v>10869</v>
      </c>
      <c r="BZ586" s="58">
        <v>9025</v>
      </c>
      <c r="CA586" s="58">
        <v>10960</v>
      </c>
      <c r="CB586" s="58">
        <v>5120</v>
      </c>
      <c r="CC586" s="59">
        <v>36415</v>
      </c>
      <c r="CD586" s="59">
        <v>7537.5</v>
      </c>
      <c r="CE586" s="59">
        <v>10000</v>
      </c>
      <c r="CF586" s="42">
        <f t="shared" si="437"/>
        <v>2.0429299099674829E-2</v>
      </c>
      <c r="CG586" s="42">
        <f t="shared" si="438"/>
        <v>1.7086007459154503E-2</v>
      </c>
      <c r="CH586" s="42">
        <f t="shared" si="439"/>
        <v>2.0600342085972594E-2</v>
      </c>
      <c r="CI586" s="42">
        <f t="shared" si="440"/>
        <v>9.6235174708193139E-3</v>
      </c>
      <c r="CJ586" s="42">
        <f t="shared" si="441"/>
        <v>6.2583137698370414E-2</v>
      </c>
      <c r="CK586" s="54">
        <f t="shared" si="399"/>
        <v>12665.270000000008</v>
      </c>
    </row>
    <row r="587" spans="1:89" ht="20" customHeight="1" x14ac:dyDescent="0.6">
      <c r="A587" s="47">
        <v>580</v>
      </c>
      <c r="B587" s="47">
        <v>5</v>
      </c>
      <c r="C587" s="70" t="s">
        <v>940</v>
      </c>
      <c r="D587" s="48" t="s">
        <v>72</v>
      </c>
      <c r="E587" s="48" t="s">
        <v>73</v>
      </c>
      <c r="F587" s="57"/>
      <c r="G587" s="19">
        <v>40</v>
      </c>
      <c r="H587" s="20">
        <f t="shared" si="400"/>
        <v>0</v>
      </c>
      <c r="I587" s="23">
        <v>9618</v>
      </c>
      <c r="J587" s="22">
        <v>50</v>
      </c>
      <c r="K587" s="20">
        <f t="shared" si="401"/>
        <v>480900</v>
      </c>
      <c r="L587" s="23"/>
      <c r="M587" s="24">
        <v>60</v>
      </c>
      <c r="N587" s="20">
        <f t="shared" si="402"/>
        <v>0</v>
      </c>
      <c r="O587" s="23">
        <v>2847</v>
      </c>
      <c r="P587" s="25">
        <v>12</v>
      </c>
      <c r="Q587" s="20">
        <f t="shared" si="403"/>
        <v>34164</v>
      </c>
      <c r="R587" s="23">
        <v>680</v>
      </c>
      <c r="S587" s="26">
        <v>12</v>
      </c>
      <c r="T587" s="20">
        <f t="shared" si="404"/>
        <v>8160</v>
      </c>
      <c r="U587" s="23"/>
      <c r="V587" s="25">
        <v>8</v>
      </c>
      <c r="W587" s="20">
        <f t="shared" si="405"/>
        <v>0</v>
      </c>
      <c r="X587" s="23"/>
      <c r="Y587" s="25">
        <v>12</v>
      </c>
      <c r="Z587" s="20">
        <f t="shared" si="406"/>
        <v>0</v>
      </c>
      <c r="AA587" s="23">
        <v>2464</v>
      </c>
      <c r="AB587" s="25">
        <v>10</v>
      </c>
      <c r="AC587" s="20">
        <f t="shared" si="407"/>
        <v>24640</v>
      </c>
      <c r="AD587" s="23"/>
      <c r="AE587" s="25">
        <v>25</v>
      </c>
      <c r="AF587" s="20">
        <f t="shared" si="408"/>
        <v>0</v>
      </c>
      <c r="AG587" s="23"/>
      <c r="AH587" s="25">
        <v>7.5</v>
      </c>
      <c r="AI587" s="20">
        <f t="shared" si="409"/>
        <v>0</v>
      </c>
      <c r="AJ587" s="23"/>
      <c r="AK587" s="22">
        <v>15</v>
      </c>
      <c r="AL587" s="20">
        <f t="shared" si="410"/>
        <v>0</v>
      </c>
      <c r="AM587" s="23"/>
      <c r="AN587" s="25">
        <v>12</v>
      </c>
      <c r="AO587" s="20">
        <f t="shared" si="411"/>
        <v>0</v>
      </c>
      <c r="AP587" s="23">
        <f t="shared" si="412"/>
        <v>3144</v>
      </c>
      <c r="AQ587" s="23"/>
      <c r="AR587" s="27">
        <v>4</v>
      </c>
      <c r="AS587" s="23">
        <f t="shared" si="413"/>
        <v>0</v>
      </c>
      <c r="AT587" s="23">
        <v>14</v>
      </c>
      <c r="AU587" s="28">
        <v>6</v>
      </c>
      <c r="AV587" s="23">
        <f t="shared" si="414"/>
        <v>84</v>
      </c>
      <c r="AW587" s="23">
        <v>1337</v>
      </c>
      <c r="AX587" s="29">
        <f t="shared" si="415"/>
        <v>1421</v>
      </c>
      <c r="AY587" s="23">
        <v>27055</v>
      </c>
      <c r="AZ587" s="30">
        <f t="shared" si="416"/>
        <v>0.29600748596381782</v>
      </c>
      <c r="BA587" s="30">
        <f t="shared" si="417"/>
        <v>0.32688708671241423</v>
      </c>
      <c r="BB587" s="30">
        <f t="shared" si="418"/>
        <v>0.49912188268352653</v>
      </c>
      <c r="BC587" s="20">
        <f t="shared" si="419"/>
        <v>513700</v>
      </c>
      <c r="BD587" s="20">
        <f t="shared" si="420"/>
        <v>489060</v>
      </c>
      <c r="BE587" s="20">
        <f t="shared" si="421"/>
        <v>513700</v>
      </c>
      <c r="BF587" s="20">
        <f t="shared" si="422"/>
        <v>513700</v>
      </c>
      <c r="BG587" s="36">
        <v>581646.5</v>
      </c>
      <c r="BH587" s="36">
        <v>389894.92549830198</v>
      </c>
      <c r="BI587" s="237">
        <f t="shared" si="423"/>
        <v>67.032970283205003</v>
      </c>
      <c r="BJ587" s="238">
        <f t="shared" si="424"/>
        <v>38838.400000000001</v>
      </c>
      <c r="BK587" s="239">
        <f t="shared" si="425"/>
        <v>6.6773203311633438</v>
      </c>
      <c r="BL587" s="27">
        <f t="shared" si="426"/>
        <v>40734.85</v>
      </c>
      <c r="BM587" s="239">
        <f t="shared" si="427"/>
        <v>7.0033688847091833</v>
      </c>
      <c r="BN587" s="240">
        <f t="shared" si="428"/>
        <v>0</v>
      </c>
      <c r="BO587" s="239">
        <f t="shared" si="429"/>
        <v>0</v>
      </c>
      <c r="BP587" s="27">
        <f t="shared" si="430"/>
        <v>18000</v>
      </c>
      <c r="BQ587" s="239">
        <f t="shared" si="431"/>
        <v>3.0946631674049443</v>
      </c>
      <c r="BR587" s="36">
        <f t="shared" si="432"/>
        <v>65366.439999999995</v>
      </c>
      <c r="BS587" s="239">
        <f t="shared" si="433"/>
        <v>11.238173014021402</v>
      </c>
      <c r="BT587" s="248">
        <f t="shared" si="442"/>
        <v>0.32967029716794999</v>
      </c>
      <c r="BU587" s="36">
        <v>162939.69</v>
      </c>
      <c r="BV587" s="47">
        <f t="shared" si="434"/>
        <v>28.013525397298874</v>
      </c>
      <c r="BW587" s="54">
        <f t="shared" si="435"/>
        <v>28811.884501698019</v>
      </c>
      <c r="BX587" s="237">
        <f t="shared" si="436"/>
        <v>4.9535043194961235</v>
      </c>
      <c r="BY587" s="53">
        <v>11124</v>
      </c>
      <c r="BZ587" s="53">
        <v>12150</v>
      </c>
      <c r="CA587" s="53">
        <v>10850</v>
      </c>
      <c r="CB587" s="53">
        <v>4714.3999999999996</v>
      </c>
      <c r="CC587" s="54">
        <v>40734.85</v>
      </c>
      <c r="CD587" s="54"/>
      <c r="CE587" s="54">
        <v>18000</v>
      </c>
      <c r="CF587" s="42">
        <f t="shared" si="437"/>
        <v>2.165466225423399E-2</v>
      </c>
      <c r="CG587" s="42">
        <f t="shared" si="438"/>
        <v>2.4843577475156423E-2</v>
      </c>
      <c r="CH587" s="42">
        <f t="shared" si="439"/>
        <v>2.1121277009927972E-2</v>
      </c>
      <c r="CI587" s="42">
        <f t="shared" si="440"/>
        <v>9.1773408604243715E-3</v>
      </c>
      <c r="CJ587" s="42">
        <f t="shared" si="441"/>
        <v>7.0033688847091824E-2</v>
      </c>
      <c r="CK587" s="54">
        <f t="shared" si="399"/>
        <v>5762.3769003396046</v>
      </c>
    </row>
    <row r="588" spans="1:89" ht="20" customHeight="1" x14ac:dyDescent="0.6">
      <c r="A588" s="47">
        <v>581</v>
      </c>
      <c r="B588" s="47">
        <v>4</v>
      </c>
      <c r="C588" s="48" t="s">
        <v>941</v>
      </c>
      <c r="D588" s="48" t="s">
        <v>942</v>
      </c>
      <c r="E588" s="71" t="s">
        <v>603</v>
      </c>
      <c r="F588" s="57"/>
      <c r="G588" s="19">
        <v>40</v>
      </c>
      <c r="H588" s="20">
        <f t="shared" si="400"/>
        <v>0</v>
      </c>
      <c r="I588" s="57">
        <v>9860</v>
      </c>
      <c r="J588" s="22">
        <v>50</v>
      </c>
      <c r="K588" s="20">
        <f t="shared" si="401"/>
        <v>493000</v>
      </c>
      <c r="L588" s="23"/>
      <c r="M588" s="24">
        <v>60</v>
      </c>
      <c r="N588" s="20">
        <f t="shared" si="402"/>
        <v>0</v>
      </c>
      <c r="O588" s="57">
        <v>2808</v>
      </c>
      <c r="P588" s="25">
        <v>12</v>
      </c>
      <c r="Q588" s="20">
        <f t="shared" si="403"/>
        <v>33696</v>
      </c>
      <c r="R588" s="57">
        <v>661</v>
      </c>
      <c r="S588" s="26">
        <v>12</v>
      </c>
      <c r="T588" s="20">
        <f t="shared" si="404"/>
        <v>7932</v>
      </c>
      <c r="U588" s="23">
        <v>825</v>
      </c>
      <c r="V588" s="25">
        <v>8</v>
      </c>
      <c r="W588" s="20">
        <f t="shared" si="405"/>
        <v>6600</v>
      </c>
      <c r="X588" s="57">
        <v>537</v>
      </c>
      <c r="Y588" s="25">
        <v>12</v>
      </c>
      <c r="Z588" s="20">
        <f t="shared" si="406"/>
        <v>6444</v>
      </c>
      <c r="AA588" s="57">
        <v>615</v>
      </c>
      <c r="AB588" s="25">
        <v>10</v>
      </c>
      <c r="AC588" s="20">
        <f t="shared" si="407"/>
        <v>6150</v>
      </c>
      <c r="AD588" s="57">
        <v>250</v>
      </c>
      <c r="AE588" s="25">
        <v>25</v>
      </c>
      <c r="AF588" s="20">
        <f t="shared" si="408"/>
        <v>6250</v>
      </c>
      <c r="AG588" s="57"/>
      <c r="AH588" s="25">
        <v>7.5</v>
      </c>
      <c r="AI588" s="20">
        <f t="shared" si="409"/>
        <v>0</v>
      </c>
      <c r="AJ588" s="57">
        <v>240</v>
      </c>
      <c r="AK588" s="22">
        <v>15</v>
      </c>
      <c r="AL588" s="20">
        <f t="shared" si="410"/>
        <v>3600</v>
      </c>
      <c r="AM588" s="57"/>
      <c r="AN588" s="25">
        <v>12</v>
      </c>
      <c r="AO588" s="20">
        <f t="shared" si="411"/>
        <v>0</v>
      </c>
      <c r="AP588" s="23">
        <f t="shared" si="412"/>
        <v>3128</v>
      </c>
      <c r="AQ588" s="57">
        <v>54</v>
      </c>
      <c r="AR588" s="27">
        <v>4</v>
      </c>
      <c r="AS588" s="23">
        <f t="shared" si="413"/>
        <v>216</v>
      </c>
      <c r="AT588" s="57"/>
      <c r="AU588" s="28">
        <v>6</v>
      </c>
      <c r="AV588" s="23">
        <f t="shared" si="414"/>
        <v>0</v>
      </c>
      <c r="AW588" s="57">
        <v>694</v>
      </c>
      <c r="AX588" s="29">
        <f t="shared" si="415"/>
        <v>910</v>
      </c>
      <c r="AY588" s="57">
        <v>17710</v>
      </c>
      <c r="AZ588" s="30">
        <f t="shared" si="416"/>
        <v>0.28478701825557812</v>
      </c>
      <c r="BA588" s="30">
        <f t="shared" si="417"/>
        <v>0.31724137931034485</v>
      </c>
      <c r="BB588" s="30">
        <f t="shared" si="418"/>
        <v>0.32407407407407407</v>
      </c>
      <c r="BC588" s="20">
        <f t="shared" si="419"/>
        <v>526376</v>
      </c>
      <c r="BD588" s="20">
        <f t="shared" si="420"/>
        <v>507182</v>
      </c>
      <c r="BE588" s="20">
        <f t="shared" si="421"/>
        <v>526376</v>
      </c>
      <c r="BF588" s="20">
        <f t="shared" si="422"/>
        <v>526376</v>
      </c>
      <c r="BG588" s="241">
        <v>581382</v>
      </c>
      <c r="BH588" s="241">
        <v>390011.12</v>
      </c>
      <c r="BI588" s="237">
        <f t="shared" si="423"/>
        <v>67.083452876078042</v>
      </c>
      <c r="BJ588" s="238">
        <f t="shared" si="424"/>
        <v>42229</v>
      </c>
      <c r="BK588" s="239">
        <f t="shared" si="425"/>
        <v>7.2635547712175477</v>
      </c>
      <c r="BL588" s="27">
        <f t="shared" si="426"/>
        <v>32458.74</v>
      </c>
      <c r="BM588" s="239">
        <f t="shared" si="427"/>
        <v>5.5830314664024687</v>
      </c>
      <c r="BN588" s="240">
        <f t="shared" si="428"/>
        <v>5985</v>
      </c>
      <c r="BO588" s="239">
        <f t="shared" si="429"/>
        <v>1.0294436360258832</v>
      </c>
      <c r="BP588" s="27">
        <f t="shared" si="430"/>
        <v>9000</v>
      </c>
      <c r="BQ588" s="239">
        <f t="shared" si="431"/>
        <v>1.548035542896065</v>
      </c>
      <c r="BR588" s="36">
        <f t="shared" si="432"/>
        <v>42349.460000000006</v>
      </c>
      <c r="BS588" s="239">
        <f t="shared" si="433"/>
        <v>7.2842743669394663</v>
      </c>
      <c r="BT588" s="248">
        <f t="shared" si="442"/>
        <v>0.32916547123921969</v>
      </c>
      <c r="BU588" s="241">
        <v>132022.20000000001</v>
      </c>
      <c r="BV588" s="47">
        <f t="shared" si="434"/>
        <v>22.708339783481431</v>
      </c>
      <c r="BW588" s="54">
        <f t="shared" si="435"/>
        <v>59348.679999999993</v>
      </c>
      <c r="BX588" s="237">
        <f t="shared" si="436"/>
        <v>10.208207340440536</v>
      </c>
      <c r="BY588" s="58">
        <v>11529</v>
      </c>
      <c r="BZ588" s="58">
        <v>11250</v>
      </c>
      <c r="CA588" s="58">
        <v>12870</v>
      </c>
      <c r="CB588" s="58">
        <v>6580</v>
      </c>
      <c r="CC588" s="59">
        <v>32458.74</v>
      </c>
      <c r="CD588" s="59">
        <v>5985</v>
      </c>
      <c r="CE588" s="59">
        <v>9000</v>
      </c>
      <c r="CF588" s="42">
        <f t="shared" si="437"/>
        <v>2.1902594343207137E-2</v>
      </c>
      <c r="CG588" s="42">
        <f t="shared" si="438"/>
        <v>2.2181386563403276E-2</v>
      </c>
      <c r="CH588" s="42">
        <f t="shared" si="439"/>
        <v>2.4450202896788606E-2</v>
      </c>
      <c r="CI588" s="42">
        <f t="shared" si="440"/>
        <v>1.250056993479946E-2</v>
      </c>
      <c r="CJ588" s="42">
        <f t="shared" si="441"/>
        <v>5.5830314664024688E-2</v>
      </c>
      <c r="CK588" s="54">
        <f t="shared" si="399"/>
        <v>11869.735999999999</v>
      </c>
    </row>
    <row r="589" spans="1:89" ht="20" customHeight="1" x14ac:dyDescent="0.6">
      <c r="A589" s="47">
        <v>582</v>
      </c>
      <c r="B589" s="47">
        <v>2</v>
      </c>
      <c r="C589" s="48" t="s">
        <v>943</v>
      </c>
      <c r="D589" s="48" t="s">
        <v>500</v>
      </c>
      <c r="E589" s="48" t="s">
        <v>67</v>
      </c>
      <c r="F589" s="55"/>
      <c r="G589" s="19">
        <v>40</v>
      </c>
      <c r="H589" s="20">
        <f t="shared" si="400"/>
        <v>0</v>
      </c>
      <c r="I589" s="23">
        <v>9370</v>
      </c>
      <c r="J589" s="22">
        <v>50</v>
      </c>
      <c r="K589" s="20">
        <f t="shared" si="401"/>
        <v>468500</v>
      </c>
      <c r="L589" s="23"/>
      <c r="M589" s="24">
        <v>60</v>
      </c>
      <c r="N589" s="20">
        <f t="shared" si="402"/>
        <v>0</v>
      </c>
      <c r="O589" s="23">
        <v>4885</v>
      </c>
      <c r="P589" s="25">
        <v>12</v>
      </c>
      <c r="Q589" s="20">
        <f t="shared" si="403"/>
        <v>58620</v>
      </c>
      <c r="R589" s="23"/>
      <c r="S589" s="26">
        <v>12</v>
      </c>
      <c r="T589" s="20">
        <f t="shared" si="404"/>
        <v>0</v>
      </c>
      <c r="U589" s="23">
        <v>792</v>
      </c>
      <c r="V589" s="25">
        <v>8</v>
      </c>
      <c r="W589" s="20">
        <f t="shared" si="405"/>
        <v>6336</v>
      </c>
      <c r="X589" s="23">
        <v>268</v>
      </c>
      <c r="Y589" s="25">
        <v>12</v>
      </c>
      <c r="Z589" s="20">
        <f t="shared" si="406"/>
        <v>3216</v>
      </c>
      <c r="AA589" s="23">
        <v>913</v>
      </c>
      <c r="AB589" s="25">
        <v>10</v>
      </c>
      <c r="AC589" s="20">
        <f t="shared" si="407"/>
        <v>9130</v>
      </c>
      <c r="AD589" s="23">
        <v>233</v>
      </c>
      <c r="AE589" s="25">
        <v>25</v>
      </c>
      <c r="AF589" s="20">
        <f t="shared" si="408"/>
        <v>5825</v>
      </c>
      <c r="AG589" s="23">
        <v>324</v>
      </c>
      <c r="AH589" s="25">
        <v>7.5</v>
      </c>
      <c r="AI589" s="20">
        <f t="shared" si="409"/>
        <v>2430</v>
      </c>
      <c r="AJ589" s="23"/>
      <c r="AK589" s="22">
        <v>15</v>
      </c>
      <c r="AL589" s="20">
        <f t="shared" si="410"/>
        <v>0</v>
      </c>
      <c r="AM589" s="23">
        <v>164</v>
      </c>
      <c r="AN589" s="25">
        <v>12</v>
      </c>
      <c r="AO589" s="20">
        <f t="shared" si="411"/>
        <v>1968</v>
      </c>
      <c r="AP589" s="23">
        <f t="shared" si="412"/>
        <v>2694</v>
      </c>
      <c r="AQ589" s="23">
        <v>0</v>
      </c>
      <c r="AR589" s="27">
        <v>4</v>
      </c>
      <c r="AS589" s="23">
        <f t="shared" si="413"/>
        <v>0</v>
      </c>
      <c r="AT589" s="23"/>
      <c r="AU589" s="28">
        <v>6</v>
      </c>
      <c r="AV589" s="23">
        <f t="shared" si="414"/>
        <v>0</v>
      </c>
      <c r="AW589" s="23">
        <v>1206</v>
      </c>
      <c r="AX589" s="29">
        <f t="shared" si="415"/>
        <v>1206</v>
      </c>
      <c r="AY589" s="23">
        <v>25435</v>
      </c>
      <c r="AZ589" s="30">
        <f t="shared" si="416"/>
        <v>0.52134471718249731</v>
      </c>
      <c r="BA589" s="30">
        <f t="shared" si="417"/>
        <v>0.28751334044823906</v>
      </c>
      <c r="BB589" s="30">
        <f t="shared" si="418"/>
        <v>0.24687819856704196</v>
      </c>
      <c r="BC589" s="20">
        <f t="shared" si="419"/>
        <v>493007</v>
      </c>
      <c r="BD589" s="20">
        <f t="shared" si="420"/>
        <v>474325</v>
      </c>
      <c r="BE589" s="20">
        <f t="shared" si="421"/>
        <v>493007</v>
      </c>
      <c r="BF589" s="20">
        <f t="shared" si="422"/>
        <v>495437</v>
      </c>
      <c r="BG589" s="36">
        <v>581132</v>
      </c>
      <c r="BH589" s="36">
        <v>398092.37489600002</v>
      </c>
      <c r="BI589" s="237">
        <f t="shared" si="423"/>
        <v>68.502917563651636</v>
      </c>
      <c r="BJ589" s="238">
        <f t="shared" si="424"/>
        <v>34448</v>
      </c>
      <c r="BK589" s="239">
        <f t="shared" si="425"/>
        <v>5.9277410295767572</v>
      </c>
      <c r="BL589" s="27">
        <f t="shared" si="426"/>
        <v>28067.51</v>
      </c>
      <c r="BM589" s="239">
        <f t="shared" si="427"/>
        <v>4.8297994259479777</v>
      </c>
      <c r="BN589" s="240">
        <f t="shared" si="428"/>
        <v>0</v>
      </c>
      <c r="BO589" s="239">
        <f t="shared" si="429"/>
        <v>0</v>
      </c>
      <c r="BP589" s="27">
        <f t="shared" si="430"/>
        <v>20000</v>
      </c>
      <c r="BQ589" s="239">
        <f t="shared" si="431"/>
        <v>3.4415588885141415</v>
      </c>
      <c r="BR589" s="36">
        <f t="shared" si="432"/>
        <v>43376.69</v>
      </c>
      <c r="BS589" s="239">
        <f t="shared" si="433"/>
        <v>7.4641716511911245</v>
      </c>
      <c r="BT589" s="248">
        <f t="shared" si="442"/>
        <v>0.31497082436348367</v>
      </c>
      <c r="BU589" s="36">
        <v>125892.2</v>
      </c>
      <c r="BV589" s="47">
        <f t="shared" si="434"/>
        <v>21.66327099523</v>
      </c>
      <c r="BW589" s="54">
        <f t="shared" si="435"/>
        <v>57147.42510399998</v>
      </c>
      <c r="BX589" s="237">
        <f t="shared" si="436"/>
        <v>9.8338114411183657</v>
      </c>
      <c r="BY589" s="53">
        <v>7555</v>
      </c>
      <c r="BZ589" s="53">
        <v>11137</v>
      </c>
      <c r="CA589" s="53">
        <v>13120</v>
      </c>
      <c r="CB589" s="53">
        <v>2636</v>
      </c>
      <c r="CC589" s="54">
        <v>28067.51</v>
      </c>
      <c r="CD589" s="54">
        <v>0</v>
      </c>
      <c r="CE589" s="54">
        <v>20000</v>
      </c>
      <c r="CF589" s="42">
        <f t="shared" si="437"/>
        <v>1.5324326023768426E-2</v>
      </c>
      <c r="CG589" s="42">
        <f t="shared" si="438"/>
        <v>2.3479681652875138E-2</v>
      </c>
      <c r="CH589" s="42">
        <f t="shared" si="439"/>
        <v>2.6612198204082296E-2</v>
      </c>
      <c r="CI589" s="42">
        <f t="shared" si="440"/>
        <v>5.3205553884752253E-3</v>
      </c>
      <c r="CJ589" s="42">
        <f t="shared" si="441"/>
        <v>4.8297994259479768E-2</v>
      </c>
      <c r="CK589" s="54">
        <f t="shared" si="399"/>
        <v>11429.485020799997</v>
      </c>
    </row>
    <row r="590" spans="1:89" ht="20" customHeight="1" x14ac:dyDescent="0.6">
      <c r="A590" s="47">
        <v>583</v>
      </c>
      <c r="B590" s="47">
        <v>2</v>
      </c>
      <c r="C590" s="60" t="s">
        <v>944</v>
      </c>
      <c r="D590" s="48" t="s">
        <v>945</v>
      </c>
      <c r="E590" s="48" t="s">
        <v>163</v>
      </c>
      <c r="F590" s="66"/>
      <c r="G590" s="19">
        <v>40</v>
      </c>
      <c r="H590" s="20">
        <f t="shared" si="400"/>
        <v>0</v>
      </c>
      <c r="I590" s="66">
        <v>9963</v>
      </c>
      <c r="J590" s="22">
        <v>50</v>
      </c>
      <c r="K590" s="20">
        <f t="shared" si="401"/>
        <v>498150</v>
      </c>
      <c r="L590" s="23"/>
      <c r="M590" s="24">
        <v>60</v>
      </c>
      <c r="N590" s="20">
        <f t="shared" si="402"/>
        <v>0</v>
      </c>
      <c r="O590" s="66">
        <v>2848</v>
      </c>
      <c r="P590" s="25">
        <v>12</v>
      </c>
      <c r="Q590" s="20">
        <f t="shared" si="403"/>
        <v>34176</v>
      </c>
      <c r="R590" s="66"/>
      <c r="S590" s="26">
        <v>12</v>
      </c>
      <c r="T590" s="20">
        <f t="shared" si="404"/>
        <v>0</v>
      </c>
      <c r="U590" s="66">
        <v>641</v>
      </c>
      <c r="V590" s="25">
        <v>8</v>
      </c>
      <c r="W590" s="20">
        <f t="shared" si="405"/>
        <v>5128</v>
      </c>
      <c r="X590" s="66">
        <v>198</v>
      </c>
      <c r="Y590" s="25">
        <v>12</v>
      </c>
      <c r="Z590" s="20">
        <f t="shared" si="406"/>
        <v>2376</v>
      </c>
      <c r="AA590" s="66">
        <v>624</v>
      </c>
      <c r="AB590" s="25">
        <v>10</v>
      </c>
      <c r="AC590" s="20">
        <f t="shared" si="407"/>
        <v>6240</v>
      </c>
      <c r="AD590" s="66"/>
      <c r="AE590" s="25">
        <v>25</v>
      </c>
      <c r="AF590" s="20">
        <f t="shared" si="408"/>
        <v>0</v>
      </c>
      <c r="AG590" s="66">
        <v>1050</v>
      </c>
      <c r="AH590" s="25">
        <v>7.5</v>
      </c>
      <c r="AI590" s="20">
        <f t="shared" si="409"/>
        <v>7875</v>
      </c>
      <c r="AJ590" s="66">
        <v>111</v>
      </c>
      <c r="AK590" s="22">
        <v>15</v>
      </c>
      <c r="AL590" s="20">
        <f t="shared" si="410"/>
        <v>1665</v>
      </c>
      <c r="AM590" s="66"/>
      <c r="AN590" s="25">
        <v>12</v>
      </c>
      <c r="AO590" s="20">
        <f t="shared" si="411"/>
        <v>0</v>
      </c>
      <c r="AP590" s="23">
        <f t="shared" si="412"/>
        <v>2624</v>
      </c>
      <c r="AQ590" s="66"/>
      <c r="AR590" s="27">
        <v>4</v>
      </c>
      <c r="AS590" s="23">
        <f t="shared" si="413"/>
        <v>0</v>
      </c>
      <c r="AT590" s="66"/>
      <c r="AU590" s="28">
        <v>6</v>
      </c>
      <c r="AV590" s="23">
        <f t="shared" si="414"/>
        <v>0</v>
      </c>
      <c r="AW590" s="66">
        <f>65+79+50+45+28+56+80+445+160</f>
        <v>1008</v>
      </c>
      <c r="AX590" s="29">
        <f t="shared" si="415"/>
        <v>1008</v>
      </c>
      <c r="AY590" s="23">
        <v>25180</v>
      </c>
      <c r="AZ590" s="30">
        <f t="shared" si="416"/>
        <v>0.28585767339154872</v>
      </c>
      <c r="BA590" s="30">
        <f t="shared" si="417"/>
        <v>0.26337448559670784</v>
      </c>
      <c r="BB590" s="30">
        <f t="shared" si="418"/>
        <v>0.3539325842696629</v>
      </c>
      <c r="BC590" s="20">
        <f t="shared" si="419"/>
        <v>511894</v>
      </c>
      <c r="BD590" s="20">
        <f t="shared" si="420"/>
        <v>498150</v>
      </c>
      <c r="BE590" s="20">
        <f t="shared" si="421"/>
        <v>511894</v>
      </c>
      <c r="BF590" s="20">
        <f t="shared" si="422"/>
        <v>519769</v>
      </c>
      <c r="BG590" s="88">
        <v>580790</v>
      </c>
      <c r="BH590" s="88">
        <v>397704.7</v>
      </c>
      <c r="BI590" s="237">
        <f t="shared" si="423"/>
        <v>68.476506138191084</v>
      </c>
      <c r="BJ590" s="238">
        <f t="shared" si="424"/>
        <v>25641</v>
      </c>
      <c r="BK590" s="239">
        <f t="shared" si="425"/>
        <v>4.4148487405086181</v>
      </c>
      <c r="BL590" s="27">
        <f t="shared" si="426"/>
        <v>44800</v>
      </c>
      <c r="BM590" s="239">
        <f t="shared" si="427"/>
        <v>7.7136314330480902</v>
      </c>
      <c r="BN590" s="240">
        <f t="shared" si="428"/>
        <v>1690</v>
      </c>
      <c r="BO590" s="239">
        <f t="shared" si="429"/>
        <v>0.29098297146989449</v>
      </c>
      <c r="BP590" s="27">
        <f t="shared" si="430"/>
        <v>15000</v>
      </c>
      <c r="BQ590" s="239">
        <f t="shared" si="431"/>
        <v>2.5826890958866375</v>
      </c>
      <c r="BR590" s="36">
        <f t="shared" si="432"/>
        <v>42849</v>
      </c>
      <c r="BS590" s="239">
        <f t="shared" si="433"/>
        <v>7.3777096713097681</v>
      </c>
      <c r="BT590" s="248">
        <f t="shared" si="442"/>
        <v>0.31523493861808916</v>
      </c>
      <c r="BU590" s="88">
        <v>129980</v>
      </c>
      <c r="BV590" s="47">
        <f t="shared" si="434"/>
        <v>22.379861912223006</v>
      </c>
      <c r="BW590" s="54">
        <f t="shared" si="435"/>
        <v>53105.299999999988</v>
      </c>
      <c r="BX590" s="237">
        <f t="shared" si="436"/>
        <v>9.1436319495859077</v>
      </c>
      <c r="BY590" s="73">
        <v>7001</v>
      </c>
      <c r="BZ590" s="73">
        <v>7500</v>
      </c>
      <c r="CA590" s="73">
        <v>8040</v>
      </c>
      <c r="CB590" s="73">
        <v>3100</v>
      </c>
      <c r="CC590" s="88">
        <v>44800</v>
      </c>
      <c r="CD590" s="88">
        <v>1690</v>
      </c>
      <c r="CE590" s="88">
        <v>15000</v>
      </c>
      <c r="CF590" s="42">
        <f t="shared" si="437"/>
        <v>1.3676659620937148E-2</v>
      </c>
      <c r="CG590" s="42">
        <f t="shared" si="438"/>
        <v>1.5055706112616682E-2</v>
      </c>
      <c r="CH590" s="42">
        <f t="shared" si="439"/>
        <v>1.570637671080341E-2</v>
      </c>
      <c r="CI590" s="42">
        <f t="shared" si="440"/>
        <v>5.9641879373337004E-3</v>
      </c>
      <c r="CJ590" s="42">
        <f t="shared" si="441"/>
        <v>7.713631433048089E-2</v>
      </c>
      <c r="CK590" s="54">
        <f t="shared" si="399"/>
        <v>10621.059999999998</v>
      </c>
    </row>
    <row r="591" spans="1:89" ht="20" customHeight="1" x14ac:dyDescent="0.6">
      <c r="A591" s="47">
        <v>584</v>
      </c>
      <c r="B591" s="62">
        <v>4</v>
      </c>
      <c r="C591" s="71" t="s">
        <v>946</v>
      </c>
      <c r="D591" s="71" t="s">
        <v>947</v>
      </c>
      <c r="E591" s="48" t="s">
        <v>410</v>
      </c>
      <c r="F591" s="55"/>
      <c r="G591" s="19">
        <v>40</v>
      </c>
      <c r="H591" s="20">
        <f t="shared" si="400"/>
        <v>0</v>
      </c>
      <c r="I591" s="23">
        <v>10171</v>
      </c>
      <c r="J591" s="22">
        <v>50</v>
      </c>
      <c r="K591" s="20">
        <f t="shared" si="401"/>
        <v>508550</v>
      </c>
      <c r="L591" s="23"/>
      <c r="M591" s="24">
        <v>60</v>
      </c>
      <c r="N591" s="20">
        <f t="shared" si="402"/>
        <v>0</v>
      </c>
      <c r="O591" s="23">
        <v>1991</v>
      </c>
      <c r="P591" s="25">
        <v>12</v>
      </c>
      <c r="Q591" s="20">
        <f t="shared" si="403"/>
        <v>23892</v>
      </c>
      <c r="R591" s="23"/>
      <c r="S591" s="26">
        <v>12</v>
      </c>
      <c r="T591" s="20">
        <f t="shared" si="404"/>
        <v>0</v>
      </c>
      <c r="U591" s="23">
        <v>415</v>
      </c>
      <c r="V591" s="25">
        <v>8</v>
      </c>
      <c r="W591" s="20">
        <f t="shared" si="405"/>
        <v>3320</v>
      </c>
      <c r="X591" s="23">
        <v>699</v>
      </c>
      <c r="Y591" s="25">
        <v>12</v>
      </c>
      <c r="Z591" s="20">
        <f t="shared" si="406"/>
        <v>8388</v>
      </c>
      <c r="AA591" s="23">
        <v>378</v>
      </c>
      <c r="AB591" s="25">
        <v>10</v>
      </c>
      <c r="AC591" s="20">
        <f t="shared" si="407"/>
        <v>3780</v>
      </c>
      <c r="AD591" s="23">
        <v>290</v>
      </c>
      <c r="AE591" s="25">
        <v>25</v>
      </c>
      <c r="AF591" s="20">
        <f t="shared" si="408"/>
        <v>7250</v>
      </c>
      <c r="AG591" s="23">
        <v>976</v>
      </c>
      <c r="AH591" s="25">
        <v>7.5</v>
      </c>
      <c r="AI591" s="20">
        <f t="shared" si="409"/>
        <v>7320</v>
      </c>
      <c r="AJ591" s="23"/>
      <c r="AK591" s="22">
        <v>15</v>
      </c>
      <c r="AL591" s="20">
        <f t="shared" si="410"/>
        <v>0</v>
      </c>
      <c r="AM591" s="23"/>
      <c r="AN591" s="25">
        <v>12</v>
      </c>
      <c r="AO591" s="20">
        <f t="shared" si="411"/>
        <v>0</v>
      </c>
      <c r="AP591" s="23">
        <f t="shared" si="412"/>
        <v>2758</v>
      </c>
      <c r="AQ591" s="23"/>
      <c r="AR591" s="27">
        <v>4</v>
      </c>
      <c r="AS591" s="23">
        <f t="shared" si="413"/>
        <v>0</v>
      </c>
      <c r="AT591" s="23"/>
      <c r="AU591" s="28">
        <v>6</v>
      </c>
      <c r="AV591" s="23">
        <f t="shared" si="414"/>
        <v>0</v>
      </c>
      <c r="AW591" s="23">
        <v>1197</v>
      </c>
      <c r="AX591" s="29">
        <f t="shared" si="415"/>
        <v>1197</v>
      </c>
      <c r="AY591" s="23">
        <v>17955</v>
      </c>
      <c r="AZ591" s="30">
        <f t="shared" si="416"/>
        <v>0.19575263002654605</v>
      </c>
      <c r="BA591" s="30">
        <f t="shared" si="417"/>
        <v>0.27116311080523053</v>
      </c>
      <c r="BB591" s="30">
        <f t="shared" si="418"/>
        <v>0.60120542440984426</v>
      </c>
      <c r="BC591" s="20">
        <f t="shared" si="419"/>
        <v>531288</v>
      </c>
      <c r="BD591" s="20">
        <f t="shared" si="420"/>
        <v>515800</v>
      </c>
      <c r="BE591" s="20">
        <f t="shared" si="421"/>
        <v>531288</v>
      </c>
      <c r="BF591" s="20">
        <f t="shared" si="422"/>
        <v>538608</v>
      </c>
      <c r="BG591" s="36">
        <v>580455</v>
      </c>
      <c r="BH591" s="36">
        <v>395669.91</v>
      </c>
      <c r="BI591" s="237">
        <f t="shared" si="423"/>
        <v>68.165475359847008</v>
      </c>
      <c r="BJ591" s="238">
        <f t="shared" si="424"/>
        <v>43594</v>
      </c>
      <c r="BK591" s="239">
        <f t="shared" si="425"/>
        <v>7.5103151837782427</v>
      </c>
      <c r="BL591" s="27">
        <f t="shared" si="426"/>
        <v>62420</v>
      </c>
      <c r="BM591" s="239">
        <f t="shared" si="427"/>
        <v>10.75363292589434</v>
      </c>
      <c r="BN591" s="240">
        <f t="shared" si="428"/>
        <v>0</v>
      </c>
      <c r="BO591" s="239">
        <f t="shared" si="429"/>
        <v>0</v>
      </c>
      <c r="BP591" s="27">
        <f t="shared" si="430"/>
        <v>11000</v>
      </c>
      <c r="BQ591" s="239">
        <f t="shared" si="431"/>
        <v>1.8950650782575738</v>
      </c>
      <c r="BR591" s="36">
        <f t="shared" si="432"/>
        <v>58501.799999999988</v>
      </c>
      <c r="BS591" s="239">
        <f t="shared" si="433"/>
        <v>10.078610745018992</v>
      </c>
      <c r="BT591" s="248">
        <f t="shared" si="442"/>
        <v>0.31834524640152989</v>
      </c>
      <c r="BU591" s="36">
        <v>175515.8</v>
      </c>
      <c r="BV591" s="47">
        <f t="shared" si="434"/>
        <v>30.237623932949148</v>
      </c>
      <c r="BW591" s="54">
        <f t="shared" si="435"/>
        <v>9269.2900000000373</v>
      </c>
      <c r="BX591" s="237">
        <f t="shared" si="436"/>
        <v>1.5969007072038379</v>
      </c>
      <c r="BY591" s="53">
        <v>11129</v>
      </c>
      <c r="BZ591" s="53">
        <v>13650</v>
      </c>
      <c r="CA591" s="53">
        <v>13860</v>
      </c>
      <c r="CB591" s="53">
        <v>4955</v>
      </c>
      <c r="CC591" s="54">
        <v>62420</v>
      </c>
      <c r="CD591" s="54">
        <v>0</v>
      </c>
      <c r="CE591" s="54">
        <v>11000</v>
      </c>
      <c r="CF591" s="42">
        <f t="shared" si="437"/>
        <v>2.0947207540919426E-2</v>
      </c>
      <c r="CG591" s="42">
        <f t="shared" si="438"/>
        <v>2.6463745637844125E-2</v>
      </c>
      <c r="CH591" s="42">
        <f t="shared" si="439"/>
        <v>2.6087545737904866E-2</v>
      </c>
      <c r="CI591" s="42">
        <f t="shared" si="440"/>
        <v>9.1996405549119205E-3</v>
      </c>
      <c r="CJ591" s="42">
        <f t="shared" si="441"/>
        <v>0.10753632925894341</v>
      </c>
      <c r="CK591" s="54">
        <f t="shared" si="399"/>
        <v>1853.8580000000075</v>
      </c>
    </row>
    <row r="592" spans="1:89" ht="20" customHeight="1" x14ac:dyDescent="0.6">
      <c r="A592" s="47">
        <v>585</v>
      </c>
      <c r="B592" s="47">
        <v>4</v>
      </c>
      <c r="C592" s="48" t="s">
        <v>948</v>
      </c>
      <c r="D592" s="48" t="s">
        <v>700</v>
      </c>
      <c r="E592" s="48" t="s">
        <v>764</v>
      </c>
      <c r="F592" s="23"/>
      <c r="G592" s="19">
        <v>40</v>
      </c>
      <c r="H592" s="20">
        <f t="shared" si="400"/>
        <v>0</v>
      </c>
      <c r="I592" s="23">
        <v>9550</v>
      </c>
      <c r="J592" s="22">
        <v>50</v>
      </c>
      <c r="K592" s="20">
        <f t="shared" si="401"/>
        <v>477500</v>
      </c>
      <c r="L592" s="23"/>
      <c r="M592" s="24">
        <v>60</v>
      </c>
      <c r="N592" s="20">
        <f t="shared" si="402"/>
        <v>0</v>
      </c>
      <c r="O592" s="23">
        <v>3751</v>
      </c>
      <c r="P592" s="25">
        <v>12</v>
      </c>
      <c r="Q592" s="20">
        <f t="shared" si="403"/>
        <v>45012</v>
      </c>
      <c r="R592" s="23">
        <v>340</v>
      </c>
      <c r="S592" s="26">
        <v>12</v>
      </c>
      <c r="T592" s="20">
        <f t="shared" si="404"/>
        <v>4080</v>
      </c>
      <c r="U592" s="23">
        <v>780</v>
      </c>
      <c r="V592" s="25">
        <v>8</v>
      </c>
      <c r="W592" s="20">
        <f t="shared" si="405"/>
        <v>6240</v>
      </c>
      <c r="X592" s="23">
        <v>378</v>
      </c>
      <c r="Y592" s="25">
        <v>12</v>
      </c>
      <c r="Z592" s="20">
        <f t="shared" si="406"/>
        <v>4536</v>
      </c>
      <c r="AA592" s="23">
        <v>965</v>
      </c>
      <c r="AB592" s="25">
        <v>10</v>
      </c>
      <c r="AC592" s="20">
        <f t="shared" si="407"/>
        <v>9650</v>
      </c>
      <c r="AD592" s="23">
        <v>175</v>
      </c>
      <c r="AE592" s="25">
        <v>25</v>
      </c>
      <c r="AF592" s="20">
        <f t="shared" si="408"/>
        <v>4375</v>
      </c>
      <c r="AG592" s="23">
        <v>42</v>
      </c>
      <c r="AH592" s="25">
        <v>7.5</v>
      </c>
      <c r="AI592" s="20">
        <f t="shared" si="409"/>
        <v>315</v>
      </c>
      <c r="AJ592" s="23"/>
      <c r="AK592" s="22">
        <v>15</v>
      </c>
      <c r="AL592" s="20">
        <f t="shared" si="410"/>
        <v>0</v>
      </c>
      <c r="AM592" s="23"/>
      <c r="AN592" s="25">
        <v>12</v>
      </c>
      <c r="AO592" s="20">
        <f t="shared" si="411"/>
        <v>0</v>
      </c>
      <c r="AP592" s="23">
        <f t="shared" si="412"/>
        <v>2680</v>
      </c>
      <c r="AQ592" s="23"/>
      <c r="AR592" s="27">
        <v>4</v>
      </c>
      <c r="AS592" s="23">
        <f t="shared" si="413"/>
        <v>0</v>
      </c>
      <c r="AT592" s="23"/>
      <c r="AU592" s="28">
        <v>6</v>
      </c>
      <c r="AV592" s="23">
        <f t="shared" si="414"/>
        <v>0</v>
      </c>
      <c r="AW592" s="23">
        <v>1808</v>
      </c>
      <c r="AX592" s="29">
        <f t="shared" si="415"/>
        <v>1808</v>
      </c>
      <c r="AY592" s="23">
        <v>27965</v>
      </c>
      <c r="AZ592" s="30">
        <f t="shared" si="416"/>
        <v>0.39277486910994763</v>
      </c>
      <c r="BA592" s="30">
        <f t="shared" si="417"/>
        <v>0.28062827225130887</v>
      </c>
      <c r="BB592" s="30">
        <f t="shared" si="418"/>
        <v>0.48200479872034124</v>
      </c>
      <c r="BC592" s="20">
        <f t="shared" si="419"/>
        <v>506381</v>
      </c>
      <c r="BD592" s="20">
        <f t="shared" si="420"/>
        <v>485955</v>
      </c>
      <c r="BE592" s="20">
        <f t="shared" si="421"/>
        <v>506381</v>
      </c>
      <c r="BF592" s="20">
        <f t="shared" si="422"/>
        <v>506696</v>
      </c>
      <c r="BG592" s="36">
        <v>579673</v>
      </c>
      <c r="BH592" s="36">
        <v>385845.90982950001</v>
      </c>
      <c r="BI592" s="237">
        <f t="shared" si="423"/>
        <v>66.562684449594869</v>
      </c>
      <c r="BJ592" s="238">
        <f t="shared" si="424"/>
        <v>49532</v>
      </c>
      <c r="BK592" s="239">
        <f t="shared" si="425"/>
        <v>8.5448175091819021</v>
      </c>
      <c r="BL592" s="27">
        <f t="shared" si="426"/>
        <v>50600.26</v>
      </c>
      <c r="BM592" s="239">
        <f t="shared" si="427"/>
        <v>8.729104167349524</v>
      </c>
      <c r="BN592" s="240">
        <f t="shared" si="428"/>
        <v>0</v>
      </c>
      <c r="BO592" s="239">
        <f t="shared" si="429"/>
        <v>0</v>
      </c>
      <c r="BP592" s="27">
        <f t="shared" si="430"/>
        <v>15000</v>
      </c>
      <c r="BQ592" s="239">
        <f t="shared" si="431"/>
        <v>2.5876658046864356</v>
      </c>
      <c r="BR592" s="36">
        <f t="shared" si="432"/>
        <v>33597.31</v>
      </c>
      <c r="BS592" s="239">
        <f t="shared" si="433"/>
        <v>5.7959073477633076</v>
      </c>
      <c r="BT592" s="248">
        <f t="shared" si="442"/>
        <v>0.33437315550405139</v>
      </c>
      <c r="BU592" s="36">
        <v>148729.57</v>
      </c>
      <c r="BV592" s="47">
        <f t="shared" si="434"/>
        <v>25.657494828981172</v>
      </c>
      <c r="BW592" s="54">
        <f t="shared" si="435"/>
        <v>45097.520170499978</v>
      </c>
      <c r="BX592" s="237">
        <f t="shared" si="436"/>
        <v>7.7798207214239721</v>
      </c>
      <c r="BY592" s="53">
        <v>13652</v>
      </c>
      <c r="BZ592" s="53">
        <v>18000</v>
      </c>
      <c r="CA592" s="53">
        <v>15000</v>
      </c>
      <c r="CB592" s="53">
        <v>2880</v>
      </c>
      <c r="CC592" s="54">
        <v>50600.26</v>
      </c>
      <c r="CD592" s="54"/>
      <c r="CE592" s="54">
        <v>15000</v>
      </c>
      <c r="CF592" s="42">
        <f t="shared" si="437"/>
        <v>2.6959937280427188E-2</v>
      </c>
      <c r="CG592" s="42">
        <f t="shared" si="438"/>
        <v>3.7040466709880544E-2</v>
      </c>
      <c r="CH592" s="42">
        <f t="shared" si="439"/>
        <v>2.9621964489188971E-2</v>
      </c>
      <c r="CI592" s="42">
        <f t="shared" si="440"/>
        <v>5.6838814594944503E-3</v>
      </c>
      <c r="CJ592" s="42">
        <f t="shared" si="441"/>
        <v>8.7291041673495232E-2</v>
      </c>
      <c r="CK592" s="54">
        <f t="shared" si="399"/>
        <v>9019.5040340999967</v>
      </c>
    </row>
    <row r="593" spans="1:89" ht="20" customHeight="1" x14ac:dyDescent="0.6">
      <c r="A593" s="47">
        <v>586</v>
      </c>
      <c r="B593" s="47">
        <v>4</v>
      </c>
      <c r="C593" s="48" t="s">
        <v>949</v>
      </c>
      <c r="D593" s="48" t="s">
        <v>950</v>
      </c>
      <c r="E593" s="48" t="s">
        <v>338</v>
      </c>
      <c r="F593" s="57"/>
      <c r="G593" s="19">
        <v>40</v>
      </c>
      <c r="H593" s="20">
        <f t="shared" si="400"/>
        <v>0</v>
      </c>
      <c r="I593" s="23">
        <v>8738</v>
      </c>
      <c r="J593" s="22">
        <v>50</v>
      </c>
      <c r="K593" s="20">
        <f t="shared" si="401"/>
        <v>436900</v>
      </c>
      <c r="L593" s="23"/>
      <c r="M593" s="24">
        <v>60</v>
      </c>
      <c r="N593" s="20">
        <f t="shared" si="402"/>
        <v>0</v>
      </c>
      <c r="O593" s="23">
        <v>6105</v>
      </c>
      <c r="P593" s="25">
        <v>12</v>
      </c>
      <c r="Q593" s="20">
        <f t="shared" si="403"/>
        <v>73260</v>
      </c>
      <c r="R593" s="23">
        <v>1060</v>
      </c>
      <c r="S593" s="26">
        <v>12</v>
      </c>
      <c r="T593" s="20">
        <f t="shared" si="404"/>
        <v>12720</v>
      </c>
      <c r="U593" s="23">
        <v>930</v>
      </c>
      <c r="V593" s="25">
        <v>8</v>
      </c>
      <c r="W593" s="20">
        <f t="shared" si="405"/>
        <v>7440</v>
      </c>
      <c r="X593" s="23">
        <v>390</v>
      </c>
      <c r="Y593" s="25">
        <v>12</v>
      </c>
      <c r="Z593" s="20">
        <f t="shared" si="406"/>
        <v>4680</v>
      </c>
      <c r="AA593" s="23">
        <v>890</v>
      </c>
      <c r="AB593" s="25">
        <v>10</v>
      </c>
      <c r="AC593" s="20">
        <f t="shared" si="407"/>
        <v>8900</v>
      </c>
      <c r="AD593" s="23"/>
      <c r="AE593" s="25">
        <v>25</v>
      </c>
      <c r="AF593" s="20">
        <f t="shared" si="408"/>
        <v>0</v>
      </c>
      <c r="AG593" s="23"/>
      <c r="AH593" s="25">
        <v>7.5</v>
      </c>
      <c r="AI593" s="20">
        <f t="shared" si="409"/>
        <v>0</v>
      </c>
      <c r="AJ593" s="23"/>
      <c r="AK593" s="22">
        <v>15</v>
      </c>
      <c r="AL593" s="20">
        <f t="shared" si="410"/>
        <v>0</v>
      </c>
      <c r="AM593" s="23"/>
      <c r="AN593" s="25">
        <v>12</v>
      </c>
      <c r="AO593" s="20">
        <f t="shared" si="411"/>
        <v>0</v>
      </c>
      <c r="AP593" s="23">
        <f t="shared" si="412"/>
        <v>3270</v>
      </c>
      <c r="AQ593" s="23">
        <v>47</v>
      </c>
      <c r="AR593" s="27">
        <v>4</v>
      </c>
      <c r="AS593" s="23">
        <f t="shared" si="413"/>
        <v>188</v>
      </c>
      <c r="AT593" s="23"/>
      <c r="AU593" s="28">
        <v>6</v>
      </c>
      <c r="AV593" s="23">
        <f t="shared" si="414"/>
        <v>0</v>
      </c>
      <c r="AW593" s="23">
        <v>1443</v>
      </c>
      <c r="AX593" s="29">
        <f t="shared" si="415"/>
        <v>1631</v>
      </c>
      <c r="AY593" s="23">
        <v>23630</v>
      </c>
      <c r="AZ593" s="30">
        <f t="shared" si="416"/>
        <v>0.69867246509498737</v>
      </c>
      <c r="BA593" s="30">
        <f t="shared" si="417"/>
        <v>0.37422751201647975</v>
      </c>
      <c r="BB593" s="30">
        <f t="shared" si="418"/>
        <v>0.26715806715806717</v>
      </c>
      <c r="BC593" s="20">
        <f t="shared" si="419"/>
        <v>470640</v>
      </c>
      <c r="BD593" s="20">
        <f t="shared" si="420"/>
        <v>449620</v>
      </c>
      <c r="BE593" s="20">
        <f t="shared" si="421"/>
        <v>470640</v>
      </c>
      <c r="BF593" s="20">
        <f t="shared" si="422"/>
        <v>470640</v>
      </c>
      <c r="BG593" s="36">
        <v>578530</v>
      </c>
      <c r="BH593" s="36">
        <v>391820.4079931</v>
      </c>
      <c r="BI593" s="237">
        <f t="shared" si="423"/>
        <v>67.726895406132783</v>
      </c>
      <c r="BJ593" s="238">
        <f t="shared" si="424"/>
        <v>46717</v>
      </c>
      <c r="BK593" s="239">
        <f t="shared" si="425"/>
        <v>8.0751214284479627</v>
      </c>
      <c r="BL593" s="27">
        <f t="shared" si="426"/>
        <v>51011</v>
      </c>
      <c r="BM593" s="239">
        <f t="shared" si="427"/>
        <v>8.8173474150000857</v>
      </c>
      <c r="BN593" s="240">
        <f t="shared" si="428"/>
        <v>0</v>
      </c>
      <c r="BO593" s="239">
        <f t="shared" si="429"/>
        <v>0</v>
      </c>
      <c r="BP593" s="27">
        <f t="shared" si="430"/>
        <v>20000</v>
      </c>
      <c r="BQ593" s="239">
        <f t="shared" si="431"/>
        <v>3.457037664425354</v>
      </c>
      <c r="BR593" s="36">
        <f t="shared" si="432"/>
        <v>20343</v>
      </c>
      <c r="BS593" s="239">
        <f t="shared" si="433"/>
        <v>3.5163258603702485</v>
      </c>
      <c r="BT593" s="248">
        <f t="shared" si="442"/>
        <v>0.32273104593867213</v>
      </c>
      <c r="BU593" s="36">
        <v>138071</v>
      </c>
      <c r="BV593" s="47">
        <f t="shared" si="434"/>
        <v>23.865832368243652</v>
      </c>
      <c r="BW593" s="54">
        <f t="shared" si="435"/>
        <v>48638.592006899999</v>
      </c>
      <c r="BX593" s="237">
        <f t="shared" si="436"/>
        <v>8.4072722256235632</v>
      </c>
      <c r="BY593" s="53">
        <v>10257</v>
      </c>
      <c r="BZ593" s="53">
        <v>16570</v>
      </c>
      <c r="CA593" s="53">
        <v>11980</v>
      </c>
      <c r="CB593" s="53">
        <v>7910</v>
      </c>
      <c r="CC593" s="54">
        <v>51011</v>
      </c>
      <c r="CD593" s="54"/>
      <c r="CE593" s="54">
        <v>20000</v>
      </c>
      <c r="CF593" s="42">
        <f t="shared" si="437"/>
        <v>2.1793727689954107E-2</v>
      </c>
      <c r="CG593" s="42">
        <f t="shared" si="438"/>
        <v>3.6853342822828164E-2</v>
      </c>
      <c r="CH593" s="42">
        <f t="shared" si="439"/>
        <v>2.5454699983001868E-2</v>
      </c>
      <c r="CI593" s="42">
        <f t="shared" si="440"/>
        <v>1.6806901240863505E-2</v>
      </c>
      <c r="CJ593" s="42">
        <f t="shared" si="441"/>
        <v>8.8173474150000861E-2</v>
      </c>
      <c r="CK593" s="54">
        <f t="shared" si="399"/>
        <v>9727.7184013799997</v>
      </c>
    </row>
    <row r="594" spans="1:89" ht="20" customHeight="1" x14ac:dyDescent="0.6">
      <c r="A594" s="47">
        <v>587</v>
      </c>
      <c r="B594" s="47">
        <v>3</v>
      </c>
      <c r="C594" s="48" t="s">
        <v>951</v>
      </c>
      <c r="D594" s="60" t="s">
        <v>143</v>
      </c>
      <c r="E594" s="48" t="s">
        <v>144</v>
      </c>
      <c r="F594" s="57"/>
      <c r="G594" s="19">
        <v>40</v>
      </c>
      <c r="H594" s="20">
        <f t="shared" si="400"/>
        <v>0</v>
      </c>
      <c r="I594" s="57">
        <v>10480</v>
      </c>
      <c r="J594" s="22">
        <v>50</v>
      </c>
      <c r="K594" s="20">
        <f t="shared" si="401"/>
        <v>524000</v>
      </c>
      <c r="L594" s="23"/>
      <c r="M594" s="24">
        <v>60</v>
      </c>
      <c r="N594" s="20">
        <f t="shared" si="402"/>
        <v>0</v>
      </c>
      <c r="O594" s="57">
        <v>1947</v>
      </c>
      <c r="P594" s="25">
        <v>12</v>
      </c>
      <c r="Q594" s="20">
        <f t="shared" si="403"/>
        <v>23364</v>
      </c>
      <c r="R594" s="57">
        <v>440</v>
      </c>
      <c r="S594" s="26">
        <v>12</v>
      </c>
      <c r="T594" s="20">
        <f t="shared" si="404"/>
        <v>5280</v>
      </c>
      <c r="U594" s="23">
        <v>280</v>
      </c>
      <c r="V594" s="25">
        <v>8</v>
      </c>
      <c r="W594" s="20">
        <f t="shared" si="405"/>
        <v>2240</v>
      </c>
      <c r="X594" s="57">
        <v>60</v>
      </c>
      <c r="Y594" s="25">
        <v>12</v>
      </c>
      <c r="Z594" s="20">
        <f t="shared" si="406"/>
        <v>720</v>
      </c>
      <c r="AA594" s="57">
        <v>200</v>
      </c>
      <c r="AB594" s="25">
        <v>10</v>
      </c>
      <c r="AC594" s="20">
        <f t="shared" si="407"/>
        <v>2000</v>
      </c>
      <c r="AD594" s="57">
        <v>50</v>
      </c>
      <c r="AE594" s="25">
        <v>25</v>
      </c>
      <c r="AF594" s="20">
        <f t="shared" si="408"/>
        <v>1250</v>
      </c>
      <c r="AG594" s="57">
        <v>120</v>
      </c>
      <c r="AH594" s="25">
        <v>7.5</v>
      </c>
      <c r="AI594" s="20">
        <f t="shared" si="409"/>
        <v>900</v>
      </c>
      <c r="AJ594" s="57"/>
      <c r="AK594" s="22">
        <v>15</v>
      </c>
      <c r="AL594" s="20">
        <f t="shared" si="410"/>
        <v>0</v>
      </c>
      <c r="AM594" s="57"/>
      <c r="AN594" s="25">
        <v>12</v>
      </c>
      <c r="AO594" s="20">
        <f t="shared" si="411"/>
        <v>0</v>
      </c>
      <c r="AP594" s="23">
        <f t="shared" si="412"/>
        <v>1150</v>
      </c>
      <c r="AQ594" s="57"/>
      <c r="AR594" s="27">
        <v>4</v>
      </c>
      <c r="AS594" s="23">
        <f t="shared" si="413"/>
        <v>0</v>
      </c>
      <c r="AT594" s="57"/>
      <c r="AU594" s="28">
        <v>6</v>
      </c>
      <c r="AV594" s="23">
        <f t="shared" si="414"/>
        <v>0</v>
      </c>
      <c r="AW594" s="57">
        <f>84+547+138+135</f>
        <v>904</v>
      </c>
      <c r="AX594" s="29">
        <f t="shared" si="415"/>
        <v>904</v>
      </c>
      <c r="AY594" s="57">
        <f>1512+10940+2070+3375</f>
        <v>17897</v>
      </c>
      <c r="AZ594" s="30">
        <f t="shared" si="416"/>
        <v>0.18578244274809161</v>
      </c>
      <c r="BA594" s="30">
        <f t="shared" si="417"/>
        <v>0.10973282442748092</v>
      </c>
      <c r="BB594" s="30">
        <f t="shared" si="418"/>
        <v>0.46430405752439652</v>
      </c>
      <c r="BC594" s="20">
        <f t="shared" si="419"/>
        <v>535490</v>
      </c>
      <c r="BD594" s="20">
        <f t="shared" si="420"/>
        <v>530530</v>
      </c>
      <c r="BE594" s="20">
        <f t="shared" si="421"/>
        <v>535490</v>
      </c>
      <c r="BF594" s="20">
        <f t="shared" si="422"/>
        <v>536390</v>
      </c>
      <c r="BG594" s="241">
        <v>577651</v>
      </c>
      <c r="BH594" s="241">
        <v>394507.8</v>
      </c>
      <c r="BI594" s="237">
        <f t="shared" si="423"/>
        <v>68.295181692752195</v>
      </c>
      <c r="BJ594" s="238">
        <f t="shared" si="424"/>
        <v>47752</v>
      </c>
      <c r="BK594" s="239">
        <f t="shared" si="425"/>
        <v>8.2665831098708384</v>
      </c>
      <c r="BL594" s="27">
        <f t="shared" si="426"/>
        <v>49499.26</v>
      </c>
      <c r="BM594" s="239">
        <f t="shared" si="427"/>
        <v>8.5690598648665031</v>
      </c>
      <c r="BN594" s="240">
        <f t="shared" si="428"/>
        <v>0</v>
      </c>
      <c r="BO594" s="239">
        <f t="shared" si="429"/>
        <v>0</v>
      </c>
      <c r="BP594" s="27">
        <f t="shared" si="430"/>
        <v>15000</v>
      </c>
      <c r="BQ594" s="239">
        <f t="shared" si="431"/>
        <v>2.5967236272420542</v>
      </c>
      <c r="BR594" s="36">
        <f t="shared" si="432"/>
        <v>33577.669999999984</v>
      </c>
      <c r="BS594" s="239">
        <f t="shared" si="433"/>
        <v>5.812795269115778</v>
      </c>
      <c r="BT594" s="248">
        <f t="shared" si="442"/>
        <v>0.31704818307247806</v>
      </c>
      <c r="BU594" s="241">
        <v>145828.93</v>
      </c>
      <c r="BV594" s="47">
        <f t="shared" si="434"/>
        <v>25.245161871095174</v>
      </c>
      <c r="BW594" s="54">
        <f t="shared" si="435"/>
        <v>37314.270000000019</v>
      </c>
      <c r="BX594" s="237">
        <f t="shared" si="436"/>
        <v>6.4596564361526276</v>
      </c>
      <c r="BY594" s="58">
        <v>15152</v>
      </c>
      <c r="BZ594" s="58">
        <v>15280</v>
      </c>
      <c r="CA594" s="58">
        <v>13320</v>
      </c>
      <c r="CB594" s="58">
        <v>4000</v>
      </c>
      <c r="CC594" s="59">
        <v>49499.26</v>
      </c>
      <c r="CD594" s="59"/>
      <c r="CE594" s="59">
        <v>15000</v>
      </c>
      <c r="CF594" s="42">
        <f t="shared" si="437"/>
        <v>2.829557974938841E-2</v>
      </c>
      <c r="CG594" s="42">
        <f t="shared" si="438"/>
        <v>2.8801387291953331E-2</v>
      </c>
      <c r="CH594" s="42">
        <f t="shared" si="439"/>
        <v>2.4874414088031524E-2</v>
      </c>
      <c r="CI594" s="42">
        <f t="shared" si="440"/>
        <v>7.457260575327653E-3</v>
      </c>
      <c r="CJ594" s="42">
        <f t="shared" si="441"/>
        <v>8.5690598648665031E-2</v>
      </c>
      <c r="CK594" s="54">
        <f t="shared" si="399"/>
        <v>7462.8540000000039</v>
      </c>
    </row>
    <row r="595" spans="1:89" ht="20" customHeight="1" x14ac:dyDescent="0.6">
      <c r="A595" s="47">
        <v>588</v>
      </c>
      <c r="B595" s="47">
        <v>2</v>
      </c>
      <c r="C595" s="48" t="s">
        <v>952</v>
      </c>
      <c r="D595" s="48" t="s">
        <v>69</v>
      </c>
      <c r="E595" s="48" t="s">
        <v>112</v>
      </c>
      <c r="F595" s="23"/>
      <c r="G595" s="19">
        <v>40</v>
      </c>
      <c r="H595" s="20">
        <f t="shared" si="400"/>
        <v>0</v>
      </c>
      <c r="I595" s="23">
        <v>10720</v>
      </c>
      <c r="J595" s="22">
        <v>50</v>
      </c>
      <c r="K595" s="20">
        <f t="shared" si="401"/>
        <v>536000</v>
      </c>
      <c r="L595" s="23"/>
      <c r="M595" s="24">
        <v>60</v>
      </c>
      <c r="N595" s="20">
        <f t="shared" si="402"/>
        <v>0</v>
      </c>
      <c r="O595" s="23">
        <v>1726</v>
      </c>
      <c r="P595" s="25">
        <v>12</v>
      </c>
      <c r="Q595" s="20">
        <f t="shared" si="403"/>
        <v>20712</v>
      </c>
      <c r="R595" s="23"/>
      <c r="S595" s="26">
        <v>12</v>
      </c>
      <c r="T595" s="20">
        <f t="shared" si="404"/>
        <v>0</v>
      </c>
      <c r="U595" s="23">
        <v>399</v>
      </c>
      <c r="V595" s="25">
        <v>8</v>
      </c>
      <c r="W595" s="20">
        <f t="shared" si="405"/>
        <v>3192</v>
      </c>
      <c r="X595" s="23">
        <v>138</v>
      </c>
      <c r="Y595" s="25">
        <v>12</v>
      </c>
      <c r="Z595" s="20">
        <f t="shared" si="406"/>
        <v>1656</v>
      </c>
      <c r="AA595" s="23">
        <v>789</v>
      </c>
      <c r="AB595" s="25">
        <v>10</v>
      </c>
      <c r="AC595" s="20">
        <f t="shared" si="407"/>
        <v>7890</v>
      </c>
      <c r="AD595" s="23">
        <v>190</v>
      </c>
      <c r="AE595" s="25">
        <v>25</v>
      </c>
      <c r="AF595" s="20">
        <f t="shared" si="408"/>
        <v>4750</v>
      </c>
      <c r="AG595" s="23">
        <v>30</v>
      </c>
      <c r="AH595" s="25">
        <v>7.5</v>
      </c>
      <c r="AI595" s="20">
        <f t="shared" si="409"/>
        <v>225</v>
      </c>
      <c r="AJ595" s="23"/>
      <c r="AK595" s="22">
        <v>15</v>
      </c>
      <c r="AL595" s="20">
        <f t="shared" si="410"/>
        <v>0</v>
      </c>
      <c r="AM595" s="23"/>
      <c r="AN595" s="25">
        <v>12</v>
      </c>
      <c r="AO595" s="20">
        <f t="shared" si="411"/>
        <v>0</v>
      </c>
      <c r="AP595" s="23">
        <f t="shared" si="412"/>
        <v>1546</v>
      </c>
      <c r="AQ595" s="23"/>
      <c r="AR595" s="27">
        <v>4</v>
      </c>
      <c r="AS595" s="23">
        <f t="shared" si="413"/>
        <v>0</v>
      </c>
      <c r="AT595" s="23"/>
      <c r="AU595" s="28">
        <v>6</v>
      </c>
      <c r="AV595" s="23">
        <f t="shared" si="414"/>
        <v>0</v>
      </c>
      <c r="AW595" s="23">
        <v>70</v>
      </c>
      <c r="AX595" s="29">
        <f t="shared" si="415"/>
        <v>70</v>
      </c>
      <c r="AY595" s="23">
        <v>1335</v>
      </c>
      <c r="AZ595" s="30">
        <f t="shared" si="416"/>
        <v>0.16100746268656715</v>
      </c>
      <c r="BA595" s="30">
        <f t="shared" si="417"/>
        <v>0.14421641791044776</v>
      </c>
      <c r="BB595" s="30">
        <f t="shared" si="418"/>
        <v>4.0556199304750871E-2</v>
      </c>
      <c r="BC595" s="20">
        <f t="shared" si="419"/>
        <v>553488</v>
      </c>
      <c r="BD595" s="20">
        <f t="shared" si="420"/>
        <v>540750</v>
      </c>
      <c r="BE595" s="20">
        <f t="shared" si="421"/>
        <v>553488</v>
      </c>
      <c r="BF595" s="20">
        <f t="shared" si="422"/>
        <v>553713</v>
      </c>
      <c r="BG595" s="36">
        <v>575760</v>
      </c>
      <c r="BH595" s="36">
        <v>395401.39455782302</v>
      </c>
      <c r="BI595" s="237">
        <f t="shared" si="423"/>
        <v>68.674689898190735</v>
      </c>
      <c r="BJ595" s="238">
        <f t="shared" si="424"/>
        <v>47429</v>
      </c>
      <c r="BK595" s="239">
        <f t="shared" si="425"/>
        <v>8.2376337362790046</v>
      </c>
      <c r="BL595" s="27">
        <f t="shared" si="426"/>
        <v>23070.11</v>
      </c>
      <c r="BM595" s="239">
        <f t="shared" si="427"/>
        <v>4.0068969709601223</v>
      </c>
      <c r="BN595" s="240">
        <f t="shared" si="428"/>
        <v>10059.379999999999</v>
      </c>
      <c r="BO595" s="239">
        <f t="shared" si="429"/>
        <v>1.747148117271085</v>
      </c>
      <c r="BP595" s="27">
        <f t="shared" si="430"/>
        <v>12400</v>
      </c>
      <c r="BQ595" s="239">
        <f t="shared" si="431"/>
        <v>2.153675142420453</v>
      </c>
      <c r="BR595" s="36">
        <f t="shared" si="432"/>
        <v>37340.199999999997</v>
      </c>
      <c r="BS595" s="239">
        <f t="shared" si="433"/>
        <v>6.4853758510490476</v>
      </c>
      <c r="BT595" s="248">
        <f t="shared" si="442"/>
        <v>0.31325310101809256</v>
      </c>
      <c r="BU595" s="36">
        <v>130298.69</v>
      </c>
      <c r="BV595" s="47">
        <f t="shared" si="434"/>
        <v>22.630729817979713</v>
      </c>
      <c r="BW595" s="54">
        <f t="shared" si="435"/>
        <v>50059.915442176978</v>
      </c>
      <c r="BX595" s="237">
        <f t="shared" si="436"/>
        <v>8.6945802838295432</v>
      </c>
      <c r="BY595" s="53">
        <v>17209</v>
      </c>
      <c r="BZ595" s="53">
        <v>15750</v>
      </c>
      <c r="CA595" s="53">
        <v>13950</v>
      </c>
      <c r="CB595" s="53">
        <v>520</v>
      </c>
      <c r="CC595" s="54">
        <v>23070.11</v>
      </c>
      <c r="CD595" s="54">
        <v>10059.379999999999</v>
      </c>
      <c r="CE595" s="54">
        <v>12400</v>
      </c>
      <c r="CF595" s="42">
        <f t="shared" si="437"/>
        <v>3.1091911658428006E-2</v>
      </c>
      <c r="CG595" s="42">
        <f t="shared" si="438"/>
        <v>2.9126213592233011E-2</v>
      </c>
      <c r="CH595" s="42">
        <f t="shared" si="439"/>
        <v>2.5203798456335098E-2</v>
      </c>
      <c r="CI595" s="42">
        <f t="shared" si="440"/>
        <v>9.3911466770691678E-4</v>
      </c>
      <c r="CJ595" s="42">
        <f t="shared" si="441"/>
        <v>4.0068969709601221E-2</v>
      </c>
      <c r="CK595" s="54">
        <f t="shared" si="399"/>
        <v>10011.983088435396</v>
      </c>
    </row>
    <row r="596" spans="1:89" ht="20" customHeight="1" x14ac:dyDescent="0.6">
      <c r="A596" s="47">
        <v>589</v>
      </c>
      <c r="B596" s="47">
        <v>4</v>
      </c>
      <c r="C596" s="48" t="s">
        <v>953</v>
      </c>
      <c r="D596" s="48" t="s">
        <v>821</v>
      </c>
      <c r="E596" s="71" t="s">
        <v>478</v>
      </c>
      <c r="F596" s="57"/>
      <c r="G596" s="19">
        <v>40</v>
      </c>
      <c r="H596" s="20">
        <f t="shared" si="400"/>
        <v>0</v>
      </c>
      <c r="I596" s="57">
        <v>9102</v>
      </c>
      <c r="J596" s="22">
        <v>50</v>
      </c>
      <c r="K596" s="20">
        <f t="shared" si="401"/>
        <v>455100</v>
      </c>
      <c r="L596" s="23"/>
      <c r="M596" s="24">
        <v>60</v>
      </c>
      <c r="N596" s="20">
        <f t="shared" si="402"/>
        <v>0</v>
      </c>
      <c r="O596" s="57">
        <v>4422</v>
      </c>
      <c r="P596" s="25">
        <v>12</v>
      </c>
      <c r="Q596" s="20">
        <f t="shared" si="403"/>
        <v>53064</v>
      </c>
      <c r="R596" s="57">
        <v>760</v>
      </c>
      <c r="S596" s="26">
        <v>12</v>
      </c>
      <c r="T596" s="20">
        <f t="shared" si="404"/>
        <v>9120</v>
      </c>
      <c r="U596" s="23">
        <v>575</v>
      </c>
      <c r="V596" s="25">
        <v>8</v>
      </c>
      <c r="W596" s="20">
        <f t="shared" si="405"/>
        <v>4600</v>
      </c>
      <c r="X596" s="57">
        <v>379</v>
      </c>
      <c r="Y596" s="25">
        <v>12</v>
      </c>
      <c r="Z596" s="20">
        <f t="shared" si="406"/>
        <v>4548</v>
      </c>
      <c r="AA596" s="57">
        <v>389</v>
      </c>
      <c r="AB596" s="25">
        <v>10</v>
      </c>
      <c r="AC596" s="20">
        <f t="shared" si="407"/>
        <v>3890</v>
      </c>
      <c r="AD596" s="57">
        <v>295</v>
      </c>
      <c r="AE596" s="25">
        <v>25</v>
      </c>
      <c r="AF596" s="20">
        <f t="shared" si="408"/>
        <v>7375</v>
      </c>
      <c r="AG596" s="57">
        <v>120</v>
      </c>
      <c r="AH596" s="25">
        <v>7.5</v>
      </c>
      <c r="AI596" s="20">
        <f t="shared" si="409"/>
        <v>900</v>
      </c>
      <c r="AJ596" s="57">
        <v>194</v>
      </c>
      <c r="AK596" s="22">
        <v>15</v>
      </c>
      <c r="AL596" s="20">
        <f t="shared" si="410"/>
        <v>2910</v>
      </c>
      <c r="AM596" s="57"/>
      <c r="AN596" s="25">
        <v>12</v>
      </c>
      <c r="AO596" s="20">
        <f t="shared" si="411"/>
        <v>0</v>
      </c>
      <c r="AP596" s="23">
        <f t="shared" si="412"/>
        <v>2712</v>
      </c>
      <c r="AQ596" s="57"/>
      <c r="AR596" s="27">
        <v>4</v>
      </c>
      <c r="AS596" s="23">
        <f t="shared" si="413"/>
        <v>0</v>
      </c>
      <c r="AT596" s="57">
        <v>36</v>
      </c>
      <c r="AU596" s="28">
        <v>6</v>
      </c>
      <c r="AV596" s="23">
        <f t="shared" si="414"/>
        <v>216</v>
      </c>
      <c r="AW596" s="57">
        <v>1499</v>
      </c>
      <c r="AX596" s="29">
        <f t="shared" si="415"/>
        <v>1715</v>
      </c>
      <c r="AY596" s="57">
        <v>34175</v>
      </c>
      <c r="AZ596" s="30">
        <f t="shared" si="416"/>
        <v>0.48582729070533948</v>
      </c>
      <c r="BA596" s="30">
        <f t="shared" si="417"/>
        <v>0.2979564930784443</v>
      </c>
      <c r="BB596" s="30">
        <f t="shared" si="418"/>
        <v>0.38783355947535053</v>
      </c>
      <c r="BC596" s="20">
        <f t="shared" si="419"/>
        <v>484633</v>
      </c>
      <c r="BD596" s="20">
        <f t="shared" si="420"/>
        <v>471595</v>
      </c>
      <c r="BE596" s="20">
        <f t="shared" si="421"/>
        <v>484633</v>
      </c>
      <c r="BF596" s="20">
        <f t="shared" si="422"/>
        <v>485533</v>
      </c>
      <c r="BG596" s="241">
        <v>575682</v>
      </c>
      <c r="BH596" s="241">
        <v>380492.76886445802</v>
      </c>
      <c r="BI596" s="237">
        <f t="shared" si="423"/>
        <v>66.094261912732733</v>
      </c>
      <c r="BJ596" s="238">
        <f t="shared" si="424"/>
        <v>30043</v>
      </c>
      <c r="BK596" s="239">
        <f t="shared" si="425"/>
        <v>5.2186797572270809</v>
      </c>
      <c r="BL596" s="27">
        <f t="shared" si="426"/>
        <v>27861.656999999999</v>
      </c>
      <c r="BM596" s="239">
        <f t="shared" si="427"/>
        <v>4.8397651828613713</v>
      </c>
      <c r="BN596" s="240">
        <f t="shared" si="428"/>
        <v>3118.125</v>
      </c>
      <c r="BO596" s="239">
        <f t="shared" si="429"/>
        <v>0.5416401763473585</v>
      </c>
      <c r="BP596" s="27">
        <f t="shared" si="430"/>
        <v>15855</v>
      </c>
      <c r="BQ596" s="239">
        <f t="shared" si="431"/>
        <v>2.7541246729965505</v>
      </c>
      <c r="BR596" s="36">
        <f t="shared" si="432"/>
        <v>47523.72</v>
      </c>
      <c r="BS596" s="239">
        <f t="shared" si="433"/>
        <v>8.2552033935401834</v>
      </c>
      <c r="BT596" s="248">
        <f t="shared" si="442"/>
        <v>0.33905738087267273</v>
      </c>
      <c r="BU596" s="241">
        <v>124401.50199999999</v>
      </c>
      <c r="BV596" s="47">
        <f t="shared" si="434"/>
        <v>21.609413182972546</v>
      </c>
      <c r="BW596" s="54">
        <f t="shared" si="435"/>
        <v>70787.729135541987</v>
      </c>
      <c r="BX596" s="237">
        <f t="shared" si="436"/>
        <v>12.29632490429473</v>
      </c>
      <c r="BY596" s="58">
        <v>7486</v>
      </c>
      <c r="BZ596" s="58">
        <v>9375</v>
      </c>
      <c r="CA596" s="58">
        <v>9480</v>
      </c>
      <c r="CB596" s="58">
        <v>3702</v>
      </c>
      <c r="CC596" s="59">
        <v>27861.656999999999</v>
      </c>
      <c r="CD596" s="59">
        <v>3118.125</v>
      </c>
      <c r="CE596" s="59">
        <v>15855</v>
      </c>
      <c r="CF596" s="42">
        <f t="shared" si="437"/>
        <v>1.5446740110557886E-2</v>
      </c>
      <c r="CG596" s="42">
        <f t="shared" si="438"/>
        <v>1.9879345624953616E-2</v>
      </c>
      <c r="CH596" s="42">
        <f t="shared" si="439"/>
        <v>1.9561193728037506E-2</v>
      </c>
      <c r="CI596" s="42">
        <f t="shared" si="440"/>
        <v>7.6246104796172456E-3</v>
      </c>
      <c r="CJ596" s="42">
        <f t="shared" si="441"/>
        <v>4.8397651828613712E-2</v>
      </c>
      <c r="CK596" s="54">
        <f t="shared" si="399"/>
        <v>14157.545827108399</v>
      </c>
    </row>
    <row r="597" spans="1:89" ht="20" customHeight="1" x14ac:dyDescent="0.6">
      <c r="A597" s="47">
        <v>590</v>
      </c>
      <c r="B597" s="47">
        <v>5</v>
      </c>
      <c r="C597" s="48" t="s">
        <v>954</v>
      </c>
      <c r="D597" s="48" t="s">
        <v>550</v>
      </c>
      <c r="E597" s="48" t="s">
        <v>551</v>
      </c>
      <c r="F597" s="23"/>
      <c r="G597" s="19">
        <v>40</v>
      </c>
      <c r="H597" s="20">
        <f t="shared" si="400"/>
        <v>0</v>
      </c>
      <c r="I597" s="23">
        <v>9905</v>
      </c>
      <c r="J597" s="22">
        <v>50</v>
      </c>
      <c r="K597" s="20">
        <f t="shared" si="401"/>
        <v>495250</v>
      </c>
      <c r="L597" s="23"/>
      <c r="M597" s="24">
        <v>60</v>
      </c>
      <c r="N597" s="20">
        <f t="shared" si="402"/>
        <v>0</v>
      </c>
      <c r="O597" s="23">
        <v>3369</v>
      </c>
      <c r="P597" s="25">
        <v>12</v>
      </c>
      <c r="Q597" s="20">
        <f t="shared" si="403"/>
        <v>40428</v>
      </c>
      <c r="R597" s="23">
        <v>620</v>
      </c>
      <c r="S597" s="26">
        <v>12</v>
      </c>
      <c r="T597" s="20">
        <f t="shared" si="404"/>
        <v>7440</v>
      </c>
      <c r="U597" s="23">
        <v>853</v>
      </c>
      <c r="V597" s="25">
        <v>8</v>
      </c>
      <c r="W597" s="20">
        <f t="shared" si="405"/>
        <v>6824</v>
      </c>
      <c r="X597" s="23"/>
      <c r="Y597" s="25">
        <v>12</v>
      </c>
      <c r="Z597" s="20">
        <f t="shared" si="406"/>
        <v>0</v>
      </c>
      <c r="AA597" s="23">
        <v>381</v>
      </c>
      <c r="AB597" s="25">
        <v>10</v>
      </c>
      <c r="AC597" s="20">
        <f t="shared" si="407"/>
        <v>3810</v>
      </c>
      <c r="AD597" s="23">
        <v>171</v>
      </c>
      <c r="AE597" s="25">
        <v>25</v>
      </c>
      <c r="AF597" s="20">
        <f t="shared" si="408"/>
        <v>4275</v>
      </c>
      <c r="AG597" s="23"/>
      <c r="AH597" s="25">
        <v>7.5</v>
      </c>
      <c r="AI597" s="20">
        <f t="shared" si="409"/>
        <v>0</v>
      </c>
      <c r="AJ597" s="23">
        <v>135</v>
      </c>
      <c r="AK597" s="22">
        <v>15</v>
      </c>
      <c r="AL597" s="20">
        <f t="shared" si="410"/>
        <v>2025</v>
      </c>
      <c r="AM597" s="23"/>
      <c r="AN597" s="25">
        <v>12</v>
      </c>
      <c r="AO597" s="20">
        <f t="shared" si="411"/>
        <v>0</v>
      </c>
      <c r="AP597" s="23">
        <f t="shared" si="412"/>
        <v>2160</v>
      </c>
      <c r="AQ597" s="23"/>
      <c r="AR597" s="27">
        <v>4</v>
      </c>
      <c r="AS597" s="23">
        <f t="shared" si="413"/>
        <v>0</v>
      </c>
      <c r="AT597" s="23">
        <v>25</v>
      </c>
      <c r="AU597" s="28">
        <v>6</v>
      </c>
      <c r="AV597" s="23">
        <f t="shared" si="414"/>
        <v>150</v>
      </c>
      <c r="AW597" s="23">
        <v>687</v>
      </c>
      <c r="AX597" s="29">
        <f t="shared" si="415"/>
        <v>837</v>
      </c>
      <c r="AY597" s="23">
        <v>13665</v>
      </c>
      <c r="AZ597" s="30">
        <f t="shared" si="416"/>
        <v>0.34013124684502777</v>
      </c>
      <c r="BA597" s="30">
        <f t="shared" si="417"/>
        <v>0.21807168096920748</v>
      </c>
      <c r="BB597" s="30">
        <f t="shared" si="418"/>
        <v>0.24844167408726625</v>
      </c>
      <c r="BC597" s="20">
        <f t="shared" si="419"/>
        <v>517599</v>
      </c>
      <c r="BD597" s="20">
        <f t="shared" si="420"/>
        <v>506965</v>
      </c>
      <c r="BE597" s="20">
        <f t="shared" si="421"/>
        <v>517599</v>
      </c>
      <c r="BF597" s="20">
        <f t="shared" si="422"/>
        <v>517599</v>
      </c>
      <c r="BG597" s="36">
        <v>573717</v>
      </c>
      <c r="BH597" s="36">
        <v>384718.66754234699</v>
      </c>
      <c r="BI597" s="237">
        <f t="shared" si="423"/>
        <v>67.057219420436724</v>
      </c>
      <c r="BJ597" s="238">
        <f t="shared" si="424"/>
        <v>41592</v>
      </c>
      <c r="BK597" s="239">
        <f t="shared" si="425"/>
        <v>7.2495672953738515</v>
      </c>
      <c r="BL597" s="27">
        <f t="shared" si="426"/>
        <v>57105</v>
      </c>
      <c r="BM597" s="239">
        <f t="shared" si="427"/>
        <v>9.9535136661455041</v>
      </c>
      <c r="BN597" s="240">
        <f t="shared" si="428"/>
        <v>0</v>
      </c>
      <c r="BO597" s="239">
        <f t="shared" si="429"/>
        <v>0</v>
      </c>
      <c r="BP597" s="27">
        <f t="shared" si="430"/>
        <v>15000</v>
      </c>
      <c r="BQ597" s="239">
        <f t="shared" si="431"/>
        <v>2.61452946313252</v>
      </c>
      <c r="BR597" s="36">
        <f t="shared" si="432"/>
        <v>70902.670000000013</v>
      </c>
      <c r="BS597" s="239">
        <f t="shared" si="433"/>
        <v>12.358474648650818</v>
      </c>
      <c r="BT597" s="248">
        <f t="shared" si="442"/>
        <v>0.32942780579563269</v>
      </c>
      <c r="BU597" s="36">
        <v>184599.67</v>
      </c>
      <c r="BV597" s="47">
        <f t="shared" si="434"/>
        <v>32.176085073302694</v>
      </c>
      <c r="BW597" s="54">
        <f t="shared" si="435"/>
        <v>4398.6624576530012</v>
      </c>
      <c r="BX597" s="237">
        <f t="shared" si="436"/>
        <v>0.76669550626057814</v>
      </c>
      <c r="BY597" s="53">
        <v>13780</v>
      </c>
      <c r="BZ597" s="53">
        <v>10062</v>
      </c>
      <c r="CA597" s="53">
        <v>11350</v>
      </c>
      <c r="CB597" s="53">
        <v>6400</v>
      </c>
      <c r="CC597" s="54">
        <v>57105</v>
      </c>
      <c r="CD597" s="54">
        <v>0</v>
      </c>
      <c r="CE597" s="54">
        <v>15000</v>
      </c>
      <c r="CF597" s="42">
        <f t="shared" si="437"/>
        <v>2.6622926242129526E-2</v>
      </c>
      <c r="CG597" s="42">
        <f t="shared" si="438"/>
        <v>1.9847523990808046E-2</v>
      </c>
      <c r="CH597" s="42">
        <f t="shared" si="439"/>
        <v>2.1928172195077658E-2</v>
      </c>
      <c r="CI597" s="42">
        <f t="shared" si="440"/>
        <v>1.236478432145348E-2</v>
      </c>
      <c r="CJ597" s="42">
        <f t="shared" si="441"/>
        <v>9.953513666145504E-2</v>
      </c>
      <c r="CK597" s="54">
        <f t="shared" si="399"/>
        <v>879.73249153060033</v>
      </c>
    </row>
    <row r="598" spans="1:89" ht="20" customHeight="1" x14ac:dyDescent="0.6">
      <c r="A598" s="47">
        <v>591</v>
      </c>
      <c r="B598" s="47">
        <v>4</v>
      </c>
      <c r="C598" s="48" t="s">
        <v>955</v>
      </c>
      <c r="D598" s="48" t="s">
        <v>956</v>
      </c>
      <c r="E598" s="48" t="s">
        <v>94</v>
      </c>
      <c r="F598" s="49">
        <v>0</v>
      </c>
      <c r="G598" s="19">
        <v>40</v>
      </c>
      <c r="H598" s="20">
        <f t="shared" si="400"/>
        <v>0</v>
      </c>
      <c r="I598" s="23">
        <v>9380</v>
      </c>
      <c r="J598" s="22">
        <v>50</v>
      </c>
      <c r="K598" s="20">
        <f t="shared" si="401"/>
        <v>469000</v>
      </c>
      <c r="L598" s="23"/>
      <c r="M598" s="24">
        <v>60</v>
      </c>
      <c r="N598" s="20">
        <f t="shared" si="402"/>
        <v>0</v>
      </c>
      <c r="O598" s="23">
        <v>3665</v>
      </c>
      <c r="P598" s="25">
        <v>12</v>
      </c>
      <c r="Q598" s="20">
        <f t="shared" si="403"/>
        <v>43980</v>
      </c>
      <c r="R598" s="23">
        <v>1080</v>
      </c>
      <c r="S598" s="26">
        <v>12</v>
      </c>
      <c r="T598" s="20">
        <f t="shared" si="404"/>
        <v>12960</v>
      </c>
      <c r="U598" s="23">
        <v>426</v>
      </c>
      <c r="V598" s="25">
        <v>8</v>
      </c>
      <c r="W598" s="20">
        <f t="shared" si="405"/>
        <v>3408</v>
      </c>
      <c r="X598" s="23">
        <v>340</v>
      </c>
      <c r="Y598" s="25">
        <v>12</v>
      </c>
      <c r="Z598" s="20">
        <f t="shared" si="406"/>
        <v>4080</v>
      </c>
      <c r="AA598" s="23">
        <v>904</v>
      </c>
      <c r="AB598" s="25">
        <v>10</v>
      </c>
      <c r="AC598" s="20">
        <f t="shared" si="407"/>
        <v>9040</v>
      </c>
      <c r="AD598" s="23">
        <v>250</v>
      </c>
      <c r="AE598" s="25">
        <v>25</v>
      </c>
      <c r="AF598" s="20">
        <f t="shared" si="408"/>
        <v>6250</v>
      </c>
      <c r="AG598" s="23">
        <v>0</v>
      </c>
      <c r="AH598" s="25">
        <v>7.5</v>
      </c>
      <c r="AI598" s="20">
        <f t="shared" si="409"/>
        <v>0</v>
      </c>
      <c r="AJ598" s="23"/>
      <c r="AK598" s="22">
        <v>15</v>
      </c>
      <c r="AL598" s="20">
        <f t="shared" si="410"/>
        <v>0</v>
      </c>
      <c r="AM598" s="23">
        <v>48</v>
      </c>
      <c r="AN598" s="25">
        <v>12</v>
      </c>
      <c r="AO598" s="20">
        <f t="shared" si="411"/>
        <v>576</v>
      </c>
      <c r="AP598" s="23">
        <f t="shared" si="412"/>
        <v>3048</v>
      </c>
      <c r="AQ598" s="23">
        <v>71</v>
      </c>
      <c r="AR598" s="27">
        <v>4</v>
      </c>
      <c r="AS598" s="23">
        <f t="shared" si="413"/>
        <v>284</v>
      </c>
      <c r="AT598" s="23">
        <v>0</v>
      </c>
      <c r="AU598" s="28">
        <v>6</v>
      </c>
      <c r="AV598" s="23">
        <f t="shared" si="414"/>
        <v>0</v>
      </c>
      <c r="AW598" s="23">
        <v>1011</v>
      </c>
      <c r="AX598" s="29">
        <f t="shared" si="415"/>
        <v>1295</v>
      </c>
      <c r="AY598" s="23">
        <v>22810</v>
      </c>
      <c r="AZ598" s="30">
        <f t="shared" si="416"/>
        <v>0.39072494669509594</v>
      </c>
      <c r="BA598" s="30">
        <f t="shared" si="417"/>
        <v>0.32494669509594881</v>
      </c>
      <c r="BB598" s="30">
        <f t="shared" si="418"/>
        <v>0.35334242837653479</v>
      </c>
      <c r="BC598" s="20">
        <f t="shared" si="419"/>
        <v>504738</v>
      </c>
      <c r="BD598" s="20">
        <f t="shared" si="420"/>
        <v>488210</v>
      </c>
      <c r="BE598" s="20">
        <f t="shared" si="421"/>
        <v>504738</v>
      </c>
      <c r="BF598" s="20">
        <f t="shared" si="422"/>
        <v>504738</v>
      </c>
      <c r="BG598" s="36">
        <v>572624</v>
      </c>
      <c r="BH598" s="36">
        <v>381554.728817461</v>
      </c>
      <c r="BI598" s="237">
        <f t="shared" si="423"/>
        <v>66.632681972369483</v>
      </c>
      <c r="BJ598" s="238">
        <f t="shared" si="424"/>
        <v>32817</v>
      </c>
      <c r="BK598" s="239">
        <f t="shared" si="425"/>
        <v>5.7309857777529407</v>
      </c>
      <c r="BL598" s="27">
        <f t="shared" si="426"/>
        <v>44900</v>
      </c>
      <c r="BM598" s="239">
        <f t="shared" si="427"/>
        <v>7.8410964262762306</v>
      </c>
      <c r="BN598" s="240">
        <f t="shared" si="428"/>
        <v>598.15</v>
      </c>
      <c r="BO598" s="239">
        <f t="shared" si="429"/>
        <v>0.10445772444047054</v>
      </c>
      <c r="BP598" s="27">
        <f t="shared" si="430"/>
        <v>12000</v>
      </c>
      <c r="BQ598" s="239">
        <f t="shared" si="431"/>
        <v>2.0956159713878568</v>
      </c>
      <c r="BR598" s="36">
        <f t="shared" si="432"/>
        <v>29525.279999999999</v>
      </c>
      <c r="BS598" s="239">
        <f t="shared" si="433"/>
        <v>5.1561373606415382</v>
      </c>
      <c r="BT598" s="248">
        <f t="shared" si="442"/>
        <v>0.33367318027630521</v>
      </c>
      <c r="BU598" s="36">
        <v>119840.43</v>
      </c>
      <c r="BV598" s="47">
        <f t="shared" si="434"/>
        <v>20.928293260499036</v>
      </c>
      <c r="BW598" s="54">
        <f t="shared" si="435"/>
        <v>71228.841182539007</v>
      </c>
      <c r="BX598" s="237">
        <f t="shared" si="436"/>
        <v>12.439024767131487</v>
      </c>
      <c r="BY598" s="53">
        <v>8287</v>
      </c>
      <c r="BZ598" s="53">
        <v>11120</v>
      </c>
      <c r="CA598" s="53">
        <v>9160</v>
      </c>
      <c r="CB598" s="53">
        <v>4250</v>
      </c>
      <c r="CC598" s="54">
        <v>44900</v>
      </c>
      <c r="CD598" s="54">
        <v>598.15</v>
      </c>
      <c r="CE598" s="54">
        <v>12000</v>
      </c>
      <c r="CF598" s="42">
        <f t="shared" si="437"/>
        <v>1.641841906097817E-2</v>
      </c>
      <c r="CG598" s="42">
        <f t="shared" si="438"/>
        <v>2.2777083632043588E-2</v>
      </c>
      <c r="CH598" s="42">
        <f t="shared" si="439"/>
        <v>1.8148029274593948E-2</v>
      </c>
      <c r="CI598" s="42">
        <f t="shared" si="440"/>
        <v>8.4202100891947896E-3</v>
      </c>
      <c r="CJ598" s="42">
        <f t="shared" si="441"/>
        <v>7.8410964262762298E-2</v>
      </c>
      <c r="CK598" s="54">
        <f t="shared" si="399"/>
        <v>14245.768236507802</v>
      </c>
    </row>
    <row r="599" spans="1:89" ht="20" customHeight="1" x14ac:dyDescent="0.6">
      <c r="A599" s="47">
        <v>592</v>
      </c>
      <c r="B599" s="47">
        <v>6</v>
      </c>
      <c r="C599" s="60" t="s">
        <v>957</v>
      </c>
      <c r="D599" s="48" t="s">
        <v>958</v>
      </c>
      <c r="E599" s="48" t="s">
        <v>163</v>
      </c>
      <c r="F599" s="66"/>
      <c r="G599" s="19">
        <v>40</v>
      </c>
      <c r="H599" s="20">
        <f t="shared" si="400"/>
        <v>0</v>
      </c>
      <c r="I599" s="66">
        <v>10580</v>
      </c>
      <c r="J599" s="22">
        <v>50</v>
      </c>
      <c r="K599" s="20">
        <f t="shared" si="401"/>
        <v>529000</v>
      </c>
      <c r="L599" s="23"/>
      <c r="M599" s="24">
        <v>60</v>
      </c>
      <c r="N599" s="20">
        <f t="shared" si="402"/>
        <v>0</v>
      </c>
      <c r="O599" s="66">
        <v>1705</v>
      </c>
      <c r="P599" s="25">
        <v>12</v>
      </c>
      <c r="Q599" s="20">
        <f t="shared" si="403"/>
        <v>20460</v>
      </c>
      <c r="R599" s="66"/>
      <c r="S599" s="26">
        <v>12</v>
      </c>
      <c r="T599" s="20">
        <f t="shared" si="404"/>
        <v>0</v>
      </c>
      <c r="U599" s="66"/>
      <c r="V599" s="25">
        <v>8</v>
      </c>
      <c r="W599" s="20">
        <f t="shared" si="405"/>
        <v>0</v>
      </c>
      <c r="X599" s="66"/>
      <c r="Y599" s="25">
        <v>12</v>
      </c>
      <c r="Z599" s="20">
        <f t="shared" si="406"/>
        <v>0</v>
      </c>
      <c r="AA599" s="66">
        <v>160</v>
      </c>
      <c r="AB599" s="25">
        <v>10</v>
      </c>
      <c r="AC599" s="20">
        <f t="shared" si="407"/>
        <v>1600</v>
      </c>
      <c r="AD599" s="66"/>
      <c r="AE599" s="25">
        <v>25</v>
      </c>
      <c r="AF599" s="20">
        <f t="shared" si="408"/>
        <v>0</v>
      </c>
      <c r="AG599" s="66"/>
      <c r="AH599" s="25">
        <v>7.5</v>
      </c>
      <c r="AI599" s="20">
        <f t="shared" si="409"/>
        <v>0</v>
      </c>
      <c r="AJ599" s="66"/>
      <c r="AK599" s="22">
        <v>15</v>
      </c>
      <c r="AL599" s="20">
        <f t="shared" si="410"/>
        <v>0</v>
      </c>
      <c r="AM599" s="66"/>
      <c r="AN599" s="25">
        <v>12</v>
      </c>
      <c r="AO599" s="20">
        <f t="shared" si="411"/>
        <v>0</v>
      </c>
      <c r="AP599" s="23">
        <f t="shared" si="412"/>
        <v>160</v>
      </c>
      <c r="AQ599" s="66"/>
      <c r="AR599" s="27">
        <v>4</v>
      </c>
      <c r="AS599" s="23">
        <f t="shared" si="413"/>
        <v>0</v>
      </c>
      <c r="AT599" s="66">
        <v>7</v>
      </c>
      <c r="AU599" s="28">
        <v>6</v>
      </c>
      <c r="AV599" s="23">
        <f t="shared" si="414"/>
        <v>42</v>
      </c>
      <c r="AW599" s="66">
        <f>312+233+406</f>
        <v>951</v>
      </c>
      <c r="AX599" s="29">
        <f t="shared" si="415"/>
        <v>993</v>
      </c>
      <c r="AY599" s="23">
        <v>19885</v>
      </c>
      <c r="AZ599" s="30">
        <f t="shared" si="416"/>
        <v>0.16115311909262761</v>
      </c>
      <c r="BA599" s="30">
        <f t="shared" si="417"/>
        <v>1.5122873345935728E-2</v>
      </c>
      <c r="BB599" s="30">
        <f t="shared" si="418"/>
        <v>0.58240469208211143</v>
      </c>
      <c r="BC599" s="20">
        <f t="shared" si="419"/>
        <v>530600</v>
      </c>
      <c r="BD599" s="20">
        <f t="shared" si="420"/>
        <v>529000</v>
      </c>
      <c r="BE599" s="20">
        <f t="shared" si="421"/>
        <v>530600</v>
      </c>
      <c r="BF599" s="20">
        <f t="shared" si="422"/>
        <v>530600</v>
      </c>
      <c r="BG599" s="88">
        <v>571435</v>
      </c>
      <c r="BH599" s="88">
        <v>391492.16</v>
      </c>
      <c r="BI599" s="237">
        <f t="shared" si="423"/>
        <v>68.510357258480838</v>
      </c>
      <c r="BJ599" s="238">
        <f t="shared" si="424"/>
        <v>39090</v>
      </c>
      <c r="BK599" s="239">
        <f t="shared" si="425"/>
        <v>6.8406730424282722</v>
      </c>
      <c r="BL599" s="27">
        <f t="shared" si="426"/>
        <v>66102</v>
      </c>
      <c r="BM599" s="239">
        <f t="shared" si="427"/>
        <v>11.567719863151538</v>
      </c>
      <c r="BN599" s="240">
        <f t="shared" si="428"/>
        <v>0</v>
      </c>
      <c r="BO599" s="239">
        <f t="shared" si="429"/>
        <v>0</v>
      </c>
      <c r="BP599" s="27">
        <f t="shared" si="430"/>
        <v>10000</v>
      </c>
      <c r="BQ599" s="239">
        <f t="shared" si="431"/>
        <v>1.7499803127214817</v>
      </c>
      <c r="BR599" s="36">
        <f t="shared" si="432"/>
        <v>65275.010000000009</v>
      </c>
      <c r="BS599" s="239">
        <f t="shared" si="433"/>
        <v>11.422998241269786</v>
      </c>
      <c r="BT599" s="248">
        <f t="shared" si="442"/>
        <v>0.31489642741519164</v>
      </c>
      <c r="BU599" s="88">
        <v>180467.01</v>
      </c>
      <c r="BV599" s="47">
        <f t="shared" si="434"/>
        <v>31.581371459571081</v>
      </c>
      <c r="BW599" s="54">
        <f t="shared" si="435"/>
        <v>-524.1699999999837</v>
      </c>
      <c r="BX599" s="237">
        <f t="shared" si="436"/>
        <v>-9.1728718051919053E-2</v>
      </c>
      <c r="BY599" s="73">
        <v>10800</v>
      </c>
      <c r="BZ599" s="73">
        <v>11250</v>
      </c>
      <c r="CA599" s="73">
        <v>13600</v>
      </c>
      <c r="CB599" s="73">
        <v>3440</v>
      </c>
      <c r="CC599" s="88">
        <v>66102</v>
      </c>
      <c r="CD599" s="88"/>
      <c r="CE599" s="88">
        <v>10000</v>
      </c>
      <c r="CF599" s="42">
        <f t="shared" si="437"/>
        <v>2.0354315868827744E-2</v>
      </c>
      <c r="CG599" s="42">
        <f t="shared" si="438"/>
        <v>2.1266540642722116E-2</v>
      </c>
      <c r="CH599" s="42">
        <f t="shared" si="439"/>
        <v>2.5631360723709008E-2</v>
      </c>
      <c r="CI599" s="42">
        <f t="shared" si="440"/>
        <v>6.4832265359969846E-3</v>
      </c>
      <c r="CJ599" s="42">
        <f t="shared" si="441"/>
        <v>0.11567719863151539</v>
      </c>
      <c r="CK599" s="54">
        <v>0</v>
      </c>
    </row>
    <row r="600" spans="1:89" ht="20" customHeight="1" x14ac:dyDescent="0.6">
      <c r="A600" s="47">
        <v>593</v>
      </c>
      <c r="B600" s="47">
        <v>6</v>
      </c>
      <c r="C600" s="48" t="s">
        <v>959</v>
      </c>
      <c r="D600" s="48" t="s">
        <v>200</v>
      </c>
      <c r="E600" s="48" t="s">
        <v>201</v>
      </c>
      <c r="F600" s="23"/>
      <c r="G600" s="19">
        <v>40</v>
      </c>
      <c r="H600" s="20">
        <f t="shared" si="400"/>
        <v>0</v>
      </c>
      <c r="I600" s="23">
        <v>7830</v>
      </c>
      <c r="J600" s="22">
        <v>50</v>
      </c>
      <c r="K600" s="20">
        <f t="shared" si="401"/>
        <v>391500</v>
      </c>
      <c r="L600" s="23"/>
      <c r="M600" s="24">
        <v>60</v>
      </c>
      <c r="N600" s="20">
        <f t="shared" si="402"/>
        <v>0</v>
      </c>
      <c r="O600" s="23">
        <v>8096</v>
      </c>
      <c r="P600" s="25">
        <v>12</v>
      </c>
      <c r="Q600" s="20">
        <f t="shared" si="403"/>
        <v>97152</v>
      </c>
      <c r="R600" s="23">
        <v>484</v>
      </c>
      <c r="S600" s="26">
        <v>12</v>
      </c>
      <c r="T600" s="20">
        <f t="shared" si="404"/>
        <v>5808</v>
      </c>
      <c r="U600" s="23">
        <v>613</v>
      </c>
      <c r="V600" s="25">
        <v>8</v>
      </c>
      <c r="W600" s="20">
        <f t="shared" si="405"/>
        <v>4904</v>
      </c>
      <c r="X600" s="23">
        <v>264</v>
      </c>
      <c r="Y600" s="25">
        <v>12</v>
      </c>
      <c r="Z600" s="20">
        <f t="shared" si="406"/>
        <v>3168</v>
      </c>
      <c r="AA600" s="23">
        <v>325</v>
      </c>
      <c r="AB600" s="25">
        <v>10</v>
      </c>
      <c r="AC600" s="20">
        <f t="shared" si="407"/>
        <v>3250</v>
      </c>
      <c r="AD600" s="23">
        <v>400</v>
      </c>
      <c r="AE600" s="25">
        <v>25</v>
      </c>
      <c r="AF600" s="20">
        <f t="shared" si="408"/>
        <v>10000</v>
      </c>
      <c r="AG600" s="23">
        <v>0</v>
      </c>
      <c r="AH600" s="25">
        <v>7.5</v>
      </c>
      <c r="AI600" s="20">
        <f t="shared" si="409"/>
        <v>0</v>
      </c>
      <c r="AJ600" s="23">
        <v>0</v>
      </c>
      <c r="AK600" s="22">
        <v>15</v>
      </c>
      <c r="AL600" s="20">
        <f t="shared" si="410"/>
        <v>0</v>
      </c>
      <c r="AM600" s="23">
        <v>0</v>
      </c>
      <c r="AN600" s="25">
        <v>12</v>
      </c>
      <c r="AO600" s="20">
        <f t="shared" si="411"/>
        <v>0</v>
      </c>
      <c r="AP600" s="23">
        <f t="shared" si="412"/>
        <v>2086</v>
      </c>
      <c r="AQ600" s="23">
        <v>0</v>
      </c>
      <c r="AR600" s="27">
        <v>4</v>
      </c>
      <c r="AS600" s="23">
        <f t="shared" si="413"/>
        <v>0</v>
      </c>
      <c r="AT600" s="23">
        <v>0</v>
      </c>
      <c r="AU600" s="28">
        <v>6</v>
      </c>
      <c r="AV600" s="23">
        <f t="shared" si="414"/>
        <v>0</v>
      </c>
      <c r="AW600" s="23">
        <v>2525</v>
      </c>
      <c r="AX600" s="29">
        <f t="shared" si="415"/>
        <v>2525</v>
      </c>
      <c r="AY600" s="23">
        <v>55409</v>
      </c>
      <c r="AZ600" s="30">
        <f t="shared" si="416"/>
        <v>1.0339719029374201</v>
      </c>
      <c r="BA600" s="30">
        <f t="shared" si="417"/>
        <v>0.26641123882503193</v>
      </c>
      <c r="BB600" s="30">
        <f t="shared" si="418"/>
        <v>0.31188241106719367</v>
      </c>
      <c r="BC600" s="20">
        <f t="shared" si="419"/>
        <v>418630</v>
      </c>
      <c r="BD600" s="20">
        <f t="shared" si="420"/>
        <v>407308</v>
      </c>
      <c r="BE600" s="20">
        <f t="shared" si="421"/>
        <v>418630</v>
      </c>
      <c r="BF600" s="20">
        <f t="shared" si="422"/>
        <v>418630</v>
      </c>
      <c r="BG600" s="36">
        <v>571191</v>
      </c>
      <c r="BH600" s="36">
        <v>381112.33268837002</v>
      </c>
      <c r="BI600" s="237">
        <f t="shared" si="423"/>
        <v>66.722398057457141</v>
      </c>
      <c r="BJ600" s="238">
        <f t="shared" si="424"/>
        <v>43126</v>
      </c>
      <c r="BK600" s="239">
        <f t="shared" si="425"/>
        <v>7.5501889910730391</v>
      </c>
      <c r="BL600" s="27">
        <f t="shared" si="426"/>
        <v>64197.5</v>
      </c>
      <c r="BM600" s="239">
        <f t="shared" si="427"/>
        <v>11.239235212039405</v>
      </c>
      <c r="BN600" s="240">
        <f t="shared" si="428"/>
        <v>3537.5</v>
      </c>
      <c r="BO600" s="239">
        <f t="shared" si="429"/>
        <v>0.61931998228263407</v>
      </c>
      <c r="BP600" s="27">
        <f t="shared" si="430"/>
        <v>25000</v>
      </c>
      <c r="BQ600" s="239">
        <f t="shared" si="431"/>
        <v>4.3768196627747988</v>
      </c>
      <c r="BR600" s="36">
        <f t="shared" si="432"/>
        <v>20713.790000000008</v>
      </c>
      <c r="BS600" s="239">
        <f t="shared" si="433"/>
        <v>3.6264209345035212</v>
      </c>
      <c r="BT600" s="248">
        <f t="shared" si="442"/>
        <v>0.33277601942542856</v>
      </c>
      <c r="BU600" s="36">
        <v>156574.79</v>
      </c>
      <c r="BV600" s="47">
        <f t="shared" si="434"/>
        <v>27.4119847826734</v>
      </c>
      <c r="BW600" s="54">
        <f t="shared" si="435"/>
        <v>33503.877311629971</v>
      </c>
      <c r="BX600" s="237">
        <f t="shared" si="436"/>
        <v>5.8656171598694611</v>
      </c>
      <c r="BY600" s="53">
        <v>11526</v>
      </c>
      <c r="BZ600" s="53">
        <v>15320</v>
      </c>
      <c r="CA600" s="53">
        <v>12230</v>
      </c>
      <c r="CB600" s="53">
        <v>4050</v>
      </c>
      <c r="CC600" s="54">
        <v>64197.5</v>
      </c>
      <c r="CD600" s="54">
        <v>3537.5</v>
      </c>
      <c r="CE600" s="54">
        <v>25000</v>
      </c>
      <c r="CF600" s="42">
        <f t="shared" si="437"/>
        <v>2.7532666077443087E-2</v>
      </c>
      <c r="CG600" s="42">
        <f t="shared" si="438"/>
        <v>3.7612813890225576E-2</v>
      </c>
      <c r="CH600" s="42">
        <f t="shared" si="439"/>
        <v>2.9214342020399877E-2</v>
      </c>
      <c r="CI600" s="42">
        <f t="shared" si="440"/>
        <v>9.6744141604758385E-3</v>
      </c>
      <c r="CJ600" s="42">
        <f t="shared" si="441"/>
        <v>0.11239235212039406</v>
      </c>
      <c r="CK600" s="54">
        <f t="shared" ref="CK600:CK611" si="443">+BW600*20%</f>
        <v>6700.7754623259943</v>
      </c>
    </row>
    <row r="601" spans="1:89" ht="20" customHeight="1" x14ac:dyDescent="0.6">
      <c r="A601" s="47">
        <v>594</v>
      </c>
      <c r="B601" s="62">
        <v>3</v>
      </c>
      <c r="C601" s="48" t="s">
        <v>960</v>
      </c>
      <c r="D601" s="48" t="s">
        <v>961</v>
      </c>
      <c r="E601" s="48" t="s">
        <v>76</v>
      </c>
      <c r="F601" s="23"/>
      <c r="G601" s="19">
        <v>40</v>
      </c>
      <c r="H601" s="20">
        <f t="shared" si="400"/>
        <v>0</v>
      </c>
      <c r="I601" s="23">
        <v>9323</v>
      </c>
      <c r="J601" s="22">
        <v>50</v>
      </c>
      <c r="K601" s="20">
        <f t="shared" si="401"/>
        <v>466150</v>
      </c>
      <c r="L601" s="23"/>
      <c r="M601" s="24">
        <v>60</v>
      </c>
      <c r="N601" s="20">
        <f t="shared" si="402"/>
        <v>0</v>
      </c>
      <c r="O601" s="23">
        <v>4630</v>
      </c>
      <c r="P601" s="25">
        <v>12</v>
      </c>
      <c r="Q601" s="20">
        <f t="shared" si="403"/>
        <v>55560</v>
      </c>
      <c r="R601" s="23">
        <v>306</v>
      </c>
      <c r="S601" s="26">
        <v>12</v>
      </c>
      <c r="T601" s="20">
        <f t="shared" si="404"/>
        <v>3672</v>
      </c>
      <c r="U601" s="23">
        <v>304</v>
      </c>
      <c r="V601" s="25">
        <v>8</v>
      </c>
      <c r="W601" s="20">
        <f t="shared" si="405"/>
        <v>2432</v>
      </c>
      <c r="X601" s="23">
        <v>168</v>
      </c>
      <c r="Y601" s="25">
        <v>12</v>
      </c>
      <c r="Z601" s="20">
        <f t="shared" si="406"/>
        <v>2016</v>
      </c>
      <c r="AA601" s="23">
        <v>282</v>
      </c>
      <c r="AB601" s="25">
        <v>10</v>
      </c>
      <c r="AC601" s="20">
        <f t="shared" si="407"/>
        <v>2820</v>
      </c>
      <c r="AD601" s="23">
        <v>240</v>
      </c>
      <c r="AE601" s="25">
        <v>25</v>
      </c>
      <c r="AF601" s="20">
        <f t="shared" si="408"/>
        <v>6000</v>
      </c>
      <c r="AG601" s="23"/>
      <c r="AH601" s="25">
        <v>7.5</v>
      </c>
      <c r="AI601" s="20">
        <f t="shared" si="409"/>
        <v>0</v>
      </c>
      <c r="AJ601" s="23">
        <v>61</v>
      </c>
      <c r="AK601" s="22">
        <v>15</v>
      </c>
      <c r="AL601" s="20">
        <f t="shared" si="410"/>
        <v>915</v>
      </c>
      <c r="AM601" s="23"/>
      <c r="AN601" s="25">
        <v>12</v>
      </c>
      <c r="AO601" s="20">
        <f t="shared" si="411"/>
        <v>0</v>
      </c>
      <c r="AP601" s="23">
        <f t="shared" si="412"/>
        <v>1361</v>
      </c>
      <c r="AQ601" s="23">
        <v>29</v>
      </c>
      <c r="AR601" s="27">
        <v>4</v>
      </c>
      <c r="AS601" s="23">
        <f t="shared" si="413"/>
        <v>116</v>
      </c>
      <c r="AT601" s="23"/>
      <c r="AU601" s="28">
        <v>6</v>
      </c>
      <c r="AV601" s="23">
        <f t="shared" si="414"/>
        <v>0</v>
      </c>
      <c r="AW601" s="23">
        <v>1613</v>
      </c>
      <c r="AX601" s="29">
        <f t="shared" si="415"/>
        <v>1729</v>
      </c>
      <c r="AY601" s="23">
        <v>31503</v>
      </c>
      <c r="AZ601" s="30">
        <f t="shared" si="416"/>
        <v>0.49662125925131395</v>
      </c>
      <c r="BA601" s="30">
        <f t="shared" si="417"/>
        <v>0.14598305266545103</v>
      </c>
      <c r="BB601" s="30">
        <f t="shared" si="418"/>
        <v>0.37343412526997838</v>
      </c>
      <c r="BC601" s="20">
        <f t="shared" si="419"/>
        <v>483090</v>
      </c>
      <c r="BD601" s="20">
        <f t="shared" si="420"/>
        <v>475822</v>
      </c>
      <c r="BE601" s="20">
        <f t="shared" si="421"/>
        <v>483090</v>
      </c>
      <c r="BF601" s="20">
        <f t="shared" si="422"/>
        <v>483090</v>
      </c>
      <c r="BG601" s="36">
        <v>571068</v>
      </c>
      <c r="BH601" s="36">
        <v>393608.5413868</v>
      </c>
      <c r="BI601" s="237">
        <f t="shared" si="423"/>
        <v>68.924986409114155</v>
      </c>
      <c r="BJ601" s="238">
        <f t="shared" si="424"/>
        <v>35924.5</v>
      </c>
      <c r="BK601" s="239">
        <f t="shared" si="425"/>
        <v>6.2907569676465851</v>
      </c>
      <c r="BL601" s="27">
        <f t="shared" si="426"/>
        <v>30816.22</v>
      </c>
      <c r="BM601" s="239">
        <f t="shared" si="427"/>
        <v>5.3962435296672195</v>
      </c>
      <c r="BN601" s="240">
        <f t="shared" si="428"/>
        <v>7301.89</v>
      </c>
      <c r="BO601" s="239">
        <f t="shared" si="429"/>
        <v>1.2786375703068635</v>
      </c>
      <c r="BP601" s="27">
        <f t="shared" si="430"/>
        <v>10000</v>
      </c>
      <c r="BQ601" s="239">
        <f t="shared" si="431"/>
        <v>1.7511049472216969</v>
      </c>
      <c r="BR601" s="36">
        <f t="shared" si="432"/>
        <v>27332.350000000006</v>
      </c>
      <c r="BS601" s="239">
        <f t="shared" si="433"/>
        <v>4.7861813304194953</v>
      </c>
      <c r="BT601" s="248">
        <f t="shared" si="442"/>
        <v>0.31075013590885847</v>
      </c>
      <c r="BU601" s="36">
        <v>111374.96</v>
      </c>
      <c r="BV601" s="47">
        <f t="shared" si="434"/>
        <v>19.50292434526186</v>
      </c>
      <c r="BW601" s="54">
        <f t="shared" si="435"/>
        <v>66084.49861319999</v>
      </c>
      <c r="BX601" s="237">
        <f t="shared" si="436"/>
        <v>11.572089245623987</v>
      </c>
      <c r="BY601" s="53">
        <v>8044.5</v>
      </c>
      <c r="BZ601" s="53">
        <v>11490</v>
      </c>
      <c r="CA601" s="53">
        <v>12230</v>
      </c>
      <c r="CB601" s="53">
        <v>4160</v>
      </c>
      <c r="CC601" s="54">
        <v>30816.22</v>
      </c>
      <c r="CD601" s="54">
        <v>7301.89</v>
      </c>
      <c r="CE601" s="54">
        <v>10000</v>
      </c>
      <c r="CF601" s="42">
        <f t="shared" si="437"/>
        <v>1.6652176613053467E-2</v>
      </c>
      <c r="CG601" s="42">
        <f t="shared" si="438"/>
        <v>2.414768547902367E-2</v>
      </c>
      <c r="CH601" s="42">
        <f t="shared" si="439"/>
        <v>2.5316193669916578E-2</v>
      </c>
      <c r="CI601" s="42">
        <f t="shared" si="440"/>
        <v>8.611231861557888E-3</v>
      </c>
      <c r="CJ601" s="42">
        <f t="shared" si="441"/>
        <v>5.3962435296672204E-2</v>
      </c>
      <c r="CK601" s="54">
        <f t="shared" si="443"/>
        <v>13216.899722639999</v>
      </c>
    </row>
    <row r="602" spans="1:89" ht="20" customHeight="1" x14ac:dyDescent="0.6">
      <c r="A602" s="47">
        <v>595</v>
      </c>
      <c r="B602" s="62">
        <v>3</v>
      </c>
      <c r="C602" s="70" t="s">
        <v>962</v>
      </c>
      <c r="D602" s="48" t="s">
        <v>881</v>
      </c>
      <c r="E602" s="48" t="s">
        <v>338</v>
      </c>
      <c r="F602" s="57"/>
      <c r="G602" s="19">
        <v>40</v>
      </c>
      <c r="H602" s="20">
        <f t="shared" si="400"/>
        <v>0</v>
      </c>
      <c r="I602" s="23">
        <v>7595</v>
      </c>
      <c r="J602" s="22">
        <v>50</v>
      </c>
      <c r="K602" s="20">
        <f t="shared" si="401"/>
        <v>379750</v>
      </c>
      <c r="L602" s="23"/>
      <c r="M602" s="24">
        <v>60</v>
      </c>
      <c r="N602" s="20">
        <f t="shared" si="402"/>
        <v>0</v>
      </c>
      <c r="O602" s="23">
        <v>7030</v>
      </c>
      <c r="P602" s="25">
        <v>12</v>
      </c>
      <c r="Q602" s="20">
        <f t="shared" si="403"/>
        <v>84360</v>
      </c>
      <c r="R602" s="23">
        <v>960</v>
      </c>
      <c r="S602" s="26">
        <v>12</v>
      </c>
      <c r="T602" s="20">
        <f t="shared" si="404"/>
        <v>11520</v>
      </c>
      <c r="U602" s="23">
        <v>1290</v>
      </c>
      <c r="V602" s="25">
        <v>8</v>
      </c>
      <c r="W602" s="20">
        <f t="shared" si="405"/>
        <v>10320</v>
      </c>
      <c r="X602" s="23">
        <v>520</v>
      </c>
      <c r="Y602" s="25">
        <v>12</v>
      </c>
      <c r="Z602" s="20">
        <f t="shared" si="406"/>
        <v>6240</v>
      </c>
      <c r="AA602" s="23">
        <v>1300</v>
      </c>
      <c r="AB602" s="25">
        <v>10</v>
      </c>
      <c r="AC602" s="20">
        <f t="shared" si="407"/>
        <v>13000</v>
      </c>
      <c r="AD602" s="23">
        <v>580</v>
      </c>
      <c r="AE602" s="25">
        <v>25</v>
      </c>
      <c r="AF602" s="20">
        <f t="shared" si="408"/>
        <v>14500</v>
      </c>
      <c r="AG602" s="23">
        <v>73</v>
      </c>
      <c r="AH602" s="25">
        <v>7.5</v>
      </c>
      <c r="AI602" s="20">
        <f t="shared" si="409"/>
        <v>547.5</v>
      </c>
      <c r="AJ602" s="23"/>
      <c r="AK602" s="22">
        <v>15</v>
      </c>
      <c r="AL602" s="20">
        <f t="shared" si="410"/>
        <v>0</v>
      </c>
      <c r="AM602" s="23"/>
      <c r="AN602" s="25">
        <v>12</v>
      </c>
      <c r="AO602" s="20">
        <f t="shared" si="411"/>
        <v>0</v>
      </c>
      <c r="AP602" s="23">
        <f t="shared" si="412"/>
        <v>4723</v>
      </c>
      <c r="AQ602" s="23">
        <v>191</v>
      </c>
      <c r="AR602" s="27">
        <v>4</v>
      </c>
      <c r="AS602" s="23">
        <f t="shared" si="413"/>
        <v>764</v>
      </c>
      <c r="AT602" s="23"/>
      <c r="AU602" s="28">
        <v>6</v>
      </c>
      <c r="AV602" s="23">
        <f t="shared" si="414"/>
        <v>0</v>
      </c>
      <c r="AW602" s="23">
        <v>2107</v>
      </c>
      <c r="AX602" s="29">
        <f t="shared" si="415"/>
        <v>2871</v>
      </c>
      <c r="AY602" s="23">
        <v>48930</v>
      </c>
      <c r="AZ602" s="30">
        <f t="shared" si="416"/>
        <v>0.92560895325872283</v>
      </c>
      <c r="BA602" s="30">
        <f t="shared" si="417"/>
        <v>0.62185648452929554</v>
      </c>
      <c r="BB602" s="30">
        <f t="shared" si="418"/>
        <v>0.40839260312944525</v>
      </c>
      <c r="BC602" s="20">
        <f t="shared" si="419"/>
        <v>435330</v>
      </c>
      <c r="BD602" s="20">
        <f t="shared" si="420"/>
        <v>405770</v>
      </c>
      <c r="BE602" s="20">
        <f t="shared" si="421"/>
        <v>435330</v>
      </c>
      <c r="BF602" s="20">
        <f t="shared" si="422"/>
        <v>435877.5</v>
      </c>
      <c r="BG602" s="36">
        <v>569167.5</v>
      </c>
      <c r="BH602" s="36">
        <v>378331.499656</v>
      </c>
      <c r="BI602" s="237">
        <f t="shared" si="423"/>
        <v>66.471029996617858</v>
      </c>
      <c r="BJ602" s="238">
        <f t="shared" si="424"/>
        <v>24775.8</v>
      </c>
      <c r="BK602" s="239">
        <f t="shared" si="425"/>
        <v>4.352989234276377</v>
      </c>
      <c r="BL602" s="27">
        <f t="shared" si="426"/>
        <v>31025.5</v>
      </c>
      <c r="BM602" s="239">
        <f t="shared" si="427"/>
        <v>5.4510315504662508</v>
      </c>
      <c r="BN602" s="240">
        <f t="shared" si="428"/>
        <v>11166.39</v>
      </c>
      <c r="BO602" s="239">
        <f t="shared" si="429"/>
        <v>1.9618811685488013</v>
      </c>
      <c r="BP602" s="27">
        <f t="shared" si="430"/>
        <v>40000</v>
      </c>
      <c r="BQ602" s="239">
        <f t="shared" si="431"/>
        <v>7.0278081584067955</v>
      </c>
      <c r="BR602" s="36">
        <f t="shared" si="432"/>
        <v>31035.690000000002</v>
      </c>
      <c r="BS602" s="239">
        <f t="shared" si="433"/>
        <v>5.4528218845946057</v>
      </c>
      <c r="BT602" s="248">
        <f t="shared" si="442"/>
        <v>0.3352897000338213</v>
      </c>
      <c r="BU602" s="36">
        <v>138003.38</v>
      </c>
      <c r="BV602" s="47">
        <f t="shared" si="434"/>
        <v>24.246531996292831</v>
      </c>
      <c r="BW602" s="54">
        <f t="shared" si="435"/>
        <v>52832.620343999995</v>
      </c>
      <c r="BX602" s="237">
        <f t="shared" si="436"/>
        <v>9.2824380070893007</v>
      </c>
      <c r="BY602" s="53">
        <v>7658</v>
      </c>
      <c r="BZ602" s="53">
        <v>6457.8</v>
      </c>
      <c r="CA602" s="53">
        <v>4670</v>
      </c>
      <c r="CB602" s="53">
        <v>5990</v>
      </c>
      <c r="CC602" s="54">
        <v>31025.5</v>
      </c>
      <c r="CD602" s="54">
        <v>11166.39</v>
      </c>
      <c r="CE602" s="54">
        <v>40000</v>
      </c>
      <c r="CF602" s="42">
        <f t="shared" si="437"/>
        <v>1.7591252612960281E-2</v>
      </c>
      <c r="CG602" s="42">
        <f t="shared" si="438"/>
        <v>1.5914927175493507E-2</v>
      </c>
      <c r="CH602" s="42">
        <f t="shared" si="439"/>
        <v>1.0727494084947052E-2</v>
      </c>
      <c r="CI602" s="42">
        <f t="shared" si="440"/>
        <v>1.3742393218278071E-2</v>
      </c>
      <c r="CJ602" s="42">
        <f t="shared" si="441"/>
        <v>5.451031550466251E-2</v>
      </c>
      <c r="CK602" s="54">
        <f t="shared" si="443"/>
        <v>10566.524068799999</v>
      </c>
    </row>
    <row r="603" spans="1:89" ht="20" customHeight="1" x14ac:dyDescent="0.6">
      <c r="A603" s="47">
        <v>596</v>
      </c>
      <c r="B603" s="47">
        <v>3</v>
      </c>
      <c r="C603" s="60" t="s">
        <v>963</v>
      </c>
      <c r="D603" s="47" t="s">
        <v>369</v>
      </c>
      <c r="E603" s="47" t="s">
        <v>138</v>
      </c>
      <c r="F603" s="64"/>
      <c r="G603" s="19">
        <v>40</v>
      </c>
      <c r="H603" s="20">
        <f t="shared" si="400"/>
        <v>0</v>
      </c>
      <c r="I603" s="64">
        <v>9085</v>
      </c>
      <c r="J603" s="22">
        <v>50</v>
      </c>
      <c r="K603" s="20">
        <f t="shared" si="401"/>
        <v>454250</v>
      </c>
      <c r="L603" s="23"/>
      <c r="M603" s="24">
        <v>60</v>
      </c>
      <c r="N603" s="20">
        <f t="shared" si="402"/>
        <v>0</v>
      </c>
      <c r="O603" s="23">
        <v>4713</v>
      </c>
      <c r="P603" s="25">
        <v>12</v>
      </c>
      <c r="Q603" s="20">
        <f t="shared" si="403"/>
        <v>56556</v>
      </c>
      <c r="R603" s="23"/>
      <c r="S603" s="26">
        <v>12</v>
      </c>
      <c r="T603" s="20">
        <f t="shared" si="404"/>
        <v>0</v>
      </c>
      <c r="U603" s="23">
        <v>560</v>
      </c>
      <c r="V603" s="25">
        <v>8</v>
      </c>
      <c r="W603" s="20">
        <f t="shared" si="405"/>
        <v>4480</v>
      </c>
      <c r="X603" s="23">
        <v>332</v>
      </c>
      <c r="Y603" s="25">
        <v>12</v>
      </c>
      <c r="Z603" s="20">
        <f t="shared" si="406"/>
        <v>3984</v>
      </c>
      <c r="AA603" s="23">
        <v>575</v>
      </c>
      <c r="AB603" s="25">
        <v>10</v>
      </c>
      <c r="AC603" s="20">
        <f t="shared" si="407"/>
        <v>5750</v>
      </c>
      <c r="AD603" s="23">
        <v>98</v>
      </c>
      <c r="AE603" s="25">
        <v>25</v>
      </c>
      <c r="AF603" s="20">
        <f t="shared" si="408"/>
        <v>2450</v>
      </c>
      <c r="AG603" s="23">
        <v>163</v>
      </c>
      <c r="AH603" s="25">
        <v>7.5</v>
      </c>
      <c r="AI603" s="20">
        <f t="shared" si="409"/>
        <v>1222.5</v>
      </c>
      <c r="AJ603" s="23"/>
      <c r="AK603" s="22">
        <v>15</v>
      </c>
      <c r="AL603" s="20">
        <f t="shared" si="410"/>
        <v>0</v>
      </c>
      <c r="AM603" s="23"/>
      <c r="AN603" s="25">
        <v>12</v>
      </c>
      <c r="AO603" s="20">
        <f t="shared" si="411"/>
        <v>0</v>
      </c>
      <c r="AP603" s="23">
        <f t="shared" si="412"/>
        <v>1728</v>
      </c>
      <c r="AQ603" s="23"/>
      <c r="AR603" s="27">
        <v>4</v>
      </c>
      <c r="AS603" s="23">
        <f t="shared" si="413"/>
        <v>0</v>
      </c>
      <c r="AT603" s="23"/>
      <c r="AU603" s="28">
        <v>6</v>
      </c>
      <c r="AV603" s="23">
        <f t="shared" si="414"/>
        <v>0</v>
      </c>
      <c r="AW603" s="23">
        <v>2060</v>
      </c>
      <c r="AX603" s="29">
        <f t="shared" si="415"/>
        <v>2060</v>
      </c>
      <c r="AY603" s="23">
        <v>40265</v>
      </c>
      <c r="AZ603" s="30">
        <f t="shared" si="416"/>
        <v>0.51876719867914145</v>
      </c>
      <c r="BA603" s="30">
        <f t="shared" si="417"/>
        <v>0.19020363236103469</v>
      </c>
      <c r="BB603" s="30">
        <f t="shared" si="418"/>
        <v>0.43708890303416081</v>
      </c>
      <c r="BC603" s="20">
        <f t="shared" si="419"/>
        <v>470914</v>
      </c>
      <c r="BD603" s="20">
        <f t="shared" si="420"/>
        <v>456700</v>
      </c>
      <c r="BE603" s="20">
        <f t="shared" si="421"/>
        <v>470914</v>
      </c>
      <c r="BF603" s="20">
        <f t="shared" si="422"/>
        <v>472136.5</v>
      </c>
      <c r="BG603" s="36">
        <v>568957.5</v>
      </c>
      <c r="BH603" s="36">
        <v>372987.42032301298</v>
      </c>
      <c r="BI603" s="237">
        <f t="shared" si="423"/>
        <v>65.556288531746745</v>
      </c>
      <c r="BJ603" s="238">
        <f t="shared" si="424"/>
        <v>40246.199999999997</v>
      </c>
      <c r="BK603" s="239">
        <f t="shared" si="425"/>
        <v>7.073674219954917</v>
      </c>
      <c r="BL603" s="27">
        <f t="shared" si="426"/>
        <v>29241</v>
      </c>
      <c r="BM603" s="239">
        <f t="shared" si="427"/>
        <v>5.139399691541108</v>
      </c>
      <c r="BN603" s="240">
        <f t="shared" si="428"/>
        <v>13257</v>
      </c>
      <c r="BO603" s="239">
        <f t="shared" si="429"/>
        <v>2.3300510143552025</v>
      </c>
      <c r="BP603" s="27">
        <f t="shared" si="430"/>
        <v>33000</v>
      </c>
      <c r="BQ603" s="239">
        <f t="shared" si="431"/>
        <v>5.8000817284243551</v>
      </c>
      <c r="BR603" s="36">
        <f t="shared" si="432"/>
        <v>39153.060000000012</v>
      </c>
      <c r="BS603" s="239">
        <f t="shared" si="433"/>
        <v>6.8815438763000776</v>
      </c>
      <c r="BT603" s="248">
        <f t="shared" si="442"/>
        <v>0.34443711468253257</v>
      </c>
      <c r="BU603" s="36">
        <v>154897.26</v>
      </c>
      <c r="BV603" s="47">
        <f t="shared" si="434"/>
        <v>27.224750530575662</v>
      </c>
      <c r="BW603" s="54">
        <f t="shared" si="435"/>
        <v>41072.819676987012</v>
      </c>
      <c r="BX603" s="237">
        <f t="shared" si="436"/>
        <v>7.2189609376775969</v>
      </c>
      <c r="BY603" s="53">
        <v>14390.5</v>
      </c>
      <c r="BZ603" s="53">
        <v>9840</v>
      </c>
      <c r="CA603" s="53">
        <v>11800</v>
      </c>
      <c r="CB603" s="53">
        <v>4215.7</v>
      </c>
      <c r="CC603" s="54">
        <v>29241</v>
      </c>
      <c r="CD603" s="54">
        <v>13257</v>
      </c>
      <c r="CE603" s="54">
        <v>33000</v>
      </c>
      <c r="CF603" s="42">
        <f t="shared" si="437"/>
        <v>3.0558658268813415E-2</v>
      </c>
      <c r="CG603" s="42">
        <f t="shared" si="438"/>
        <v>2.1545872564046421E-2</v>
      </c>
      <c r="CH603" s="42">
        <f t="shared" si="439"/>
        <v>2.5057653839129862E-2</v>
      </c>
      <c r="CI603" s="42">
        <f t="shared" si="440"/>
        <v>8.9289855793822336E-3</v>
      </c>
      <c r="CJ603" s="42">
        <f t="shared" si="441"/>
        <v>5.1393996915411078E-2</v>
      </c>
      <c r="CK603" s="54">
        <f t="shared" si="443"/>
        <v>8214.563935397402</v>
      </c>
    </row>
    <row r="604" spans="1:89" ht="20" customHeight="1" x14ac:dyDescent="0.6">
      <c r="A604" s="47">
        <v>597</v>
      </c>
      <c r="B604" s="47">
        <v>4</v>
      </c>
      <c r="C604" s="48" t="s">
        <v>964</v>
      </c>
      <c r="D604" s="48" t="s">
        <v>81</v>
      </c>
      <c r="E604" s="48" t="s">
        <v>297</v>
      </c>
      <c r="F604" s="57"/>
      <c r="G604" s="19">
        <v>40</v>
      </c>
      <c r="H604" s="20">
        <f t="shared" si="400"/>
        <v>0</v>
      </c>
      <c r="I604" s="23">
        <v>9600</v>
      </c>
      <c r="J604" s="22">
        <v>50</v>
      </c>
      <c r="K604" s="20">
        <f t="shared" si="401"/>
        <v>480000</v>
      </c>
      <c r="L604" s="23"/>
      <c r="M604" s="24">
        <v>60</v>
      </c>
      <c r="N604" s="20">
        <f t="shared" si="402"/>
        <v>0</v>
      </c>
      <c r="O604" s="23">
        <v>3348</v>
      </c>
      <c r="P604" s="25">
        <v>12</v>
      </c>
      <c r="Q604" s="20">
        <f t="shared" si="403"/>
        <v>40176</v>
      </c>
      <c r="R604" s="23">
        <v>600</v>
      </c>
      <c r="S604" s="26">
        <v>12</v>
      </c>
      <c r="T604" s="20">
        <f t="shared" si="404"/>
        <v>7200</v>
      </c>
      <c r="U604" s="23">
        <v>471</v>
      </c>
      <c r="V604" s="25">
        <v>8</v>
      </c>
      <c r="W604" s="20">
        <f t="shared" si="405"/>
        <v>3768</v>
      </c>
      <c r="X604" s="23">
        <v>310</v>
      </c>
      <c r="Y604" s="25">
        <v>12</v>
      </c>
      <c r="Z604" s="20">
        <f t="shared" si="406"/>
        <v>3720</v>
      </c>
      <c r="AA604" s="23">
        <v>980</v>
      </c>
      <c r="AB604" s="25">
        <v>10</v>
      </c>
      <c r="AC604" s="20">
        <f t="shared" si="407"/>
        <v>9800</v>
      </c>
      <c r="AD604" s="23">
        <v>133</v>
      </c>
      <c r="AE604" s="25">
        <v>25</v>
      </c>
      <c r="AF604" s="20">
        <f t="shared" si="408"/>
        <v>3325</v>
      </c>
      <c r="AG604" s="23"/>
      <c r="AH604" s="25">
        <v>7.5</v>
      </c>
      <c r="AI604" s="20">
        <f t="shared" si="409"/>
        <v>0</v>
      </c>
      <c r="AJ604" s="23"/>
      <c r="AK604" s="22">
        <v>15</v>
      </c>
      <c r="AL604" s="20">
        <f t="shared" si="410"/>
        <v>0</v>
      </c>
      <c r="AM604" s="23">
        <v>27</v>
      </c>
      <c r="AN604" s="25">
        <v>12</v>
      </c>
      <c r="AO604" s="20">
        <f t="shared" si="411"/>
        <v>324</v>
      </c>
      <c r="AP604" s="23">
        <f t="shared" si="412"/>
        <v>2521</v>
      </c>
      <c r="AQ604" s="23">
        <v>37</v>
      </c>
      <c r="AR604" s="27">
        <v>4</v>
      </c>
      <c r="AS604" s="23">
        <f t="shared" si="413"/>
        <v>148</v>
      </c>
      <c r="AT604" s="23"/>
      <c r="AU604" s="28">
        <v>6</v>
      </c>
      <c r="AV604" s="23">
        <f t="shared" si="414"/>
        <v>0</v>
      </c>
      <c r="AW604" s="23">
        <v>1150</v>
      </c>
      <c r="AX604" s="29">
        <f t="shared" si="415"/>
        <v>1298</v>
      </c>
      <c r="AY604" s="23">
        <v>19845</v>
      </c>
      <c r="AZ604" s="30">
        <f t="shared" si="416"/>
        <v>0.34875</v>
      </c>
      <c r="BA604" s="30">
        <f t="shared" si="417"/>
        <v>0.26260416666666669</v>
      </c>
      <c r="BB604" s="30">
        <f t="shared" si="418"/>
        <v>0.3876941457586619</v>
      </c>
      <c r="BC604" s="20">
        <f t="shared" si="419"/>
        <v>507813</v>
      </c>
      <c r="BD604" s="20">
        <f t="shared" si="420"/>
        <v>490525</v>
      </c>
      <c r="BE604" s="20">
        <f t="shared" si="421"/>
        <v>507813</v>
      </c>
      <c r="BF604" s="20">
        <f t="shared" si="422"/>
        <v>507813</v>
      </c>
      <c r="BG604" s="36">
        <v>568158</v>
      </c>
      <c r="BH604" s="36">
        <v>380713.43166563299</v>
      </c>
      <c r="BI604" s="237">
        <f t="shared" si="423"/>
        <v>67.008372964146062</v>
      </c>
      <c r="BJ604" s="238">
        <f t="shared" si="424"/>
        <v>43035</v>
      </c>
      <c r="BK604" s="239">
        <f t="shared" si="425"/>
        <v>7.5744775220977267</v>
      </c>
      <c r="BL604" s="27">
        <f t="shared" si="426"/>
        <v>39064</v>
      </c>
      <c r="BM604" s="239">
        <f t="shared" si="427"/>
        <v>6.8755522231491941</v>
      </c>
      <c r="BN604" s="240">
        <f t="shared" si="428"/>
        <v>3972.19</v>
      </c>
      <c r="BO604" s="239">
        <f t="shared" si="429"/>
        <v>0.69913474772862483</v>
      </c>
      <c r="BP604" s="27">
        <f t="shared" si="430"/>
        <v>12000</v>
      </c>
      <c r="BQ604" s="239">
        <f t="shared" si="431"/>
        <v>2.1120885387515447</v>
      </c>
      <c r="BR604" s="36">
        <f t="shared" si="432"/>
        <v>43975.829999999987</v>
      </c>
      <c r="BS604" s="239">
        <f t="shared" si="433"/>
        <v>7.7400705437571924</v>
      </c>
      <c r="BT604" s="248">
        <f t="shared" si="442"/>
        <v>0.32991627035853938</v>
      </c>
      <c r="BU604" s="36">
        <v>142047.01999999999</v>
      </c>
      <c r="BV604" s="47">
        <f t="shared" si="434"/>
        <v>25.001323575484282</v>
      </c>
      <c r="BW604" s="54">
        <f t="shared" si="435"/>
        <v>45397.54833436702</v>
      </c>
      <c r="BX604" s="237">
        <f t="shared" si="436"/>
        <v>7.9903034603696543</v>
      </c>
      <c r="BY604" s="53">
        <v>13787</v>
      </c>
      <c r="BZ604" s="53">
        <v>14548</v>
      </c>
      <c r="CA604" s="53">
        <v>10290</v>
      </c>
      <c r="CB604" s="53">
        <v>4410</v>
      </c>
      <c r="CC604" s="54">
        <v>39064</v>
      </c>
      <c r="CD604" s="54">
        <v>3972.19</v>
      </c>
      <c r="CE604" s="54">
        <v>12000</v>
      </c>
      <c r="CF604" s="42">
        <f t="shared" si="437"/>
        <v>2.7149757883315313E-2</v>
      </c>
      <c r="CG604" s="42">
        <f t="shared" si="438"/>
        <v>2.9658019468936345E-2</v>
      </c>
      <c r="CH604" s="42">
        <f t="shared" si="439"/>
        <v>2.0263364663764022E-2</v>
      </c>
      <c r="CI604" s="42">
        <f t="shared" si="440"/>
        <v>8.684299141613153E-3</v>
      </c>
      <c r="CJ604" s="42">
        <f t="shared" si="441"/>
        <v>6.875552223149195E-2</v>
      </c>
      <c r="CK604" s="54">
        <f t="shared" si="443"/>
        <v>9079.5096668734041</v>
      </c>
    </row>
    <row r="605" spans="1:89" ht="20" customHeight="1" x14ac:dyDescent="0.6">
      <c r="A605" s="47">
        <v>598</v>
      </c>
      <c r="B605" s="47">
        <v>3</v>
      </c>
      <c r="C605" s="48" t="s">
        <v>965</v>
      </c>
      <c r="D605" s="48" t="s">
        <v>81</v>
      </c>
      <c r="E605" s="48" t="s">
        <v>126</v>
      </c>
      <c r="F605" s="49">
        <v>0</v>
      </c>
      <c r="G605" s="19">
        <v>40</v>
      </c>
      <c r="H605" s="20">
        <f t="shared" si="400"/>
        <v>0</v>
      </c>
      <c r="I605" s="23">
        <v>8600</v>
      </c>
      <c r="J605" s="22">
        <v>50</v>
      </c>
      <c r="K605" s="20">
        <f t="shared" si="401"/>
        <v>430000</v>
      </c>
      <c r="L605" s="23"/>
      <c r="M605" s="24">
        <v>60</v>
      </c>
      <c r="N605" s="20">
        <f t="shared" si="402"/>
        <v>0</v>
      </c>
      <c r="O605" s="23">
        <v>6285</v>
      </c>
      <c r="P605" s="25">
        <v>12</v>
      </c>
      <c r="Q605" s="20">
        <f t="shared" si="403"/>
        <v>75420</v>
      </c>
      <c r="R605" s="23">
        <v>1080</v>
      </c>
      <c r="S605" s="26">
        <v>12</v>
      </c>
      <c r="T605" s="20">
        <f t="shared" si="404"/>
        <v>12960</v>
      </c>
      <c r="U605" s="23">
        <v>350</v>
      </c>
      <c r="V605" s="25">
        <v>8</v>
      </c>
      <c r="W605" s="20">
        <f t="shared" si="405"/>
        <v>2800</v>
      </c>
      <c r="X605" s="23">
        <v>275</v>
      </c>
      <c r="Y605" s="25">
        <v>12</v>
      </c>
      <c r="Z605" s="20">
        <f t="shared" si="406"/>
        <v>3300</v>
      </c>
      <c r="AA605" s="23">
        <v>728</v>
      </c>
      <c r="AB605" s="25">
        <v>10</v>
      </c>
      <c r="AC605" s="20">
        <f t="shared" si="407"/>
        <v>7280</v>
      </c>
      <c r="AD605" s="23">
        <v>150</v>
      </c>
      <c r="AE605" s="25">
        <v>25</v>
      </c>
      <c r="AF605" s="20">
        <f t="shared" si="408"/>
        <v>3750</v>
      </c>
      <c r="AG605" s="23">
        <v>0</v>
      </c>
      <c r="AH605" s="25">
        <v>7.5</v>
      </c>
      <c r="AI605" s="20">
        <f t="shared" si="409"/>
        <v>0</v>
      </c>
      <c r="AJ605" s="23"/>
      <c r="AK605" s="22">
        <v>15</v>
      </c>
      <c r="AL605" s="20">
        <f t="shared" si="410"/>
        <v>0</v>
      </c>
      <c r="AM605" s="23">
        <v>8</v>
      </c>
      <c r="AN605" s="25">
        <v>12</v>
      </c>
      <c r="AO605" s="20">
        <f t="shared" si="411"/>
        <v>96</v>
      </c>
      <c r="AP605" s="23">
        <f t="shared" si="412"/>
        <v>2591</v>
      </c>
      <c r="AQ605" s="23">
        <v>160</v>
      </c>
      <c r="AR605" s="27">
        <v>4</v>
      </c>
      <c r="AS605" s="23">
        <f t="shared" si="413"/>
        <v>640</v>
      </c>
      <c r="AT605" s="23">
        <v>0</v>
      </c>
      <c r="AU605" s="28">
        <v>6</v>
      </c>
      <c r="AV605" s="23">
        <f t="shared" si="414"/>
        <v>0</v>
      </c>
      <c r="AW605" s="23">
        <v>1448</v>
      </c>
      <c r="AX605" s="29">
        <f t="shared" si="415"/>
        <v>2088</v>
      </c>
      <c r="AY605" s="23">
        <v>31410</v>
      </c>
      <c r="AZ605" s="30">
        <f t="shared" si="416"/>
        <v>0.73081395348837208</v>
      </c>
      <c r="BA605" s="30">
        <f t="shared" si="417"/>
        <v>0.30127906976744184</v>
      </c>
      <c r="BB605" s="30">
        <f t="shared" si="418"/>
        <v>0.33221957040572792</v>
      </c>
      <c r="BC605" s="20">
        <f t="shared" si="419"/>
        <v>460090</v>
      </c>
      <c r="BD605" s="20">
        <f t="shared" si="420"/>
        <v>446710</v>
      </c>
      <c r="BE605" s="20">
        <f t="shared" si="421"/>
        <v>460090</v>
      </c>
      <c r="BF605" s="20">
        <f t="shared" si="422"/>
        <v>460090</v>
      </c>
      <c r="BG605" s="36">
        <v>567016</v>
      </c>
      <c r="BH605" s="36">
        <v>367737.00566804898</v>
      </c>
      <c r="BI605" s="237">
        <f t="shared" si="423"/>
        <v>64.854784638890081</v>
      </c>
      <c r="BJ605" s="238">
        <f t="shared" si="424"/>
        <v>44026</v>
      </c>
      <c r="BK605" s="239">
        <f t="shared" si="425"/>
        <v>7.7645075271244552</v>
      </c>
      <c r="BL605" s="27">
        <f t="shared" si="426"/>
        <v>31510</v>
      </c>
      <c r="BM605" s="239">
        <f t="shared" si="427"/>
        <v>5.5571624081154676</v>
      </c>
      <c r="BN605" s="240">
        <f t="shared" si="428"/>
        <v>6253.13</v>
      </c>
      <c r="BO605" s="239">
        <f t="shared" si="429"/>
        <v>1.1028136772154578</v>
      </c>
      <c r="BP605" s="27">
        <f t="shared" si="430"/>
        <v>15000</v>
      </c>
      <c r="BQ605" s="239">
        <f t="shared" si="431"/>
        <v>2.6454279949772141</v>
      </c>
      <c r="BR605" s="36">
        <f t="shared" si="432"/>
        <v>34706.53</v>
      </c>
      <c r="BS605" s="239">
        <f t="shared" si="433"/>
        <v>6.120908404701102</v>
      </c>
      <c r="BT605" s="248">
        <f t="shared" si="442"/>
        <v>0.35145215361109922</v>
      </c>
      <c r="BU605" s="36">
        <v>131495.66</v>
      </c>
      <c r="BV605" s="47">
        <f t="shared" si="434"/>
        <v>23.190820012133699</v>
      </c>
      <c r="BW605" s="54">
        <f t="shared" si="435"/>
        <v>67783.334331951017</v>
      </c>
      <c r="BX605" s="237">
        <f t="shared" si="436"/>
        <v>11.954395348976222</v>
      </c>
      <c r="BY605" s="53">
        <v>14226</v>
      </c>
      <c r="BZ605" s="53">
        <v>12680</v>
      </c>
      <c r="CA605" s="53">
        <v>10360</v>
      </c>
      <c r="CB605" s="53">
        <v>6760</v>
      </c>
      <c r="CC605" s="54">
        <v>31510</v>
      </c>
      <c r="CD605" s="54">
        <v>6253.13</v>
      </c>
      <c r="CE605" s="54">
        <v>15000</v>
      </c>
      <c r="CF605" s="42">
        <f t="shared" si="437"/>
        <v>3.0920037383990087E-2</v>
      </c>
      <c r="CG605" s="42">
        <f t="shared" si="438"/>
        <v>2.8385305903158648E-2</v>
      </c>
      <c r="CH605" s="42">
        <f t="shared" si="439"/>
        <v>2.2517333565172031E-2</v>
      </c>
      <c r="CI605" s="42">
        <f t="shared" si="440"/>
        <v>1.4692777500054337E-2</v>
      </c>
      <c r="CJ605" s="42">
        <f t="shared" si="441"/>
        <v>5.5571624081154673E-2</v>
      </c>
      <c r="CK605" s="54">
        <f t="shared" si="443"/>
        <v>13556.666866390204</v>
      </c>
    </row>
    <row r="606" spans="1:89" ht="20" customHeight="1" x14ac:dyDescent="0.6">
      <c r="A606" s="47">
        <v>599</v>
      </c>
      <c r="B606" s="47">
        <v>4</v>
      </c>
      <c r="C606" s="48" t="s">
        <v>966</v>
      </c>
      <c r="D606" s="48" t="s">
        <v>125</v>
      </c>
      <c r="E606" s="71" t="s">
        <v>126</v>
      </c>
      <c r="F606" s="49">
        <v>0</v>
      </c>
      <c r="G606" s="19">
        <v>40</v>
      </c>
      <c r="H606" s="20">
        <f t="shared" si="400"/>
        <v>0</v>
      </c>
      <c r="I606" s="23">
        <v>8998</v>
      </c>
      <c r="J606" s="22">
        <v>50</v>
      </c>
      <c r="K606" s="20">
        <f t="shared" si="401"/>
        <v>449900</v>
      </c>
      <c r="L606" s="23"/>
      <c r="M606" s="24">
        <v>60</v>
      </c>
      <c r="N606" s="20">
        <f t="shared" si="402"/>
        <v>0</v>
      </c>
      <c r="O606" s="23">
        <v>4014</v>
      </c>
      <c r="P606" s="25">
        <v>12</v>
      </c>
      <c r="Q606" s="20">
        <f t="shared" si="403"/>
        <v>48168</v>
      </c>
      <c r="R606" s="23">
        <v>662</v>
      </c>
      <c r="S606" s="26">
        <v>12</v>
      </c>
      <c r="T606" s="20">
        <f t="shared" si="404"/>
        <v>7944</v>
      </c>
      <c r="U606" s="23">
        <v>290</v>
      </c>
      <c r="V606" s="25">
        <v>8</v>
      </c>
      <c r="W606" s="20">
        <f t="shared" si="405"/>
        <v>2320</v>
      </c>
      <c r="X606" s="23">
        <v>133</v>
      </c>
      <c r="Y606" s="25">
        <v>12</v>
      </c>
      <c r="Z606" s="20">
        <f t="shared" si="406"/>
        <v>1596</v>
      </c>
      <c r="AA606" s="23">
        <v>684</v>
      </c>
      <c r="AB606" s="25">
        <v>10</v>
      </c>
      <c r="AC606" s="20">
        <f t="shared" si="407"/>
        <v>6840</v>
      </c>
      <c r="AD606" s="23">
        <v>0</v>
      </c>
      <c r="AE606" s="25">
        <v>25</v>
      </c>
      <c r="AF606" s="20">
        <f t="shared" si="408"/>
        <v>0</v>
      </c>
      <c r="AG606" s="23">
        <v>0</v>
      </c>
      <c r="AH606" s="25">
        <v>7.5</v>
      </c>
      <c r="AI606" s="20">
        <f t="shared" si="409"/>
        <v>0</v>
      </c>
      <c r="AJ606" s="23"/>
      <c r="AK606" s="22">
        <v>15</v>
      </c>
      <c r="AL606" s="20">
        <f t="shared" si="410"/>
        <v>0</v>
      </c>
      <c r="AM606" s="23">
        <v>220</v>
      </c>
      <c r="AN606" s="25">
        <v>12</v>
      </c>
      <c r="AO606" s="20">
        <f t="shared" si="411"/>
        <v>2640</v>
      </c>
      <c r="AP606" s="23">
        <f t="shared" si="412"/>
        <v>1989</v>
      </c>
      <c r="AQ606" s="23">
        <v>248</v>
      </c>
      <c r="AR606" s="27">
        <v>4</v>
      </c>
      <c r="AS606" s="23">
        <f t="shared" si="413"/>
        <v>992</v>
      </c>
      <c r="AT606" s="23">
        <v>0</v>
      </c>
      <c r="AU606" s="28">
        <v>6</v>
      </c>
      <c r="AV606" s="23">
        <f t="shared" si="414"/>
        <v>0</v>
      </c>
      <c r="AW606" s="23">
        <v>1368</v>
      </c>
      <c r="AX606" s="29">
        <f t="shared" si="415"/>
        <v>2360</v>
      </c>
      <c r="AY606" s="23">
        <v>47525</v>
      </c>
      <c r="AZ606" s="30">
        <f t="shared" si="416"/>
        <v>0.44609913314069793</v>
      </c>
      <c r="BA606" s="30">
        <f t="shared" si="417"/>
        <v>0.22104912202711713</v>
      </c>
      <c r="BB606" s="30">
        <f t="shared" si="418"/>
        <v>0.58794220229197802</v>
      </c>
      <c r="BC606" s="20">
        <f t="shared" si="419"/>
        <v>468600</v>
      </c>
      <c r="BD606" s="20">
        <f t="shared" si="420"/>
        <v>457844</v>
      </c>
      <c r="BE606" s="20">
        <f t="shared" si="421"/>
        <v>468600</v>
      </c>
      <c r="BF606" s="20">
        <f t="shared" si="422"/>
        <v>468600</v>
      </c>
      <c r="BG606" s="36">
        <v>566933</v>
      </c>
      <c r="BH606" s="36">
        <v>380050.93833744398</v>
      </c>
      <c r="BI606" s="237">
        <f t="shared" si="423"/>
        <v>67.036305584159678</v>
      </c>
      <c r="BJ606" s="238">
        <f t="shared" si="424"/>
        <v>41878</v>
      </c>
      <c r="BK606" s="239">
        <f t="shared" si="425"/>
        <v>7.3867635152654723</v>
      </c>
      <c r="BL606" s="27">
        <f t="shared" si="426"/>
        <v>39319.370000000003</v>
      </c>
      <c r="BM606" s="239">
        <f t="shared" si="427"/>
        <v>6.9354526901767937</v>
      </c>
      <c r="BN606" s="240">
        <f t="shared" si="428"/>
        <v>1457.52</v>
      </c>
      <c r="BO606" s="239">
        <f t="shared" si="429"/>
        <v>0.25708858013204383</v>
      </c>
      <c r="BP606" s="27">
        <f t="shared" si="430"/>
        <v>15000</v>
      </c>
      <c r="BQ606" s="239">
        <f t="shared" si="431"/>
        <v>2.6458152903429508</v>
      </c>
      <c r="BR606" s="36">
        <f t="shared" si="432"/>
        <v>75471.300000000017</v>
      </c>
      <c r="BS606" s="239">
        <f t="shared" si="433"/>
        <v>13.312207968137331</v>
      </c>
      <c r="BT606" s="248">
        <f t="shared" si="442"/>
        <v>0.32963694415840322</v>
      </c>
      <c r="BU606" s="36">
        <v>173126.19</v>
      </c>
      <c r="BV606" s="47">
        <f t="shared" si="434"/>
        <v>30.53732804405459</v>
      </c>
      <c r="BW606" s="54">
        <f t="shared" si="435"/>
        <v>13755.871662556019</v>
      </c>
      <c r="BX606" s="237">
        <f t="shared" si="436"/>
        <v>2.4263663717857349</v>
      </c>
      <c r="BY606" s="53">
        <v>10548</v>
      </c>
      <c r="BZ606" s="53">
        <v>10800</v>
      </c>
      <c r="CA606" s="53">
        <v>13950</v>
      </c>
      <c r="CB606" s="53">
        <v>6580</v>
      </c>
      <c r="CC606" s="54">
        <v>39319.370000000003</v>
      </c>
      <c r="CD606" s="54">
        <v>1457.52</v>
      </c>
      <c r="CE606" s="54">
        <v>15000</v>
      </c>
      <c r="CF606" s="42">
        <f t="shared" si="437"/>
        <v>2.2509603072983355E-2</v>
      </c>
      <c r="CG606" s="42">
        <f t="shared" si="438"/>
        <v>2.3588820646333684E-2</v>
      </c>
      <c r="CH606" s="42">
        <f t="shared" si="439"/>
        <v>2.9769526248399489E-2</v>
      </c>
      <c r="CI606" s="42">
        <f t="shared" si="440"/>
        <v>1.4041826717883055E-2</v>
      </c>
      <c r="CJ606" s="42">
        <f t="shared" si="441"/>
        <v>6.9354526901767938E-2</v>
      </c>
      <c r="CK606" s="54">
        <f t="shared" si="443"/>
        <v>2751.1743325112038</v>
      </c>
    </row>
    <row r="607" spans="1:89" ht="20" customHeight="1" x14ac:dyDescent="0.6">
      <c r="A607" s="47">
        <v>600</v>
      </c>
      <c r="B607" s="47">
        <v>4</v>
      </c>
      <c r="C607" s="48" t="s">
        <v>967</v>
      </c>
      <c r="D607" s="48" t="s">
        <v>81</v>
      </c>
      <c r="E607" s="48" t="s">
        <v>85</v>
      </c>
      <c r="F607" s="49">
        <v>0</v>
      </c>
      <c r="G607" s="19">
        <v>40</v>
      </c>
      <c r="H607" s="20">
        <f t="shared" si="400"/>
        <v>0</v>
      </c>
      <c r="I607" s="23">
        <v>9105</v>
      </c>
      <c r="J607" s="22">
        <v>50</v>
      </c>
      <c r="K607" s="20">
        <f t="shared" si="401"/>
        <v>455250</v>
      </c>
      <c r="L607" s="23"/>
      <c r="M607" s="24">
        <v>60</v>
      </c>
      <c r="N607" s="20">
        <f t="shared" si="402"/>
        <v>0</v>
      </c>
      <c r="O607" s="23">
        <v>5027</v>
      </c>
      <c r="P607" s="25">
        <v>12</v>
      </c>
      <c r="Q607" s="20">
        <f t="shared" si="403"/>
        <v>60324</v>
      </c>
      <c r="R607" s="23">
        <v>540</v>
      </c>
      <c r="S607" s="26">
        <v>12</v>
      </c>
      <c r="T607" s="20">
        <f t="shared" si="404"/>
        <v>6480</v>
      </c>
      <c r="U607" s="23">
        <v>440</v>
      </c>
      <c r="V607" s="25">
        <v>8</v>
      </c>
      <c r="W607" s="20">
        <f t="shared" si="405"/>
        <v>3520</v>
      </c>
      <c r="X607" s="23">
        <v>337</v>
      </c>
      <c r="Y607" s="25">
        <v>12</v>
      </c>
      <c r="Z607" s="20">
        <f t="shared" si="406"/>
        <v>4044</v>
      </c>
      <c r="AA607" s="23">
        <v>960</v>
      </c>
      <c r="AB607" s="25">
        <v>10</v>
      </c>
      <c r="AC607" s="20">
        <f t="shared" si="407"/>
        <v>9600</v>
      </c>
      <c r="AD607" s="23">
        <v>0</v>
      </c>
      <c r="AE607" s="25">
        <v>25</v>
      </c>
      <c r="AF607" s="20">
        <f t="shared" si="408"/>
        <v>0</v>
      </c>
      <c r="AG607" s="23">
        <v>0</v>
      </c>
      <c r="AH607" s="25">
        <v>7.5</v>
      </c>
      <c r="AI607" s="20">
        <f t="shared" si="409"/>
        <v>0</v>
      </c>
      <c r="AJ607" s="23"/>
      <c r="AK607" s="22">
        <v>15</v>
      </c>
      <c r="AL607" s="20">
        <f t="shared" si="410"/>
        <v>0</v>
      </c>
      <c r="AM607" s="23">
        <v>16</v>
      </c>
      <c r="AN607" s="25">
        <v>12</v>
      </c>
      <c r="AO607" s="20">
        <f t="shared" si="411"/>
        <v>192</v>
      </c>
      <c r="AP607" s="23">
        <f t="shared" si="412"/>
        <v>2293</v>
      </c>
      <c r="AQ607" s="23">
        <v>45</v>
      </c>
      <c r="AR607" s="27">
        <v>4</v>
      </c>
      <c r="AS607" s="23">
        <f t="shared" si="413"/>
        <v>180</v>
      </c>
      <c r="AT607" s="23">
        <v>0</v>
      </c>
      <c r="AU607" s="28">
        <v>6</v>
      </c>
      <c r="AV607" s="23">
        <f t="shared" si="414"/>
        <v>0</v>
      </c>
      <c r="AW607" s="23">
        <v>1025</v>
      </c>
      <c r="AX607" s="29">
        <f t="shared" si="415"/>
        <v>1205</v>
      </c>
      <c r="AY607" s="23">
        <v>21745</v>
      </c>
      <c r="AZ607" s="30">
        <f t="shared" si="416"/>
        <v>0.5521142229544207</v>
      </c>
      <c r="BA607" s="30">
        <f t="shared" si="417"/>
        <v>0.2518396485447556</v>
      </c>
      <c r="BB607" s="30">
        <f t="shared" si="418"/>
        <v>0.23970558981499901</v>
      </c>
      <c r="BC607" s="20">
        <f t="shared" si="419"/>
        <v>478894</v>
      </c>
      <c r="BD607" s="20">
        <f t="shared" si="420"/>
        <v>461730</v>
      </c>
      <c r="BE607" s="20">
        <f t="shared" si="421"/>
        <v>478894</v>
      </c>
      <c r="BF607" s="20">
        <f t="shared" si="422"/>
        <v>478894</v>
      </c>
      <c r="BG607" s="36">
        <v>564605</v>
      </c>
      <c r="BH607" s="36">
        <v>372762.96640202001</v>
      </c>
      <c r="BI607" s="237">
        <f t="shared" si="423"/>
        <v>66.02190317160138</v>
      </c>
      <c r="BJ607" s="238">
        <f t="shared" si="424"/>
        <v>30825</v>
      </c>
      <c r="BK607" s="239">
        <f t="shared" si="425"/>
        <v>5.4595690792678067</v>
      </c>
      <c r="BL607" s="27">
        <f t="shared" si="426"/>
        <v>38280</v>
      </c>
      <c r="BM607" s="239">
        <f t="shared" si="427"/>
        <v>6.7799612118206536</v>
      </c>
      <c r="BN607" s="240">
        <f t="shared" si="428"/>
        <v>5165.63</v>
      </c>
      <c r="BO607" s="239">
        <f t="shared" si="429"/>
        <v>0.91491042410180567</v>
      </c>
      <c r="BP607" s="27">
        <f t="shared" si="430"/>
        <v>23000</v>
      </c>
      <c r="BQ607" s="239">
        <f t="shared" si="431"/>
        <v>4.073644406266328</v>
      </c>
      <c r="BR607" s="36">
        <f t="shared" si="432"/>
        <v>49284.079999999987</v>
      </c>
      <c r="BS607" s="239">
        <f t="shared" si="433"/>
        <v>8.7289485569557446</v>
      </c>
      <c r="BT607" s="248">
        <f t="shared" si="442"/>
        <v>0.33978096828398613</v>
      </c>
      <c r="BU607" s="36">
        <v>146554.71</v>
      </c>
      <c r="BV607" s="47">
        <f t="shared" si="434"/>
        <v>25.957033678412341</v>
      </c>
      <c r="BW607" s="54">
        <f t="shared" si="435"/>
        <v>45287.323597979994</v>
      </c>
      <c r="BX607" s="237">
        <f t="shared" si="436"/>
        <v>8.0210631499862721</v>
      </c>
      <c r="BY607" s="53">
        <v>9556</v>
      </c>
      <c r="BZ607" s="53">
        <v>9605</v>
      </c>
      <c r="CA607" s="53">
        <v>7578</v>
      </c>
      <c r="CB607" s="53">
        <v>4086</v>
      </c>
      <c r="CC607" s="54">
        <v>38280</v>
      </c>
      <c r="CD607" s="54">
        <v>5165.63</v>
      </c>
      <c r="CE607" s="54">
        <v>23000</v>
      </c>
      <c r="CF607" s="42">
        <f t="shared" si="437"/>
        <v>1.9954311392500219E-2</v>
      </c>
      <c r="CG607" s="42">
        <f t="shared" si="438"/>
        <v>2.0802200420158967E-2</v>
      </c>
      <c r="CH607" s="42">
        <f t="shared" si="439"/>
        <v>1.5823961043571227E-2</v>
      </c>
      <c r="CI607" s="42">
        <f t="shared" si="440"/>
        <v>8.5321595175550328E-3</v>
      </c>
      <c r="CJ607" s="42">
        <f t="shared" si="441"/>
        <v>6.7799612118206537E-2</v>
      </c>
      <c r="CK607" s="54">
        <f t="shared" si="443"/>
        <v>9057.4647195959988</v>
      </c>
    </row>
    <row r="608" spans="1:89" ht="20" customHeight="1" x14ac:dyDescent="0.6">
      <c r="A608" s="47">
        <v>601</v>
      </c>
      <c r="B608" s="47">
        <v>4</v>
      </c>
      <c r="C608" s="48" t="s">
        <v>968</v>
      </c>
      <c r="D608" s="48" t="s">
        <v>78</v>
      </c>
      <c r="E608" s="48" t="s">
        <v>117</v>
      </c>
      <c r="F608" s="55"/>
      <c r="G608" s="19">
        <v>40</v>
      </c>
      <c r="H608" s="20">
        <f t="shared" si="400"/>
        <v>0</v>
      </c>
      <c r="I608" s="23">
        <v>7773</v>
      </c>
      <c r="J608" s="22">
        <v>50</v>
      </c>
      <c r="K608" s="20">
        <f t="shared" si="401"/>
        <v>388650</v>
      </c>
      <c r="L608" s="23"/>
      <c r="M608" s="24">
        <v>60</v>
      </c>
      <c r="N608" s="20">
        <f t="shared" si="402"/>
        <v>0</v>
      </c>
      <c r="O608" s="23">
        <v>6535</v>
      </c>
      <c r="P608" s="25">
        <v>12</v>
      </c>
      <c r="Q608" s="20">
        <f t="shared" si="403"/>
        <v>78420</v>
      </c>
      <c r="R608" s="23">
        <v>1260</v>
      </c>
      <c r="S608" s="26">
        <v>12</v>
      </c>
      <c r="T608" s="20">
        <f t="shared" si="404"/>
        <v>15120</v>
      </c>
      <c r="U608" s="23">
        <v>1170</v>
      </c>
      <c r="V608" s="25">
        <v>8</v>
      </c>
      <c r="W608" s="20">
        <f t="shared" si="405"/>
        <v>9360</v>
      </c>
      <c r="X608" s="23">
        <v>508</v>
      </c>
      <c r="Y608" s="25">
        <v>12</v>
      </c>
      <c r="Z608" s="20">
        <f t="shared" si="406"/>
        <v>6096</v>
      </c>
      <c r="AA608" s="23">
        <v>1011</v>
      </c>
      <c r="AB608" s="25">
        <v>10</v>
      </c>
      <c r="AC608" s="20">
        <f t="shared" si="407"/>
        <v>10110</v>
      </c>
      <c r="AD608" s="23">
        <v>269</v>
      </c>
      <c r="AE608" s="25">
        <v>25</v>
      </c>
      <c r="AF608" s="20">
        <f t="shared" si="408"/>
        <v>6725</v>
      </c>
      <c r="AG608" s="23">
        <v>440</v>
      </c>
      <c r="AH608" s="25">
        <v>7.5</v>
      </c>
      <c r="AI608" s="20">
        <f t="shared" si="409"/>
        <v>3300</v>
      </c>
      <c r="AJ608" s="23"/>
      <c r="AK608" s="22">
        <v>15</v>
      </c>
      <c r="AL608" s="20">
        <f t="shared" si="410"/>
        <v>0</v>
      </c>
      <c r="AM608" s="23">
        <v>233</v>
      </c>
      <c r="AN608" s="25">
        <v>12</v>
      </c>
      <c r="AO608" s="20">
        <f t="shared" si="411"/>
        <v>2796</v>
      </c>
      <c r="AP608" s="23">
        <f t="shared" si="412"/>
        <v>4891</v>
      </c>
      <c r="AQ608" s="23">
        <v>0</v>
      </c>
      <c r="AR608" s="27">
        <v>4</v>
      </c>
      <c r="AS608" s="23">
        <f t="shared" si="413"/>
        <v>0</v>
      </c>
      <c r="AT608" s="23"/>
      <c r="AU608" s="28">
        <v>6</v>
      </c>
      <c r="AV608" s="23">
        <f t="shared" si="414"/>
        <v>0</v>
      </c>
      <c r="AW608" s="23">
        <v>2355</v>
      </c>
      <c r="AX608" s="29">
        <f t="shared" si="415"/>
        <v>2355</v>
      </c>
      <c r="AY608" s="23">
        <v>43808</v>
      </c>
      <c r="AZ608" s="30">
        <f t="shared" si="416"/>
        <v>0.84073073459410785</v>
      </c>
      <c r="BA608" s="30">
        <f t="shared" si="417"/>
        <v>0.62922938376431237</v>
      </c>
      <c r="BB608" s="30">
        <f t="shared" si="418"/>
        <v>0.36036725325172148</v>
      </c>
      <c r="BC608" s="20">
        <f t="shared" si="419"/>
        <v>436061</v>
      </c>
      <c r="BD608" s="20">
        <f t="shared" si="420"/>
        <v>410495</v>
      </c>
      <c r="BE608" s="20">
        <f t="shared" si="421"/>
        <v>436061</v>
      </c>
      <c r="BF608" s="20">
        <f t="shared" si="422"/>
        <v>439361</v>
      </c>
      <c r="BG608" s="36">
        <v>563919</v>
      </c>
      <c r="BH608" s="36">
        <v>379159.71535947698</v>
      </c>
      <c r="BI608" s="237">
        <f t="shared" si="423"/>
        <v>67.236556200354485</v>
      </c>
      <c r="BJ608" s="238">
        <f t="shared" si="424"/>
        <v>43454.5</v>
      </c>
      <c r="BK608" s="239">
        <f t="shared" si="425"/>
        <v>7.7058052663591763</v>
      </c>
      <c r="BL608" s="27">
        <f t="shared" si="426"/>
        <v>52040</v>
      </c>
      <c r="BM608" s="239">
        <f t="shared" si="427"/>
        <v>9.2282756920763447</v>
      </c>
      <c r="BN608" s="240">
        <f t="shared" si="428"/>
        <v>875</v>
      </c>
      <c r="BO608" s="239">
        <f t="shared" si="429"/>
        <v>0.15516412818152964</v>
      </c>
      <c r="BP608" s="27">
        <f t="shared" si="430"/>
        <v>28000</v>
      </c>
      <c r="BQ608" s="239">
        <f t="shared" si="431"/>
        <v>4.9652521018089484</v>
      </c>
      <c r="BR608" s="36">
        <f t="shared" si="432"/>
        <v>41675.630000000005</v>
      </c>
      <c r="BS608" s="239">
        <f t="shared" si="433"/>
        <v>7.3903574804182881</v>
      </c>
      <c r="BT608" s="248">
        <f t="shared" si="442"/>
        <v>0.3276344379964552</v>
      </c>
      <c r="BU608" s="36">
        <v>166045.13</v>
      </c>
      <c r="BV608" s="47">
        <f t="shared" si="434"/>
        <v>29.444854668844286</v>
      </c>
      <c r="BW608" s="54">
        <f t="shared" si="435"/>
        <v>18714.154640523018</v>
      </c>
      <c r="BX608" s="237">
        <f t="shared" si="436"/>
        <v>3.3185891308012354</v>
      </c>
      <c r="BY608" s="53">
        <v>14390.5</v>
      </c>
      <c r="BZ608" s="53">
        <v>9546</v>
      </c>
      <c r="CA608" s="53">
        <v>15290</v>
      </c>
      <c r="CB608" s="53">
        <v>4228</v>
      </c>
      <c r="CC608" s="54">
        <v>52040</v>
      </c>
      <c r="CD608" s="54">
        <v>875</v>
      </c>
      <c r="CE608" s="54">
        <v>28000</v>
      </c>
      <c r="CF608" s="42">
        <f t="shared" si="437"/>
        <v>3.3001116816225251E-2</v>
      </c>
      <c r="CG608" s="42">
        <f t="shared" si="438"/>
        <v>2.3254850850802082E-2</v>
      </c>
      <c r="CH608" s="42">
        <f t="shared" si="439"/>
        <v>3.5063901610095836E-2</v>
      </c>
      <c r="CI608" s="42">
        <f t="shared" si="440"/>
        <v>9.623066225723266E-3</v>
      </c>
      <c r="CJ608" s="42">
        <f t="shared" si="441"/>
        <v>9.2282756920763445E-2</v>
      </c>
      <c r="CK608" s="54">
        <f t="shared" si="443"/>
        <v>3742.830928104604</v>
      </c>
    </row>
    <row r="609" spans="1:89" ht="20" customHeight="1" x14ac:dyDescent="0.6">
      <c r="A609" s="47">
        <v>602</v>
      </c>
      <c r="B609" s="47">
        <v>3</v>
      </c>
      <c r="C609" s="48" t="s">
        <v>969</v>
      </c>
      <c r="D609" s="48" t="s">
        <v>212</v>
      </c>
      <c r="E609" s="48" t="s">
        <v>213</v>
      </c>
      <c r="F609" s="23"/>
      <c r="G609" s="19">
        <v>40</v>
      </c>
      <c r="H609" s="20">
        <f t="shared" si="400"/>
        <v>0</v>
      </c>
      <c r="I609" s="23">
        <v>10281</v>
      </c>
      <c r="J609" s="22">
        <v>50</v>
      </c>
      <c r="K609" s="20">
        <f t="shared" si="401"/>
        <v>514050</v>
      </c>
      <c r="L609" s="23"/>
      <c r="M609" s="24">
        <v>60</v>
      </c>
      <c r="N609" s="20">
        <f t="shared" si="402"/>
        <v>0</v>
      </c>
      <c r="O609" s="23">
        <v>1710</v>
      </c>
      <c r="P609" s="25">
        <v>12</v>
      </c>
      <c r="Q609" s="20">
        <f t="shared" si="403"/>
        <v>20520</v>
      </c>
      <c r="R609" s="23">
        <v>660</v>
      </c>
      <c r="S609" s="26">
        <v>12</v>
      </c>
      <c r="T609" s="20">
        <f t="shared" si="404"/>
        <v>7920</v>
      </c>
      <c r="U609" s="23">
        <v>680</v>
      </c>
      <c r="V609" s="25">
        <v>8</v>
      </c>
      <c r="W609" s="20">
        <f t="shared" si="405"/>
        <v>5440</v>
      </c>
      <c r="X609" s="23">
        <v>140</v>
      </c>
      <c r="Y609" s="25">
        <v>12</v>
      </c>
      <c r="Z609" s="20">
        <f t="shared" si="406"/>
        <v>1680</v>
      </c>
      <c r="AA609" s="23">
        <v>410</v>
      </c>
      <c r="AB609" s="25">
        <v>10</v>
      </c>
      <c r="AC609" s="20">
        <f t="shared" si="407"/>
        <v>4100</v>
      </c>
      <c r="AD609" s="23"/>
      <c r="AE609" s="25">
        <v>25</v>
      </c>
      <c r="AF609" s="20">
        <f t="shared" si="408"/>
        <v>0</v>
      </c>
      <c r="AG609" s="23"/>
      <c r="AH609" s="25">
        <v>7.5</v>
      </c>
      <c r="AI609" s="20">
        <f t="shared" si="409"/>
        <v>0</v>
      </c>
      <c r="AJ609" s="23">
        <v>67</v>
      </c>
      <c r="AK609" s="22">
        <v>15</v>
      </c>
      <c r="AL609" s="20">
        <f t="shared" si="410"/>
        <v>1005</v>
      </c>
      <c r="AM609" s="23"/>
      <c r="AN609" s="25">
        <v>12</v>
      </c>
      <c r="AO609" s="20">
        <f t="shared" si="411"/>
        <v>0</v>
      </c>
      <c r="AP609" s="23">
        <f t="shared" si="412"/>
        <v>1957</v>
      </c>
      <c r="AQ609" s="23"/>
      <c r="AR609" s="27">
        <v>4</v>
      </c>
      <c r="AS609" s="23">
        <f t="shared" si="413"/>
        <v>0</v>
      </c>
      <c r="AT609" s="23"/>
      <c r="AU609" s="28">
        <v>6</v>
      </c>
      <c r="AV609" s="23">
        <f t="shared" si="414"/>
        <v>0</v>
      </c>
      <c r="AW609" s="23">
        <v>529</v>
      </c>
      <c r="AX609" s="29">
        <f t="shared" si="415"/>
        <v>529</v>
      </c>
      <c r="AY609" s="23">
        <v>8250</v>
      </c>
      <c r="AZ609" s="30">
        <f t="shared" si="416"/>
        <v>0.16632623285672599</v>
      </c>
      <c r="BA609" s="30">
        <f t="shared" si="417"/>
        <v>0.19035113315825308</v>
      </c>
      <c r="BB609" s="30">
        <f t="shared" si="418"/>
        <v>0.30935672514619883</v>
      </c>
      <c r="BC609" s="20">
        <f t="shared" si="419"/>
        <v>533190</v>
      </c>
      <c r="BD609" s="20">
        <f t="shared" si="420"/>
        <v>521970</v>
      </c>
      <c r="BE609" s="20">
        <f t="shared" si="421"/>
        <v>533190</v>
      </c>
      <c r="BF609" s="20">
        <f t="shared" si="422"/>
        <v>533190</v>
      </c>
      <c r="BG609" s="36">
        <v>563715</v>
      </c>
      <c r="BH609" s="36">
        <v>384674.64267999999</v>
      </c>
      <c r="BI609" s="237">
        <f t="shared" si="423"/>
        <v>68.239206457163647</v>
      </c>
      <c r="BJ609" s="238">
        <f t="shared" si="424"/>
        <v>41178.300000000003</v>
      </c>
      <c r="BK609" s="239">
        <f t="shared" si="425"/>
        <v>7.3048082807801826</v>
      </c>
      <c r="BL609" s="27">
        <f t="shared" si="426"/>
        <v>32646</v>
      </c>
      <c r="BM609" s="239">
        <f t="shared" si="427"/>
        <v>5.7912242888693761</v>
      </c>
      <c r="BN609" s="240">
        <f t="shared" si="428"/>
        <v>4878.75</v>
      </c>
      <c r="BO609" s="239">
        <f t="shared" si="429"/>
        <v>0.86546393124185095</v>
      </c>
      <c r="BP609" s="27">
        <f t="shared" si="430"/>
        <v>21300</v>
      </c>
      <c r="BQ609" s="239">
        <f t="shared" si="431"/>
        <v>3.7785050956600412</v>
      </c>
      <c r="BR609" s="36">
        <f t="shared" si="432"/>
        <v>51211.509999999995</v>
      </c>
      <c r="BS609" s="239">
        <f t="shared" si="433"/>
        <v>9.0846456099270014</v>
      </c>
      <c r="BT609" s="248">
        <f t="shared" si="442"/>
        <v>0.31760793542836363</v>
      </c>
      <c r="BU609" s="36">
        <v>151214.56</v>
      </c>
      <c r="BV609" s="47">
        <f t="shared" si="434"/>
        <v>26.824647206478453</v>
      </c>
      <c r="BW609" s="54">
        <f t="shared" si="435"/>
        <v>27825.797320000012</v>
      </c>
      <c r="BX609" s="237">
        <f t="shared" si="436"/>
        <v>4.9361463363579139</v>
      </c>
      <c r="BY609" s="53">
        <v>14206.3</v>
      </c>
      <c r="BZ609" s="53">
        <v>10062</v>
      </c>
      <c r="CA609" s="53">
        <v>11340</v>
      </c>
      <c r="CB609" s="53">
        <v>5570</v>
      </c>
      <c r="CC609" s="54">
        <v>32646</v>
      </c>
      <c r="CD609" s="54">
        <v>4878.75</v>
      </c>
      <c r="CE609" s="54">
        <v>21300</v>
      </c>
      <c r="CF609" s="42">
        <f t="shared" si="437"/>
        <v>2.6643973067761961E-2</v>
      </c>
      <c r="CG609" s="42">
        <f t="shared" si="438"/>
        <v>1.9276969940801195E-2</v>
      </c>
      <c r="CH609" s="42">
        <f t="shared" si="439"/>
        <v>2.126821583300512E-2</v>
      </c>
      <c r="CI609" s="42">
        <f t="shared" si="440"/>
        <v>1.044655751233144E-2</v>
      </c>
      <c r="CJ609" s="42">
        <f t="shared" si="441"/>
        <v>5.7912242888693753E-2</v>
      </c>
      <c r="CK609" s="54">
        <f t="shared" si="443"/>
        <v>5565.159464000003</v>
      </c>
    </row>
    <row r="610" spans="1:89" ht="20" customHeight="1" x14ac:dyDescent="0.6">
      <c r="A610" s="47">
        <v>603</v>
      </c>
      <c r="B610" s="47">
        <v>3</v>
      </c>
      <c r="C610" s="72" t="s">
        <v>970</v>
      </c>
      <c r="D610" s="69" t="s">
        <v>971</v>
      </c>
      <c r="E610" s="47" t="s">
        <v>241</v>
      </c>
      <c r="F610" s="57"/>
      <c r="G610" s="19">
        <v>40</v>
      </c>
      <c r="H610" s="20">
        <f t="shared" si="400"/>
        <v>0</v>
      </c>
      <c r="I610" s="57">
        <v>9951</v>
      </c>
      <c r="J610" s="22">
        <v>50</v>
      </c>
      <c r="K610" s="20">
        <f t="shared" si="401"/>
        <v>497550</v>
      </c>
      <c r="L610" s="23"/>
      <c r="M610" s="24">
        <v>60</v>
      </c>
      <c r="N610" s="20">
        <f t="shared" si="402"/>
        <v>0</v>
      </c>
      <c r="O610" s="23">
        <v>2792</v>
      </c>
      <c r="P610" s="25">
        <v>12</v>
      </c>
      <c r="Q610" s="20">
        <f t="shared" si="403"/>
        <v>33504</v>
      </c>
      <c r="R610" s="23"/>
      <c r="S610" s="26">
        <v>12</v>
      </c>
      <c r="T610" s="20">
        <f t="shared" si="404"/>
        <v>0</v>
      </c>
      <c r="U610" s="23">
        <v>540</v>
      </c>
      <c r="V610" s="25">
        <v>8</v>
      </c>
      <c r="W610" s="20">
        <f t="shared" si="405"/>
        <v>4320</v>
      </c>
      <c r="X610" s="23">
        <v>248</v>
      </c>
      <c r="Y610" s="25">
        <v>12</v>
      </c>
      <c r="Z610" s="20">
        <f t="shared" si="406"/>
        <v>2976</v>
      </c>
      <c r="AA610" s="23">
        <v>452</v>
      </c>
      <c r="AB610" s="25">
        <v>10</v>
      </c>
      <c r="AC610" s="20">
        <f t="shared" si="407"/>
        <v>4520</v>
      </c>
      <c r="AD610" s="23">
        <v>270</v>
      </c>
      <c r="AE610" s="25">
        <v>25</v>
      </c>
      <c r="AF610" s="20">
        <f t="shared" si="408"/>
        <v>6750</v>
      </c>
      <c r="AG610" s="23"/>
      <c r="AH610" s="25">
        <v>7.5</v>
      </c>
      <c r="AI610" s="20">
        <f t="shared" si="409"/>
        <v>0</v>
      </c>
      <c r="AJ610" s="23"/>
      <c r="AK610" s="22">
        <v>15</v>
      </c>
      <c r="AL610" s="20">
        <f t="shared" si="410"/>
        <v>0</v>
      </c>
      <c r="AM610" s="23"/>
      <c r="AN610" s="25">
        <v>12</v>
      </c>
      <c r="AO610" s="20">
        <f t="shared" si="411"/>
        <v>0</v>
      </c>
      <c r="AP610" s="23">
        <f t="shared" si="412"/>
        <v>1510</v>
      </c>
      <c r="AQ610" s="23"/>
      <c r="AR610" s="27">
        <v>4</v>
      </c>
      <c r="AS610" s="23">
        <f t="shared" si="413"/>
        <v>0</v>
      </c>
      <c r="AT610" s="23"/>
      <c r="AU610" s="28">
        <v>6</v>
      </c>
      <c r="AV610" s="23">
        <f t="shared" si="414"/>
        <v>0</v>
      </c>
      <c r="AW610" s="23">
        <v>651</v>
      </c>
      <c r="AX610" s="29">
        <f t="shared" si="415"/>
        <v>651</v>
      </c>
      <c r="AY610" s="23">
        <v>13020</v>
      </c>
      <c r="AZ610" s="30">
        <f t="shared" si="416"/>
        <v>0.28057481660134659</v>
      </c>
      <c r="BA610" s="30">
        <f t="shared" si="417"/>
        <v>0.15174354336247614</v>
      </c>
      <c r="BB610" s="30">
        <f t="shared" si="418"/>
        <v>0.23316618911174786</v>
      </c>
      <c r="BC610" s="20">
        <f t="shared" si="419"/>
        <v>516116</v>
      </c>
      <c r="BD610" s="20">
        <f t="shared" si="420"/>
        <v>504300</v>
      </c>
      <c r="BE610" s="20">
        <f t="shared" si="421"/>
        <v>516116</v>
      </c>
      <c r="BF610" s="20">
        <f t="shared" si="422"/>
        <v>516116</v>
      </c>
      <c r="BG610" s="36">
        <v>562640</v>
      </c>
      <c r="BH610" s="36">
        <v>381272.66066960001</v>
      </c>
      <c r="BI610" s="237">
        <f t="shared" si="423"/>
        <v>67.764940400540311</v>
      </c>
      <c r="BJ610" s="238">
        <f t="shared" si="424"/>
        <v>37993.5</v>
      </c>
      <c r="BK610" s="239">
        <f t="shared" si="425"/>
        <v>6.7527193231906733</v>
      </c>
      <c r="BL610" s="27">
        <f t="shared" si="426"/>
        <v>43987.05</v>
      </c>
      <c r="BM610" s="239">
        <f t="shared" si="427"/>
        <v>7.8179741930897206</v>
      </c>
      <c r="BN610" s="240">
        <f t="shared" si="428"/>
        <v>900</v>
      </c>
      <c r="BO610" s="239">
        <f t="shared" si="429"/>
        <v>0.15996018768662024</v>
      </c>
      <c r="BP610" s="27">
        <f t="shared" si="430"/>
        <v>11000</v>
      </c>
      <c r="BQ610" s="239">
        <f t="shared" si="431"/>
        <v>1.9550689606142473</v>
      </c>
      <c r="BR610" s="36">
        <f t="shared" si="432"/>
        <v>25005.304999999993</v>
      </c>
      <c r="BS610" s="239">
        <f t="shared" si="433"/>
        <v>4.4442814232902021</v>
      </c>
      <c r="BT610" s="248">
        <f t="shared" si="442"/>
        <v>0.32235059599459687</v>
      </c>
      <c r="BU610" s="36">
        <v>118885.855</v>
      </c>
      <c r="BV610" s="47">
        <f t="shared" si="434"/>
        <v>21.130004087871463</v>
      </c>
      <c r="BW610" s="54">
        <f t="shared" si="435"/>
        <v>62481.484330399995</v>
      </c>
      <c r="BX610" s="237">
        <f t="shared" si="436"/>
        <v>11.105055511588226</v>
      </c>
      <c r="BY610" s="53">
        <v>10793.5</v>
      </c>
      <c r="BZ610" s="53">
        <v>9840</v>
      </c>
      <c r="CA610" s="53">
        <v>14160</v>
      </c>
      <c r="CB610" s="53">
        <v>3200</v>
      </c>
      <c r="CC610" s="54">
        <v>43987.05</v>
      </c>
      <c r="CD610" s="54">
        <v>900</v>
      </c>
      <c r="CE610" s="54">
        <v>11000</v>
      </c>
      <c r="CF610" s="42">
        <f t="shared" si="437"/>
        <v>2.0912934301591114E-2</v>
      </c>
      <c r="CG610" s="42">
        <f t="shared" si="438"/>
        <v>1.9512195121951219E-2</v>
      </c>
      <c r="CH610" s="42">
        <f t="shared" si="439"/>
        <v>2.7435692751241969E-2</v>
      </c>
      <c r="CI610" s="42">
        <f t="shared" si="440"/>
        <v>6.2001565539529877E-3</v>
      </c>
      <c r="CJ610" s="42">
        <f t="shared" si="441"/>
        <v>7.8179741930897204E-2</v>
      </c>
      <c r="CK610" s="54">
        <f t="shared" si="443"/>
        <v>12496.29686608</v>
      </c>
    </row>
    <row r="611" spans="1:89" ht="20" customHeight="1" x14ac:dyDescent="0.6">
      <c r="A611" s="47">
        <v>604</v>
      </c>
      <c r="B611" s="62">
        <v>4</v>
      </c>
      <c r="C611" s="48" t="s">
        <v>972</v>
      </c>
      <c r="D611" s="48" t="s">
        <v>84</v>
      </c>
      <c r="E611" s="48" t="s">
        <v>85</v>
      </c>
      <c r="F611" s="49">
        <v>0</v>
      </c>
      <c r="G611" s="19">
        <v>40</v>
      </c>
      <c r="H611" s="20">
        <f t="shared" si="400"/>
        <v>0</v>
      </c>
      <c r="I611" s="23">
        <v>8325</v>
      </c>
      <c r="J611" s="22">
        <v>50</v>
      </c>
      <c r="K611" s="20">
        <f t="shared" si="401"/>
        <v>416250</v>
      </c>
      <c r="L611" s="23"/>
      <c r="M611" s="24">
        <v>60</v>
      </c>
      <c r="N611" s="20">
        <f t="shared" si="402"/>
        <v>0</v>
      </c>
      <c r="O611" s="23">
        <v>6394</v>
      </c>
      <c r="P611" s="25">
        <v>12</v>
      </c>
      <c r="Q611" s="20">
        <f t="shared" si="403"/>
        <v>76728</v>
      </c>
      <c r="R611" s="23">
        <v>1000</v>
      </c>
      <c r="S611" s="26">
        <v>12</v>
      </c>
      <c r="T611" s="20">
        <f t="shared" si="404"/>
        <v>12000</v>
      </c>
      <c r="U611" s="23">
        <v>270</v>
      </c>
      <c r="V611" s="25">
        <v>8</v>
      </c>
      <c r="W611" s="20">
        <f t="shared" si="405"/>
        <v>2160</v>
      </c>
      <c r="X611" s="23">
        <v>245</v>
      </c>
      <c r="Y611" s="25">
        <v>12</v>
      </c>
      <c r="Z611" s="20">
        <f t="shared" si="406"/>
        <v>2940</v>
      </c>
      <c r="AA611" s="23">
        <v>460</v>
      </c>
      <c r="AB611" s="25">
        <v>10</v>
      </c>
      <c r="AC611" s="20">
        <f t="shared" si="407"/>
        <v>4600</v>
      </c>
      <c r="AD611" s="23">
        <v>215</v>
      </c>
      <c r="AE611" s="25">
        <v>25</v>
      </c>
      <c r="AF611" s="20">
        <f t="shared" si="408"/>
        <v>5375</v>
      </c>
      <c r="AG611" s="23">
        <v>120</v>
      </c>
      <c r="AH611" s="25">
        <v>7.5</v>
      </c>
      <c r="AI611" s="20">
        <f t="shared" si="409"/>
        <v>900</v>
      </c>
      <c r="AJ611" s="23"/>
      <c r="AK611" s="22">
        <v>15</v>
      </c>
      <c r="AL611" s="20">
        <f t="shared" si="410"/>
        <v>0</v>
      </c>
      <c r="AM611" s="23">
        <v>0</v>
      </c>
      <c r="AN611" s="25">
        <v>12</v>
      </c>
      <c r="AO611" s="20">
        <f t="shared" si="411"/>
        <v>0</v>
      </c>
      <c r="AP611" s="23">
        <f t="shared" si="412"/>
        <v>2310</v>
      </c>
      <c r="AQ611" s="23">
        <v>77</v>
      </c>
      <c r="AR611" s="27">
        <v>4</v>
      </c>
      <c r="AS611" s="23">
        <f t="shared" si="413"/>
        <v>308</v>
      </c>
      <c r="AT611" s="23">
        <v>0</v>
      </c>
      <c r="AU611" s="28">
        <v>6</v>
      </c>
      <c r="AV611" s="23">
        <f t="shared" si="414"/>
        <v>0</v>
      </c>
      <c r="AW611" s="23">
        <v>2039</v>
      </c>
      <c r="AX611" s="29">
        <f t="shared" si="415"/>
        <v>2347</v>
      </c>
      <c r="AY611" s="23">
        <v>41635</v>
      </c>
      <c r="AZ611" s="30">
        <f t="shared" si="416"/>
        <v>0.76804804804804805</v>
      </c>
      <c r="BA611" s="30">
        <f t="shared" si="417"/>
        <v>0.27747747747747747</v>
      </c>
      <c r="BB611" s="30">
        <f t="shared" si="418"/>
        <v>0.36706287144197686</v>
      </c>
      <c r="BC611" s="20">
        <f t="shared" si="419"/>
        <v>443325</v>
      </c>
      <c r="BD611" s="20">
        <f t="shared" si="420"/>
        <v>433625</v>
      </c>
      <c r="BE611" s="20">
        <f t="shared" si="421"/>
        <v>443325</v>
      </c>
      <c r="BF611" s="20">
        <f t="shared" si="422"/>
        <v>444225</v>
      </c>
      <c r="BG611" s="36">
        <v>562588</v>
      </c>
      <c r="BH611" s="36">
        <v>378555.33333333302</v>
      </c>
      <c r="BI611" s="237">
        <f t="shared" si="423"/>
        <v>67.288199061006097</v>
      </c>
      <c r="BJ611" s="238">
        <f t="shared" si="424"/>
        <v>30323</v>
      </c>
      <c r="BK611" s="239">
        <f t="shared" si="425"/>
        <v>5.3899123337149035</v>
      </c>
      <c r="BL611" s="27">
        <f t="shared" si="426"/>
        <v>35080</v>
      </c>
      <c r="BM611" s="239">
        <f t="shared" si="427"/>
        <v>6.2354689399702803</v>
      </c>
      <c r="BN611" s="240">
        <f t="shared" si="428"/>
        <v>7340.65</v>
      </c>
      <c r="BO611" s="239">
        <f t="shared" si="429"/>
        <v>1.3048003156839463</v>
      </c>
      <c r="BP611" s="27">
        <f t="shared" si="430"/>
        <v>24000</v>
      </c>
      <c r="BQ611" s="239">
        <f t="shared" si="431"/>
        <v>4.265999274780123</v>
      </c>
      <c r="BR611" s="36">
        <f t="shared" si="432"/>
        <v>33970.038484848003</v>
      </c>
      <c r="BS611" s="239">
        <f t="shared" si="433"/>
        <v>6.0381733141922691</v>
      </c>
      <c r="BT611" s="248">
        <f t="shared" si="442"/>
        <v>0.32711800938993896</v>
      </c>
      <c r="BU611" s="36">
        <v>130713.688484848</v>
      </c>
      <c r="BV611" s="47">
        <f t="shared" si="434"/>
        <v>23.234354178341519</v>
      </c>
      <c r="BW611" s="54">
        <f t="shared" si="435"/>
        <v>53318.97818181898</v>
      </c>
      <c r="BX611" s="237">
        <f t="shared" si="436"/>
        <v>9.4774467606523736</v>
      </c>
      <c r="BY611" s="53">
        <v>7233</v>
      </c>
      <c r="BZ611" s="53">
        <v>10800</v>
      </c>
      <c r="CA611" s="53">
        <v>8680</v>
      </c>
      <c r="CB611" s="53">
        <v>3610</v>
      </c>
      <c r="CC611" s="54">
        <v>35080</v>
      </c>
      <c r="CD611" s="54">
        <v>7340.65</v>
      </c>
      <c r="CE611" s="54">
        <v>24000</v>
      </c>
      <c r="CF611" s="42">
        <f t="shared" si="437"/>
        <v>1.6315344273388599E-2</v>
      </c>
      <c r="CG611" s="42">
        <f t="shared" si="438"/>
        <v>2.4906313058518304E-2</v>
      </c>
      <c r="CH611" s="42">
        <f t="shared" si="439"/>
        <v>1.9579315400665424E-2</v>
      </c>
      <c r="CI611" s="42">
        <f t="shared" si="440"/>
        <v>8.1265124655298549E-3</v>
      </c>
      <c r="CJ611" s="42">
        <f t="shared" si="441"/>
        <v>6.2354689399702803E-2</v>
      </c>
      <c r="CK611" s="54">
        <f t="shared" si="443"/>
        <v>10663.795636363797</v>
      </c>
    </row>
    <row r="612" spans="1:89" ht="20" customHeight="1" x14ac:dyDescent="0.6">
      <c r="A612" s="47">
        <v>605</v>
      </c>
      <c r="B612" s="47">
        <v>4</v>
      </c>
      <c r="C612" s="70" t="s">
        <v>973</v>
      </c>
      <c r="D612" s="48" t="s">
        <v>357</v>
      </c>
      <c r="E612" s="83" t="s">
        <v>358</v>
      </c>
      <c r="F612" s="57"/>
      <c r="G612" s="19">
        <v>40</v>
      </c>
      <c r="H612" s="20">
        <f t="shared" si="400"/>
        <v>0</v>
      </c>
      <c r="I612" s="23">
        <v>8530</v>
      </c>
      <c r="J612" s="22">
        <v>50</v>
      </c>
      <c r="K612" s="20">
        <f t="shared" si="401"/>
        <v>426500</v>
      </c>
      <c r="L612" s="23"/>
      <c r="M612" s="24">
        <v>60</v>
      </c>
      <c r="N612" s="20">
        <f t="shared" si="402"/>
        <v>0</v>
      </c>
      <c r="O612" s="23">
        <v>5170</v>
      </c>
      <c r="P612" s="25">
        <v>12</v>
      </c>
      <c r="Q612" s="20">
        <f t="shared" si="403"/>
        <v>62040</v>
      </c>
      <c r="R612" s="23">
        <v>520</v>
      </c>
      <c r="S612" s="26">
        <v>12</v>
      </c>
      <c r="T612" s="20">
        <f t="shared" si="404"/>
        <v>6240</v>
      </c>
      <c r="U612" s="23">
        <v>290</v>
      </c>
      <c r="V612" s="25">
        <v>8</v>
      </c>
      <c r="W612" s="20">
        <f t="shared" si="405"/>
        <v>2320</v>
      </c>
      <c r="X612" s="23">
        <v>300</v>
      </c>
      <c r="Y612" s="25">
        <v>12</v>
      </c>
      <c r="Z612" s="20">
        <f t="shared" si="406"/>
        <v>3600</v>
      </c>
      <c r="AA612" s="23">
        <v>520</v>
      </c>
      <c r="AB612" s="25">
        <v>10</v>
      </c>
      <c r="AC612" s="20">
        <f t="shared" si="407"/>
        <v>5200</v>
      </c>
      <c r="AD612" s="23">
        <v>260</v>
      </c>
      <c r="AE612" s="25">
        <v>25</v>
      </c>
      <c r="AF612" s="20">
        <f t="shared" si="408"/>
        <v>6500</v>
      </c>
      <c r="AG612" s="23">
        <v>112</v>
      </c>
      <c r="AH612" s="25">
        <v>7.5</v>
      </c>
      <c r="AI612" s="20">
        <f t="shared" si="409"/>
        <v>840</v>
      </c>
      <c r="AJ612" s="23"/>
      <c r="AK612" s="22">
        <v>15</v>
      </c>
      <c r="AL612" s="20">
        <f t="shared" si="410"/>
        <v>0</v>
      </c>
      <c r="AM612" s="23">
        <v>202</v>
      </c>
      <c r="AN612" s="25">
        <v>12</v>
      </c>
      <c r="AO612" s="20">
        <f t="shared" si="411"/>
        <v>2424</v>
      </c>
      <c r="AP612" s="23">
        <f t="shared" si="412"/>
        <v>2204</v>
      </c>
      <c r="AQ612" s="23">
        <v>167</v>
      </c>
      <c r="AR612" s="27">
        <v>4</v>
      </c>
      <c r="AS612" s="23">
        <f t="shared" si="413"/>
        <v>668</v>
      </c>
      <c r="AT612" s="23"/>
      <c r="AU612" s="28">
        <v>6</v>
      </c>
      <c r="AV612" s="23">
        <f t="shared" si="414"/>
        <v>0</v>
      </c>
      <c r="AW612" s="23">
        <v>1775</v>
      </c>
      <c r="AX612" s="29">
        <f t="shared" si="415"/>
        <v>2443</v>
      </c>
      <c r="AY612" s="23">
        <v>45731</v>
      </c>
      <c r="AZ612" s="30">
        <f t="shared" si="416"/>
        <v>0.60609613130128959</v>
      </c>
      <c r="BA612" s="30">
        <f t="shared" si="417"/>
        <v>0.25838218053927314</v>
      </c>
      <c r="BB612" s="30">
        <f t="shared" si="418"/>
        <v>0.47253384912959379</v>
      </c>
      <c r="BC612" s="20">
        <f t="shared" si="419"/>
        <v>450360</v>
      </c>
      <c r="BD612" s="20">
        <f t="shared" si="420"/>
        <v>439240</v>
      </c>
      <c r="BE612" s="20">
        <f t="shared" si="421"/>
        <v>450360</v>
      </c>
      <c r="BF612" s="20">
        <f t="shared" si="422"/>
        <v>451200</v>
      </c>
      <c r="BG612" s="36">
        <v>561395</v>
      </c>
      <c r="BH612" s="36">
        <v>368474.02752995002</v>
      </c>
      <c r="BI612" s="237">
        <f t="shared" si="423"/>
        <v>65.635430940772551</v>
      </c>
      <c r="BJ612" s="238">
        <f t="shared" si="424"/>
        <v>38096</v>
      </c>
      <c r="BK612" s="239">
        <f t="shared" si="425"/>
        <v>6.7859528495978774</v>
      </c>
      <c r="BL612" s="27">
        <f t="shared" si="426"/>
        <v>57215</v>
      </c>
      <c r="BM612" s="239">
        <f t="shared" si="427"/>
        <v>10.191576341078919</v>
      </c>
      <c r="BN612" s="240">
        <f t="shared" si="428"/>
        <v>9854.9</v>
      </c>
      <c r="BO612" s="239">
        <f t="shared" si="429"/>
        <v>1.7554306682460656</v>
      </c>
      <c r="BP612" s="27">
        <f t="shared" si="430"/>
        <v>40000</v>
      </c>
      <c r="BQ612" s="239">
        <f t="shared" si="431"/>
        <v>7.1251079899179723</v>
      </c>
      <c r="BR612" s="36">
        <f t="shared" si="432"/>
        <v>53202.290000000008</v>
      </c>
      <c r="BS612" s="239">
        <f t="shared" si="433"/>
        <v>9.4768015390233273</v>
      </c>
      <c r="BT612" s="248">
        <f t="shared" si="442"/>
        <v>0.34364569059227457</v>
      </c>
      <c r="BU612" s="36">
        <v>198368.19</v>
      </c>
      <c r="BV612" s="47">
        <f t="shared" si="434"/>
        <v>35.33486938786416</v>
      </c>
      <c r="BW612" s="54">
        <f t="shared" si="435"/>
        <v>-5447.2175299500232</v>
      </c>
      <c r="BX612" s="237">
        <f t="shared" si="436"/>
        <v>-0.97030032863670379</v>
      </c>
      <c r="BY612" s="53">
        <v>14044</v>
      </c>
      <c r="BZ612" s="53">
        <v>8935</v>
      </c>
      <c r="CA612" s="53">
        <v>11200</v>
      </c>
      <c r="CB612" s="53">
        <v>3917</v>
      </c>
      <c r="CC612" s="54">
        <v>57215</v>
      </c>
      <c r="CD612" s="54">
        <v>9854.9</v>
      </c>
      <c r="CE612" s="54">
        <v>40000</v>
      </c>
      <c r="CF612" s="42">
        <f t="shared" si="437"/>
        <v>3.118394173550049E-2</v>
      </c>
      <c r="CG612" s="42">
        <f t="shared" si="438"/>
        <v>2.0341954284673527E-2</v>
      </c>
      <c r="CH612" s="42">
        <f t="shared" si="439"/>
        <v>2.4868993693933743E-2</v>
      </c>
      <c r="CI612" s="42">
        <f t="shared" si="440"/>
        <v>8.6812943262411339E-3</v>
      </c>
      <c r="CJ612" s="42">
        <f t="shared" si="441"/>
        <v>0.1019157634107892</v>
      </c>
      <c r="CK612" s="54">
        <v>0</v>
      </c>
    </row>
    <row r="613" spans="1:89" ht="20" customHeight="1" x14ac:dyDescent="0.6">
      <c r="A613" s="47">
        <v>606</v>
      </c>
      <c r="B613" s="62">
        <v>3</v>
      </c>
      <c r="C613" s="48" t="s">
        <v>974</v>
      </c>
      <c r="D613" s="48" t="s">
        <v>236</v>
      </c>
      <c r="E613" s="48" t="s">
        <v>237</v>
      </c>
      <c r="F613" s="23"/>
      <c r="G613" s="19">
        <v>40</v>
      </c>
      <c r="H613" s="20">
        <f t="shared" si="400"/>
        <v>0</v>
      </c>
      <c r="I613" s="23">
        <v>9665</v>
      </c>
      <c r="J613" s="22">
        <v>50</v>
      </c>
      <c r="K613" s="20">
        <f t="shared" si="401"/>
        <v>483250</v>
      </c>
      <c r="L613" s="23"/>
      <c r="M613" s="24">
        <v>60</v>
      </c>
      <c r="N613" s="20">
        <f t="shared" si="402"/>
        <v>0</v>
      </c>
      <c r="O613" s="23">
        <v>2662</v>
      </c>
      <c r="P613" s="25">
        <v>12</v>
      </c>
      <c r="Q613" s="20">
        <f t="shared" si="403"/>
        <v>31944</v>
      </c>
      <c r="R613" s="23">
        <v>440</v>
      </c>
      <c r="S613" s="26">
        <v>12</v>
      </c>
      <c r="T613" s="20">
        <f t="shared" si="404"/>
        <v>5280</v>
      </c>
      <c r="U613" s="23">
        <v>421</v>
      </c>
      <c r="V613" s="25">
        <v>8</v>
      </c>
      <c r="W613" s="20">
        <f t="shared" si="405"/>
        <v>3368</v>
      </c>
      <c r="X613" s="23">
        <v>236</v>
      </c>
      <c r="Y613" s="25">
        <v>12</v>
      </c>
      <c r="Z613" s="20">
        <f t="shared" si="406"/>
        <v>2832</v>
      </c>
      <c r="AA613" s="23">
        <v>364</v>
      </c>
      <c r="AB613" s="25">
        <v>10</v>
      </c>
      <c r="AC613" s="20">
        <f t="shared" si="407"/>
        <v>3640</v>
      </c>
      <c r="AD613" s="23">
        <v>200</v>
      </c>
      <c r="AE613" s="25">
        <v>25</v>
      </c>
      <c r="AF613" s="20">
        <f t="shared" si="408"/>
        <v>5000</v>
      </c>
      <c r="AG613" s="23"/>
      <c r="AH613" s="25">
        <v>7.5</v>
      </c>
      <c r="AI613" s="20">
        <f t="shared" si="409"/>
        <v>0</v>
      </c>
      <c r="AJ613" s="23"/>
      <c r="AK613" s="22">
        <v>15</v>
      </c>
      <c r="AL613" s="20">
        <f t="shared" si="410"/>
        <v>0</v>
      </c>
      <c r="AM613" s="23"/>
      <c r="AN613" s="25">
        <v>12</v>
      </c>
      <c r="AO613" s="20">
        <f t="shared" si="411"/>
        <v>0</v>
      </c>
      <c r="AP613" s="23">
        <f t="shared" si="412"/>
        <v>1661</v>
      </c>
      <c r="AQ613" s="23">
        <v>41</v>
      </c>
      <c r="AR613" s="27">
        <v>4</v>
      </c>
      <c r="AS613" s="23">
        <f t="shared" si="413"/>
        <v>164</v>
      </c>
      <c r="AT613" s="23">
        <v>16</v>
      </c>
      <c r="AU613" s="28">
        <v>6</v>
      </c>
      <c r="AV613" s="23">
        <f t="shared" si="414"/>
        <v>96</v>
      </c>
      <c r="AW613" s="23">
        <v>1092</v>
      </c>
      <c r="AX613" s="29">
        <f t="shared" si="415"/>
        <v>1352</v>
      </c>
      <c r="AY613" s="23">
        <v>25235</v>
      </c>
      <c r="AZ613" s="30">
        <f t="shared" si="416"/>
        <v>0.27542679772374545</v>
      </c>
      <c r="BA613" s="30">
        <f t="shared" si="417"/>
        <v>0.17185721676151061</v>
      </c>
      <c r="BB613" s="30">
        <f t="shared" si="418"/>
        <v>0.50788880540946657</v>
      </c>
      <c r="BC613" s="20">
        <f t="shared" si="419"/>
        <v>503370</v>
      </c>
      <c r="BD613" s="20">
        <f t="shared" si="420"/>
        <v>493530</v>
      </c>
      <c r="BE613" s="20">
        <f t="shared" si="421"/>
        <v>503370</v>
      </c>
      <c r="BF613" s="20">
        <f t="shared" si="422"/>
        <v>503370</v>
      </c>
      <c r="BG613" s="36">
        <v>560549</v>
      </c>
      <c r="BH613" s="36">
        <v>378917.33238972002</v>
      </c>
      <c r="BI613" s="237">
        <f t="shared" si="423"/>
        <v>67.597539624496704</v>
      </c>
      <c r="BJ613" s="238">
        <f t="shared" si="424"/>
        <v>40044</v>
      </c>
      <c r="BK613" s="239">
        <f t="shared" si="425"/>
        <v>7.1437108977092105</v>
      </c>
      <c r="BL613" s="27">
        <f t="shared" si="426"/>
        <v>40323</v>
      </c>
      <c r="BM613" s="239">
        <f t="shared" si="427"/>
        <v>7.1934835313237562</v>
      </c>
      <c r="BN613" s="240">
        <f t="shared" si="428"/>
        <v>3360.25</v>
      </c>
      <c r="BO613" s="239">
        <f t="shared" si="429"/>
        <v>0.59945696094364631</v>
      </c>
      <c r="BP613" s="27">
        <f t="shared" si="430"/>
        <v>22000</v>
      </c>
      <c r="BQ613" s="239">
        <f t="shared" si="431"/>
        <v>3.9247237975627467</v>
      </c>
      <c r="BR613" s="36">
        <f t="shared" si="432"/>
        <v>28900.600000000006</v>
      </c>
      <c r="BS613" s="239">
        <f t="shared" si="433"/>
        <v>5.1557669356291793</v>
      </c>
      <c r="BT613" s="248">
        <f t="shared" si="442"/>
        <v>0.324024603755033</v>
      </c>
      <c r="BU613" s="36">
        <v>134627.85</v>
      </c>
      <c r="BV613" s="47">
        <f t="shared" si="434"/>
        <v>24.01714212316854</v>
      </c>
      <c r="BW613" s="54">
        <f t="shared" si="435"/>
        <v>47003.817610279977</v>
      </c>
      <c r="BX613" s="237">
        <f t="shared" si="436"/>
        <v>8.3853182523347609</v>
      </c>
      <c r="BY613" s="53">
        <v>11529</v>
      </c>
      <c r="BZ613" s="53">
        <v>13405</v>
      </c>
      <c r="CA613" s="53">
        <v>12230</v>
      </c>
      <c r="CB613" s="53">
        <v>2880</v>
      </c>
      <c r="CC613" s="54">
        <v>40323</v>
      </c>
      <c r="CD613" s="54">
        <v>3360.25</v>
      </c>
      <c r="CE613" s="54">
        <v>22000</v>
      </c>
      <c r="CF613" s="42">
        <f t="shared" si="437"/>
        <v>2.2903629536921152E-2</v>
      </c>
      <c r="CG613" s="42">
        <f t="shared" si="438"/>
        <v>2.7161469414220006E-2</v>
      </c>
      <c r="CH613" s="42">
        <f t="shared" si="439"/>
        <v>2.4296243320023045E-2</v>
      </c>
      <c r="CI613" s="42">
        <f t="shared" si="440"/>
        <v>5.7214375111746827E-3</v>
      </c>
      <c r="CJ613" s="42">
        <f t="shared" si="441"/>
        <v>7.1934835313237563E-2</v>
      </c>
      <c r="CK613" s="54">
        <f>+BW613*20%</f>
        <v>9400.7635220559951</v>
      </c>
    </row>
    <row r="614" spans="1:89" ht="20" customHeight="1" x14ac:dyDescent="0.6">
      <c r="A614" s="47">
        <v>607</v>
      </c>
      <c r="B614" s="47">
        <v>3</v>
      </c>
      <c r="C614" s="70" t="s">
        <v>975</v>
      </c>
      <c r="D614" s="48" t="s">
        <v>87</v>
      </c>
      <c r="E614" s="48" t="s">
        <v>525</v>
      </c>
      <c r="F614" s="55"/>
      <c r="G614" s="19">
        <v>40</v>
      </c>
      <c r="H614" s="20">
        <f t="shared" si="400"/>
        <v>0</v>
      </c>
      <c r="I614" s="23">
        <v>9438</v>
      </c>
      <c r="J614" s="22">
        <v>50</v>
      </c>
      <c r="K614" s="20">
        <f t="shared" si="401"/>
        <v>471900</v>
      </c>
      <c r="L614" s="23"/>
      <c r="M614" s="24">
        <v>60</v>
      </c>
      <c r="N614" s="20">
        <f t="shared" si="402"/>
        <v>0</v>
      </c>
      <c r="O614" s="23">
        <v>2922</v>
      </c>
      <c r="P614" s="25">
        <v>12</v>
      </c>
      <c r="Q614" s="20">
        <f t="shared" si="403"/>
        <v>35064</v>
      </c>
      <c r="R614" s="23"/>
      <c r="S614" s="26">
        <v>12</v>
      </c>
      <c r="T614" s="20">
        <f t="shared" si="404"/>
        <v>0</v>
      </c>
      <c r="U614" s="23">
        <v>830</v>
      </c>
      <c r="V614" s="25">
        <v>8</v>
      </c>
      <c r="W614" s="20">
        <f t="shared" si="405"/>
        <v>6640</v>
      </c>
      <c r="X614" s="23">
        <v>201</v>
      </c>
      <c r="Y614" s="25">
        <v>12</v>
      </c>
      <c r="Z614" s="20">
        <f t="shared" si="406"/>
        <v>2412</v>
      </c>
      <c r="AA614" s="23">
        <v>1180</v>
      </c>
      <c r="AB614" s="25">
        <v>10</v>
      </c>
      <c r="AC614" s="20">
        <f t="shared" si="407"/>
        <v>11800</v>
      </c>
      <c r="AD614" s="23">
        <v>348</v>
      </c>
      <c r="AE614" s="25">
        <v>25</v>
      </c>
      <c r="AF614" s="20">
        <f t="shared" si="408"/>
        <v>8700</v>
      </c>
      <c r="AG614" s="23">
        <v>173</v>
      </c>
      <c r="AH614" s="25">
        <v>7.5</v>
      </c>
      <c r="AI614" s="20">
        <f t="shared" si="409"/>
        <v>1297.5</v>
      </c>
      <c r="AJ614" s="23"/>
      <c r="AK614" s="22">
        <v>15</v>
      </c>
      <c r="AL614" s="20">
        <f t="shared" si="410"/>
        <v>0</v>
      </c>
      <c r="AM614" s="23"/>
      <c r="AN614" s="25">
        <v>12</v>
      </c>
      <c r="AO614" s="20">
        <f t="shared" si="411"/>
        <v>0</v>
      </c>
      <c r="AP614" s="23">
        <f t="shared" si="412"/>
        <v>2732</v>
      </c>
      <c r="AQ614" s="23"/>
      <c r="AR614" s="27">
        <v>4</v>
      </c>
      <c r="AS614" s="23">
        <f t="shared" si="413"/>
        <v>0</v>
      </c>
      <c r="AT614" s="23">
        <v>12</v>
      </c>
      <c r="AU614" s="28">
        <v>6</v>
      </c>
      <c r="AV614" s="23">
        <f t="shared" si="414"/>
        <v>72</v>
      </c>
      <c r="AW614" s="23">
        <v>1012</v>
      </c>
      <c r="AX614" s="29">
        <f t="shared" si="415"/>
        <v>1084</v>
      </c>
      <c r="AY614" s="23">
        <v>22112</v>
      </c>
      <c r="AZ614" s="30">
        <f t="shared" si="416"/>
        <v>0.30959949141767323</v>
      </c>
      <c r="BA614" s="30">
        <f t="shared" si="417"/>
        <v>0.28946810764992581</v>
      </c>
      <c r="BB614" s="30">
        <f t="shared" si="418"/>
        <v>0.37097878165639975</v>
      </c>
      <c r="BC614" s="20">
        <f t="shared" si="419"/>
        <v>501452</v>
      </c>
      <c r="BD614" s="20">
        <f t="shared" si="420"/>
        <v>480600</v>
      </c>
      <c r="BE614" s="20">
        <f t="shared" si="421"/>
        <v>501452</v>
      </c>
      <c r="BF614" s="20">
        <f t="shared" si="422"/>
        <v>502749.5</v>
      </c>
      <c r="BG614" s="36">
        <v>559925.5</v>
      </c>
      <c r="BH614" s="36">
        <v>379610.72639999999</v>
      </c>
      <c r="BI614" s="237">
        <f t="shared" si="423"/>
        <v>67.796649089923562</v>
      </c>
      <c r="BJ614" s="238">
        <f t="shared" si="424"/>
        <v>34146</v>
      </c>
      <c r="BK614" s="239">
        <f t="shared" si="425"/>
        <v>6.0983112931988268</v>
      </c>
      <c r="BL614" s="27">
        <f t="shared" si="426"/>
        <v>37500</v>
      </c>
      <c r="BM614" s="239">
        <f t="shared" si="427"/>
        <v>6.6973195541192529</v>
      </c>
      <c r="BN614" s="240">
        <f t="shared" si="428"/>
        <v>2625</v>
      </c>
      <c r="BO614" s="239">
        <f t="shared" si="429"/>
        <v>0.4688123687883477</v>
      </c>
      <c r="BP614" s="27">
        <f t="shared" si="430"/>
        <v>24000</v>
      </c>
      <c r="BQ614" s="239">
        <f t="shared" si="431"/>
        <v>4.2862845146363222</v>
      </c>
      <c r="BR614" s="36">
        <f t="shared" si="432"/>
        <v>41150.420000000013</v>
      </c>
      <c r="BS614" s="239">
        <f t="shared" si="433"/>
        <v>7.3492670006992027</v>
      </c>
      <c r="BT614" s="248">
        <f t="shared" si="442"/>
        <v>0.32203350910076434</v>
      </c>
      <c r="BU614" s="36">
        <v>139421.42000000001</v>
      </c>
      <c r="BV614" s="47">
        <f t="shared" si="434"/>
        <v>24.899994731441954</v>
      </c>
      <c r="BW614" s="54">
        <f t="shared" si="435"/>
        <v>40893.353600000002</v>
      </c>
      <c r="BX614" s="237">
        <f t="shared" si="436"/>
        <v>7.3033561786344796</v>
      </c>
      <c r="BY614" s="53">
        <v>7686</v>
      </c>
      <c r="BZ614" s="53">
        <v>9900</v>
      </c>
      <c r="CA614" s="53">
        <v>11600</v>
      </c>
      <c r="CB614" s="53">
        <v>4960</v>
      </c>
      <c r="CC614" s="54">
        <v>37500</v>
      </c>
      <c r="CD614" s="54">
        <v>2625</v>
      </c>
      <c r="CE614" s="54">
        <v>24000</v>
      </c>
      <c r="CF614" s="42">
        <f t="shared" si="437"/>
        <v>1.5327488972025238E-2</v>
      </c>
      <c r="CG614" s="42">
        <f t="shared" si="438"/>
        <v>2.0599250936329586E-2</v>
      </c>
      <c r="CH614" s="42">
        <f t="shared" si="439"/>
        <v>2.3132822284087012E-2</v>
      </c>
      <c r="CI614" s="42">
        <f t="shared" si="440"/>
        <v>9.8657482503712087E-3</v>
      </c>
      <c r="CJ614" s="42">
        <f t="shared" si="441"/>
        <v>6.6973195541192534E-2</v>
      </c>
      <c r="CK614" s="54">
        <f>+BW614*20%</f>
        <v>8178.670720000001</v>
      </c>
    </row>
    <row r="615" spans="1:89" ht="20" customHeight="1" x14ac:dyDescent="0.6">
      <c r="A615" s="47">
        <v>608</v>
      </c>
      <c r="B615" s="47">
        <v>5</v>
      </c>
      <c r="C615" s="103" t="s">
        <v>976</v>
      </c>
      <c r="D615" s="69" t="s">
        <v>977</v>
      </c>
      <c r="E615" s="47" t="s">
        <v>635</v>
      </c>
      <c r="F615" s="57"/>
      <c r="G615" s="19">
        <v>40</v>
      </c>
      <c r="H615" s="20">
        <f t="shared" si="400"/>
        <v>0</v>
      </c>
      <c r="I615" s="57">
        <v>9377</v>
      </c>
      <c r="J615" s="22">
        <v>50</v>
      </c>
      <c r="K615" s="20">
        <f t="shared" si="401"/>
        <v>468850</v>
      </c>
      <c r="L615" s="23"/>
      <c r="M615" s="24">
        <v>60</v>
      </c>
      <c r="N615" s="20">
        <f t="shared" si="402"/>
        <v>0</v>
      </c>
      <c r="O615" s="23">
        <v>2910</v>
      </c>
      <c r="P615" s="25">
        <v>12</v>
      </c>
      <c r="Q615" s="20">
        <f t="shared" si="403"/>
        <v>34920</v>
      </c>
      <c r="R615" s="23">
        <v>830</v>
      </c>
      <c r="S615" s="26">
        <v>12</v>
      </c>
      <c r="T615" s="20">
        <f t="shared" si="404"/>
        <v>9960</v>
      </c>
      <c r="U615" s="23"/>
      <c r="V615" s="25">
        <v>8</v>
      </c>
      <c r="W615" s="20">
        <f t="shared" si="405"/>
        <v>0</v>
      </c>
      <c r="X615" s="23"/>
      <c r="Y615" s="25">
        <v>12</v>
      </c>
      <c r="Z615" s="20">
        <f t="shared" si="406"/>
        <v>0</v>
      </c>
      <c r="AA615" s="23">
        <v>903</v>
      </c>
      <c r="AB615" s="25">
        <v>10</v>
      </c>
      <c r="AC615" s="20">
        <f t="shared" si="407"/>
        <v>9030</v>
      </c>
      <c r="AD615" s="23">
        <v>272</v>
      </c>
      <c r="AE615" s="25">
        <v>25</v>
      </c>
      <c r="AF615" s="20">
        <f t="shared" si="408"/>
        <v>6800</v>
      </c>
      <c r="AG615" s="23">
        <v>436</v>
      </c>
      <c r="AH615" s="25">
        <v>7.5</v>
      </c>
      <c r="AI615" s="20">
        <f t="shared" si="409"/>
        <v>3270</v>
      </c>
      <c r="AJ615" s="23"/>
      <c r="AK615" s="22">
        <v>15</v>
      </c>
      <c r="AL615" s="20">
        <f t="shared" si="410"/>
        <v>0</v>
      </c>
      <c r="AM615" s="23"/>
      <c r="AN615" s="25">
        <v>12</v>
      </c>
      <c r="AO615" s="20">
        <f t="shared" si="411"/>
        <v>0</v>
      </c>
      <c r="AP615" s="23">
        <f t="shared" si="412"/>
        <v>2441</v>
      </c>
      <c r="AQ615" s="23"/>
      <c r="AR615" s="27">
        <v>4</v>
      </c>
      <c r="AS615" s="23">
        <f t="shared" si="413"/>
        <v>0</v>
      </c>
      <c r="AT615" s="23"/>
      <c r="AU615" s="28">
        <v>6</v>
      </c>
      <c r="AV615" s="23">
        <f t="shared" si="414"/>
        <v>0</v>
      </c>
      <c r="AW615" s="23">
        <v>1392</v>
      </c>
      <c r="AX615" s="29">
        <f t="shared" si="415"/>
        <v>1392</v>
      </c>
      <c r="AY615" s="23">
        <v>26869</v>
      </c>
      <c r="AZ615" s="30">
        <f t="shared" si="416"/>
        <v>0.31033379545696915</v>
      </c>
      <c r="BA615" s="30">
        <f t="shared" si="417"/>
        <v>0.26031779886957451</v>
      </c>
      <c r="BB615" s="30">
        <f t="shared" si="418"/>
        <v>0.47835051546391755</v>
      </c>
      <c r="BC615" s="20">
        <f t="shared" si="419"/>
        <v>494640</v>
      </c>
      <c r="BD615" s="20">
        <f t="shared" si="420"/>
        <v>485610</v>
      </c>
      <c r="BE615" s="20">
        <f t="shared" si="421"/>
        <v>494640</v>
      </c>
      <c r="BF615" s="20">
        <f t="shared" si="422"/>
        <v>497910</v>
      </c>
      <c r="BG615" s="36">
        <v>559619</v>
      </c>
      <c r="BH615" s="36">
        <v>373561.590909091</v>
      </c>
      <c r="BI615" s="237">
        <f t="shared" si="423"/>
        <v>66.752842721403496</v>
      </c>
      <c r="BJ615" s="238">
        <f t="shared" si="424"/>
        <v>47759</v>
      </c>
      <c r="BK615" s="239">
        <f t="shared" si="425"/>
        <v>8.5341991605002701</v>
      </c>
      <c r="BL615" s="27">
        <f t="shared" si="426"/>
        <v>52358.2</v>
      </c>
      <c r="BM615" s="239">
        <f t="shared" si="427"/>
        <v>9.3560440228083745</v>
      </c>
      <c r="BN615" s="240">
        <f t="shared" si="428"/>
        <v>6059</v>
      </c>
      <c r="BO615" s="239">
        <f t="shared" si="429"/>
        <v>1.0827009090113096</v>
      </c>
      <c r="BP615" s="27">
        <f t="shared" si="430"/>
        <v>42958.38</v>
      </c>
      <c r="BQ615" s="239">
        <f t="shared" si="431"/>
        <v>7.6763619534004386</v>
      </c>
      <c r="BR615" s="36">
        <f t="shared" si="432"/>
        <v>84728.980909091013</v>
      </c>
      <c r="BS615" s="239">
        <f t="shared" si="433"/>
        <v>15.14047609339408</v>
      </c>
      <c r="BT615" s="248">
        <f t="shared" si="442"/>
        <v>0.33247157278596512</v>
      </c>
      <c r="BU615" s="36">
        <v>233863.560909091</v>
      </c>
      <c r="BV615" s="47">
        <f t="shared" si="434"/>
        <v>41.789782139114472</v>
      </c>
      <c r="BW615" s="54">
        <f t="shared" si="435"/>
        <v>-47806.151818181999</v>
      </c>
      <c r="BX615" s="237">
        <f t="shared" si="436"/>
        <v>-8.5426248605179609</v>
      </c>
      <c r="BY615" s="53">
        <v>14868</v>
      </c>
      <c r="BZ615" s="53">
        <v>11200</v>
      </c>
      <c r="CA615" s="53">
        <v>15400</v>
      </c>
      <c r="CB615" s="53">
        <v>6291</v>
      </c>
      <c r="CC615" s="54">
        <v>52358.2</v>
      </c>
      <c r="CD615" s="54">
        <v>6059</v>
      </c>
      <c r="CE615" s="54">
        <v>42958.38</v>
      </c>
      <c r="CF615" s="42">
        <f t="shared" si="437"/>
        <v>3.0058224163027655E-2</v>
      </c>
      <c r="CG615" s="42">
        <f t="shared" si="438"/>
        <v>2.3063775457671794E-2</v>
      </c>
      <c r="CH615" s="42">
        <f t="shared" si="439"/>
        <v>3.1133753841177423E-2</v>
      </c>
      <c r="CI615" s="42">
        <f t="shared" si="440"/>
        <v>1.2634813520515755E-2</v>
      </c>
      <c r="CJ615" s="42">
        <f t="shared" si="441"/>
        <v>9.3560440228083741E-2</v>
      </c>
      <c r="CK615" s="54">
        <v>0</v>
      </c>
    </row>
    <row r="616" spans="1:89" ht="20" customHeight="1" x14ac:dyDescent="0.6">
      <c r="A616" s="47">
        <v>609</v>
      </c>
      <c r="B616" s="47">
        <v>3</v>
      </c>
      <c r="C616" s="76" t="s">
        <v>978</v>
      </c>
      <c r="D616" s="47" t="s">
        <v>316</v>
      </c>
      <c r="E616" s="47" t="s">
        <v>255</v>
      </c>
      <c r="F616" s="57"/>
      <c r="G616" s="19">
        <v>40</v>
      </c>
      <c r="H616" s="20">
        <f t="shared" si="400"/>
        <v>0</v>
      </c>
      <c r="I616" s="57">
        <v>9143</v>
      </c>
      <c r="J616" s="22">
        <v>50</v>
      </c>
      <c r="K616" s="20">
        <f t="shared" si="401"/>
        <v>457150</v>
      </c>
      <c r="L616" s="23"/>
      <c r="M616" s="24">
        <v>60</v>
      </c>
      <c r="N616" s="20">
        <f t="shared" si="402"/>
        <v>0</v>
      </c>
      <c r="O616" s="23">
        <v>2902</v>
      </c>
      <c r="P616" s="25">
        <v>12</v>
      </c>
      <c r="Q616" s="20">
        <f t="shared" si="403"/>
        <v>34824</v>
      </c>
      <c r="R616" s="23">
        <v>1307</v>
      </c>
      <c r="S616" s="26">
        <v>12</v>
      </c>
      <c r="T616" s="20">
        <f t="shared" si="404"/>
        <v>15684</v>
      </c>
      <c r="U616" s="23">
        <v>1001</v>
      </c>
      <c r="V616" s="25">
        <v>8</v>
      </c>
      <c r="W616" s="20">
        <f t="shared" si="405"/>
        <v>8008</v>
      </c>
      <c r="X616" s="23">
        <v>383</v>
      </c>
      <c r="Y616" s="25">
        <v>12</v>
      </c>
      <c r="Z616" s="20">
        <f t="shared" si="406"/>
        <v>4596</v>
      </c>
      <c r="AA616" s="23">
        <v>938</v>
      </c>
      <c r="AB616" s="25">
        <v>10</v>
      </c>
      <c r="AC616" s="20">
        <f t="shared" si="407"/>
        <v>9380</v>
      </c>
      <c r="AD616" s="23">
        <v>111</v>
      </c>
      <c r="AE616" s="25">
        <v>25</v>
      </c>
      <c r="AF616" s="20">
        <f t="shared" si="408"/>
        <v>2775</v>
      </c>
      <c r="AG616" s="23">
        <v>0</v>
      </c>
      <c r="AH616" s="25">
        <v>7.5</v>
      </c>
      <c r="AI616" s="20">
        <f t="shared" si="409"/>
        <v>0</v>
      </c>
      <c r="AJ616" s="23"/>
      <c r="AK616" s="22">
        <v>15</v>
      </c>
      <c r="AL616" s="20">
        <f t="shared" si="410"/>
        <v>0</v>
      </c>
      <c r="AM616" s="23"/>
      <c r="AN616" s="25">
        <v>12</v>
      </c>
      <c r="AO616" s="20">
        <f t="shared" si="411"/>
        <v>0</v>
      </c>
      <c r="AP616" s="23">
        <f t="shared" si="412"/>
        <v>3740</v>
      </c>
      <c r="AQ616" s="23"/>
      <c r="AR616" s="27">
        <v>4</v>
      </c>
      <c r="AS616" s="23">
        <f t="shared" si="413"/>
        <v>0</v>
      </c>
      <c r="AT616" s="23"/>
      <c r="AU616" s="28">
        <v>6</v>
      </c>
      <c r="AV616" s="23">
        <f t="shared" si="414"/>
        <v>0</v>
      </c>
      <c r="AW616" s="23">
        <v>955</v>
      </c>
      <c r="AX616" s="29">
        <f t="shared" si="415"/>
        <v>955</v>
      </c>
      <c r="AY616" s="23">
        <v>26354</v>
      </c>
      <c r="AZ616" s="30">
        <f t="shared" si="416"/>
        <v>0.3174012906048343</v>
      </c>
      <c r="BA616" s="30">
        <f t="shared" si="417"/>
        <v>0.4090561084983047</v>
      </c>
      <c r="BB616" s="30">
        <f t="shared" si="418"/>
        <v>0.32908339076498966</v>
      </c>
      <c r="BC616" s="20">
        <f t="shared" si="419"/>
        <v>497593</v>
      </c>
      <c r="BD616" s="20">
        <f t="shared" si="420"/>
        <v>475609</v>
      </c>
      <c r="BE616" s="20">
        <f t="shared" si="421"/>
        <v>497593</v>
      </c>
      <c r="BF616" s="20">
        <f t="shared" si="422"/>
        <v>497593</v>
      </c>
      <c r="BG616" s="36">
        <v>558771</v>
      </c>
      <c r="BH616" s="36">
        <v>376704.96648800001</v>
      </c>
      <c r="BI616" s="237">
        <f t="shared" si="423"/>
        <v>67.416699593930247</v>
      </c>
      <c r="BJ616" s="238">
        <f t="shared" si="424"/>
        <v>36705</v>
      </c>
      <c r="BK616" s="239">
        <f t="shared" si="425"/>
        <v>6.5688806326742082</v>
      </c>
      <c r="BL616" s="27">
        <f t="shared" si="426"/>
        <v>33199</v>
      </c>
      <c r="BM616" s="239">
        <f t="shared" si="427"/>
        <v>5.9414321788353366</v>
      </c>
      <c r="BN616" s="240">
        <f t="shared" si="428"/>
        <v>843.75</v>
      </c>
      <c r="BO616" s="239">
        <f t="shared" si="429"/>
        <v>0.15100103620266619</v>
      </c>
      <c r="BP616" s="27">
        <f t="shared" si="430"/>
        <v>7000</v>
      </c>
      <c r="BQ616" s="239">
        <f t="shared" si="431"/>
        <v>1.2527493373850827</v>
      </c>
      <c r="BR616" s="36">
        <f t="shared" si="432"/>
        <v>44337</v>
      </c>
      <c r="BS616" s="239">
        <f t="shared" si="433"/>
        <v>7.9347353388060586</v>
      </c>
      <c r="BT616" s="248">
        <f t="shared" si="442"/>
        <v>0.32583300406069748</v>
      </c>
      <c r="BU616" s="36">
        <v>122084.75</v>
      </c>
      <c r="BV616" s="47">
        <f t="shared" si="434"/>
        <v>21.848798523903351</v>
      </c>
      <c r="BW616" s="54">
        <f t="shared" si="435"/>
        <v>59981.283511999995</v>
      </c>
      <c r="BX616" s="237">
        <f t="shared" si="436"/>
        <v>10.734501882166397</v>
      </c>
      <c r="BY616" s="53">
        <v>10799</v>
      </c>
      <c r="BZ616" s="53">
        <v>9546</v>
      </c>
      <c r="CA616" s="53">
        <v>13120</v>
      </c>
      <c r="CB616" s="53">
        <v>3240</v>
      </c>
      <c r="CC616" s="54">
        <v>33199</v>
      </c>
      <c r="CD616" s="54">
        <v>843.75</v>
      </c>
      <c r="CE616" s="54">
        <v>7000</v>
      </c>
      <c r="CF616" s="42">
        <f t="shared" si="437"/>
        <v>2.1702475718106969E-2</v>
      </c>
      <c r="CG616" s="42">
        <f t="shared" si="438"/>
        <v>2.0071108830993525E-2</v>
      </c>
      <c r="CH616" s="42">
        <f t="shared" si="439"/>
        <v>2.636693040295985E-2</v>
      </c>
      <c r="CI616" s="42">
        <f t="shared" si="440"/>
        <v>6.5113456178041091E-3</v>
      </c>
      <c r="CJ616" s="42">
        <f t="shared" si="441"/>
        <v>5.9414321788353368E-2</v>
      </c>
      <c r="CK616" s="54">
        <f t="shared" ref="CK616:CK633" si="444">+BW616*20%</f>
        <v>11996.2567024</v>
      </c>
    </row>
    <row r="617" spans="1:89" ht="20" customHeight="1" x14ac:dyDescent="0.6">
      <c r="A617" s="47">
        <v>610</v>
      </c>
      <c r="B617" s="47">
        <v>6</v>
      </c>
      <c r="C617" s="48" t="s">
        <v>979</v>
      </c>
      <c r="D617" s="47" t="s">
        <v>175</v>
      </c>
      <c r="E617" s="47" t="s">
        <v>176</v>
      </c>
      <c r="F617" s="57"/>
      <c r="G617" s="19">
        <v>40</v>
      </c>
      <c r="H617" s="20">
        <f t="shared" si="400"/>
        <v>0</v>
      </c>
      <c r="I617" s="57">
        <v>9660</v>
      </c>
      <c r="J617" s="22">
        <v>50</v>
      </c>
      <c r="K617" s="20">
        <f t="shared" si="401"/>
        <v>483000</v>
      </c>
      <c r="L617" s="23"/>
      <c r="M617" s="24">
        <v>60</v>
      </c>
      <c r="N617" s="20">
        <f t="shared" si="402"/>
        <v>0</v>
      </c>
      <c r="O617" s="57">
        <v>3636</v>
      </c>
      <c r="P617" s="25">
        <v>12</v>
      </c>
      <c r="Q617" s="20">
        <f t="shared" si="403"/>
        <v>43632</v>
      </c>
      <c r="R617" s="57">
        <v>599</v>
      </c>
      <c r="S617" s="26">
        <v>12</v>
      </c>
      <c r="T617" s="20">
        <f t="shared" si="404"/>
        <v>7188</v>
      </c>
      <c r="U617" s="57">
        <v>710</v>
      </c>
      <c r="V617" s="25">
        <v>8</v>
      </c>
      <c r="W617" s="20">
        <f t="shared" si="405"/>
        <v>5680</v>
      </c>
      <c r="X617" s="57">
        <v>68</v>
      </c>
      <c r="Y617" s="25">
        <v>12</v>
      </c>
      <c r="Z617" s="20">
        <f t="shared" si="406"/>
        <v>816</v>
      </c>
      <c r="AA617" s="57">
        <v>64</v>
      </c>
      <c r="AB617" s="25">
        <v>10</v>
      </c>
      <c r="AC617" s="20">
        <f t="shared" si="407"/>
        <v>640</v>
      </c>
      <c r="AD617" s="57">
        <v>190</v>
      </c>
      <c r="AE617" s="25">
        <v>25</v>
      </c>
      <c r="AF617" s="20">
        <f t="shared" si="408"/>
        <v>4750</v>
      </c>
      <c r="AG617" s="23"/>
      <c r="AH617" s="25">
        <v>7.5</v>
      </c>
      <c r="AI617" s="20">
        <f t="shared" si="409"/>
        <v>0</v>
      </c>
      <c r="AJ617" s="57">
        <v>117</v>
      </c>
      <c r="AK617" s="22">
        <v>15</v>
      </c>
      <c r="AL617" s="20">
        <f t="shared" si="410"/>
        <v>1755</v>
      </c>
      <c r="AM617" s="57"/>
      <c r="AN617" s="25">
        <v>12</v>
      </c>
      <c r="AO617" s="20">
        <f t="shared" si="411"/>
        <v>0</v>
      </c>
      <c r="AP617" s="23">
        <f t="shared" si="412"/>
        <v>1748</v>
      </c>
      <c r="AQ617" s="57"/>
      <c r="AR617" s="27">
        <v>4</v>
      </c>
      <c r="AS617" s="23">
        <f t="shared" si="413"/>
        <v>0</v>
      </c>
      <c r="AT617" s="57"/>
      <c r="AU617" s="28">
        <v>6</v>
      </c>
      <c r="AV617" s="23">
        <f t="shared" si="414"/>
        <v>0</v>
      </c>
      <c r="AW617" s="57">
        <v>564</v>
      </c>
      <c r="AX617" s="29">
        <f t="shared" si="415"/>
        <v>564</v>
      </c>
      <c r="AY617" s="57">
        <v>10405</v>
      </c>
      <c r="AZ617" s="30">
        <f t="shared" si="416"/>
        <v>0.37639751552795031</v>
      </c>
      <c r="BA617" s="30">
        <f t="shared" si="417"/>
        <v>0.18095238095238095</v>
      </c>
      <c r="BB617" s="30">
        <f t="shared" si="418"/>
        <v>0.15511551155115511</v>
      </c>
      <c r="BC617" s="20">
        <f t="shared" si="419"/>
        <v>502074</v>
      </c>
      <c r="BD617" s="20">
        <f t="shared" si="420"/>
        <v>494938</v>
      </c>
      <c r="BE617" s="20">
        <f t="shared" si="421"/>
        <v>502074</v>
      </c>
      <c r="BF617" s="20">
        <f t="shared" si="422"/>
        <v>502074</v>
      </c>
      <c r="BG617" s="241">
        <v>557866</v>
      </c>
      <c r="BH617" s="241">
        <v>383924.67</v>
      </c>
      <c r="BI617" s="237">
        <f t="shared" si="423"/>
        <v>68.820231023220629</v>
      </c>
      <c r="BJ617" s="238">
        <f t="shared" si="424"/>
        <v>38730</v>
      </c>
      <c r="BK617" s="239">
        <f t="shared" si="425"/>
        <v>6.9425274169782707</v>
      </c>
      <c r="BL617" s="27">
        <f t="shared" si="426"/>
        <v>41158</v>
      </c>
      <c r="BM617" s="239">
        <f t="shared" si="427"/>
        <v>7.3777573825972551</v>
      </c>
      <c r="BN617" s="240">
        <f t="shared" si="428"/>
        <v>3878.25</v>
      </c>
      <c r="BO617" s="239">
        <f t="shared" si="429"/>
        <v>0.69519382790849416</v>
      </c>
      <c r="BP617" s="27">
        <f t="shared" si="430"/>
        <v>35000</v>
      </c>
      <c r="BQ617" s="239">
        <f t="shared" si="431"/>
        <v>6.2739080711138522</v>
      </c>
      <c r="BR617" s="36">
        <f t="shared" si="432"/>
        <v>49394.200000000012</v>
      </c>
      <c r="BS617" s="239">
        <f t="shared" si="433"/>
        <v>8.8541334298917693</v>
      </c>
      <c r="BT617" s="248">
        <f t="shared" si="442"/>
        <v>0.31179768976779371</v>
      </c>
      <c r="BU617" s="241">
        <v>168160.45</v>
      </c>
      <c r="BV617" s="47">
        <f t="shared" si="434"/>
        <v>30.143520128489641</v>
      </c>
      <c r="BW617" s="54">
        <f t="shared" si="435"/>
        <v>5780.8800000000047</v>
      </c>
      <c r="BX617" s="237">
        <f t="shared" si="436"/>
        <v>1.0362488482897336</v>
      </c>
      <c r="BY617" s="58">
        <v>10670</v>
      </c>
      <c r="BZ617" s="58">
        <v>12300</v>
      </c>
      <c r="CA617" s="58">
        <v>11600</v>
      </c>
      <c r="CB617" s="58">
        <v>4160</v>
      </c>
      <c r="CC617" s="59">
        <v>41158</v>
      </c>
      <c r="CD617" s="59">
        <v>3878.25</v>
      </c>
      <c r="CE617" s="59">
        <v>35000</v>
      </c>
      <c r="CF617" s="42">
        <f t="shared" si="437"/>
        <v>2.1251847337245108E-2</v>
      </c>
      <c r="CG617" s="42">
        <f t="shared" si="438"/>
        <v>2.4851597573837533E-2</v>
      </c>
      <c r="CH617" s="42">
        <f t="shared" si="439"/>
        <v>2.3104163928026545E-2</v>
      </c>
      <c r="CI617" s="42">
        <f t="shared" si="440"/>
        <v>8.2856312017750375E-3</v>
      </c>
      <c r="CJ617" s="42">
        <f t="shared" si="441"/>
        <v>7.3777573825972539E-2</v>
      </c>
      <c r="CK617" s="54">
        <f t="shared" si="444"/>
        <v>1156.1760000000011</v>
      </c>
    </row>
    <row r="618" spans="1:89" ht="20" customHeight="1" x14ac:dyDescent="0.6">
      <c r="A618" s="47">
        <v>611</v>
      </c>
      <c r="B618" s="47">
        <v>4</v>
      </c>
      <c r="C618" s="48" t="s">
        <v>980</v>
      </c>
      <c r="D618" s="48" t="s">
        <v>434</v>
      </c>
      <c r="E618" s="48" t="s">
        <v>82</v>
      </c>
      <c r="F618" s="49">
        <v>0</v>
      </c>
      <c r="G618" s="19">
        <v>40</v>
      </c>
      <c r="H618" s="20">
        <f t="shared" si="400"/>
        <v>0</v>
      </c>
      <c r="I618" s="23">
        <v>9128</v>
      </c>
      <c r="J618" s="22">
        <v>50</v>
      </c>
      <c r="K618" s="20">
        <f t="shared" si="401"/>
        <v>456400</v>
      </c>
      <c r="L618" s="23"/>
      <c r="M618" s="24">
        <v>60</v>
      </c>
      <c r="N618" s="20">
        <f t="shared" si="402"/>
        <v>0</v>
      </c>
      <c r="O618" s="23">
        <v>2894</v>
      </c>
      <c r="P618" s="25">
        <v>12</v>
      </c>
      <c r="Q618" s="20">
        <f t="shared" si="403"/>
        <v>34728</v>
      </c>
      <c r="R618" s="23">
        <v>1620</v>
      </c>
      <c r="S618" s="26">
        <v>12</v>
      </c>
      <c r="T618" s="20">
        <f t="shared" si="404"/>
        <v>19440</v>
      </c>
      <c r="U618" s="23">
        <v>282</v>
      </c>
      <c r="V618" s="25">
        <v>8</v>
      </c>
      <c r="W618" s="20">
        <f t="shared" si="405"/>
        <v>2256</v>
      </c>
      <c r="X618" s="23">
        <v>265</v>
      </c>
      <c r="Y618" s="25">
        <v>12</v>
      </c>
      <c r="Z618" s="20">
        <f t="shared" si="406"/>
        <v>3180</v>
      </c>
      <c r="AA618" s="23">
        <v>600</v>
      </c>
      <c r="AB618" s="25">
        <v>10</v>
      </c>
      <c r="AC618" s="20">
        <f t="shared" si="407"/>
        <v>6000</v>
      </c>
      <c r="AD618" s="23">
        <v>0</v>
      </c>
      <c r="AE618" s="25">
        <v>25</v>
      </c>
      <c r="AF618" s="20">
        <f t="shared" si="408"/>
        <v>0</v>
      </c>
      <c r="AG618" s="23">
        <v>248</v>
      </c>
      <c r="AH618" s="25">
        <v>7.5</v>
      </c>
      <c r="AI618" s="20">
        <f t="shared" si="409"/>
        <v>1860</v>
      </c>
      <c r="AJ618" s="23"/>
      <c r="AK618" s="22">
        <v>15</v>
      </c>
      <c r="AL618" s="20">
        <f t="shared" si="410"/>
        <v>0</v>
      </c>
      <c r="AM618" s="23">
        <v>0</v>
      </c>
      <c r="AN618" s="25">
        <v>12</v>
      </c>
      <c r="AO618" s="20">
        <f t="shared" si="411"/>
        <v>0</v>
      </c>
      <c r="AP618" s="23">
        <f t="shared" si="412"/>
        <v>3015</v>
      </c>
      <c r="AQ618" s="23">
        <v>107</v>
      </c>
      <c r="AR618" s="27">
        <v>4</v>
      </c>
      <c r="AS618" s="23">
        <f t="shared" si="413"/>
        <v>428</v>
      </c>
      <c r="AT618" s="23">
        <v>0</v>
      </c>
      <c r="AU618" s="28">
        <v>6</v>
      </c>
      <c r="AV618" s="23">
        <f t="shared" si="414"/>
        <v>0</v>
      </c>
      <c r="AW618" s="23">
        <v>1148</v>
      </c>
      <c r="AX618" s="29">
        <f t="shared" si="415"/>
        <v>1576</v>
      </c>
      <c r="AY618" s="23">
        <v>33795</v>
      </c>
      <c r="AZ618" s="30">
        <f t="shared" si="416"/>
        <v>0.31704645048203328</v>
      </c>
      <c r="BA618" s="30">
        <f t="shared" si="417"/>
        <v>0.33030236634531113</v>
      </c>
      <c r="BB618" s="30">
        <f t="shared" si="418"/>
        <v>0.54457498272287497</v>
      </c>
      <c r="BC618" s="20">
        <f t="shared" si="419"/>
        <v>487276</v>
      </c>
      <c r="BD618" s="20">
        <f t="shared" si="420"/>
        <v>475840</v>
      </c>
      <c r="BE618" s="20">
        <f t="shared" si="421"/>
        <v>487276</v>
      </c>
      <c r="BF618" s="20">
        <f t="shared" si="422"/>
        <v>489136</v>
      </c>
      <c r="BG618" s="36">
        <v>557659</v>
      </c>
      <c r="BH618" s="36">
        <v>376689.19</v>
      </c>
      <c r="BI618" s="237">
        <f t="shared" si="423"/>
        <v>67.548302815878515</v>
      </c>
      <c r="BJ618" s="238">
        <f t="shared" si="424"/>
        <v>40963</v>
      </c>
      <c r="BK618" s="239">
        <f t="shared" si="425"/>
        <v>7.3455283605213939</v>
      </c>
      <c r="BL618" s="27">
        <f t="shared" si="426"/>
        <v>30015</v>
      </c>
      <c r="BM618" s="239">
        <f t="shared" si="427"/>
        <v>5.3823214545089382</v>
      </c>
      <c r="BN618" s="240">
        <f t="shared" si="428"/>
        <v>7666.89</v>
      </c>
      <c r="BO618" s="239">
        <f t="shared" si="429"/>
        <v>1.3748348004784285</v>
      </c>
      <c r="BP618" s="27">
        <f t="shared" si="430"/>
        <v>5000</v>
      </c>
      <c r="BQ618" s="239">
        <f t="shared" si="431"/>
        <v>0.89660527311493221</v>
      </c>
      <c r="BR618" s="36">
        <f t="shared" si="432"/>
        <v>43314.350000000006</v>
      </c>
      <c r="BS618" s="239">
        <f t="shared" si="433"/>
        <v>7.7671749223091542</v>
      </c>
      <c r="BT618" s="248">
        <f t="shared" si="442"/>
        <v>0.32451697184121481</v>
      </c>
      <c r="BU618" s="36">
        <v>126959.24</v>
      </c>
      <c r="BV618" s="47">
        <f t="shared" si="434"/>
        <v>22.766464810932845</v>
      </c>
      <c r="BW618" s="54">
        <f t="shared" si="435"/>
        <v>54010.569999999992</v>
      </c>
      <c r="BX618" s="237">
        <f t="shared" si="436"/>
        <v>9.6852323731886312</v>
      </c>
      <c r="BY618" s="53">
        <v>16439</v>
      </c>
      <c r="BZ618" s="53">
        <v>11844</v>
      </c>
      <c r="CA618" s="53">
        <v>10458</v>
      </c>
      <c r="CB618" s="53">
        <v>2222</v>
      </c>
      <c r="CC618" s="54">
        <v>30015</v>
      </c>
      <c r="CD618" s="54">
        <v>7666.89</v>
      </c>
      <c r="CE618" s="54">
        <v>5000</v>
      </c>
      <c r="CF618" s="42">
        <f t="shared" si="437"/>
        <v>3.3736527142728144E-2</v>
      </c>
      <c r="CG618" s="42">
        <f t="shared" si="438"/>
        <v>2.4890719569603228E-2</v>
      </c>
      <c r="CH618" s="42">
        <f t="shared" si="439"/>
        <v>2.1462169283937644E-2</v>
      </c>
      <c r="CI618" s="42">
        <f t="shared" si="440"/>
        <v>4.5427038696804157E-3</v>
      </c>
      <c r="CJ618" s="42">
        <f t="shared" si="441"/>
        <v>5.3823214545089385E-2</v>
      </c>
      <c r="CK618" s="54">
        <f t="shared" si="444"/>
        <v>10802.114</v>
      </c>
    </row>
    <row r="619" spans="1:89" ht="20" customHeight="1" x14ac:dyDescent="0.6">
      <c r="A619" s="47">
        <v>612</v>
      </c>
      <c r="B619" s="47">
        <v>3</v>
      </c>
      <c r="C619" s="48" t="s">
        <v>981</v>
      </c>
      <c r="D619" s="48" t="s">
        <v>653</v>
      </c>
      <c r="E619" s="48" t="s">
        <v>290</v>
      </c>
      <c r="F619" s="55"/>
      <c r="G619" s="19">
        <v>40</v>
      </c>
      <c r="H619" s="20">
        <f t="shared" si="400"/>
        <v>0</v>
      </c>
      <c r="I619" s="23">
        <v>8536</v>
      </c>
      <c r="J619" s="22">
        <v>50</v>
      </c>
      <c r="K619" s="20">
        <f t="shared" si="401"/>
        <v>426800</v>
      </c>
      <c r="L619" s="23"/>
      <c r="M619" s="24">
        <v>60</v>
      </c>
      <c r="N619" s="20">
        <f t="shared" si="402"/>
        <v>0</v>
      </c>
      <c r="O619" s="23">
        <v>4895</v>
      </c>
      <c r="P619" s="25">
        <v>12</v>
      </c>
      <c r="Q619" s="20">
        <f t="shared" si="403"/>
        <v>58740</v>
      </c>
      <c r="R619" s="23">
        <v>165</v>
      </c>
      <c r="S619" s="26">
        <v>12</v>
      </c>
      <c r="T619" s="20">
        <f t="shared" si="404"/>
        <v>1980</v>
      </c>
      <c r="U619" s="23">
        <v>320</v>
      </c>
      <c r="V619" s="25">
        <v>8</v>
      </c>
      <c r="W619" s="20">
        <f t="shared" si="405"/>
        <v>2560</v>
      </c>
      <c r="X619" s="23">
        <v>236</v>
      </c>
      <c r="Y619" s="25">
        <v>12</v>
      </c>
      <c r="Z619" s="20">
        <f t="shared" si="406"/>
        <v>2832</v>
      </c>
      <c r="AA619" s="23">
        <v>300</v>
      </c>
      <c r="AB619" s="25">
        <v>10</v>
      </c>
      <c r="AC619" s="20">
        <f t="shared" si="407"/>
        <v>3000</v>
      </c>
      <c r="AD619" s="23">
        <v>410</v>
      </c>
      <c r="AE619" s="25">
        <v>25</v>
      </c>
      <c r="AF619" s="20">
        <f t="shared" si="408"/>
        <v>10250</v>
      </c>
      <c r="AG619" s="23">
        <v>1181</v>
      </c>
      <c r="AH619" s="25">
        <v>7.5</v>
      </c>
      <c r="AI619" s="20">
        <f t="shared" si="409"/>
        <v>8857.5</v>
      </c>
      <c r="AJ619" s="23"/>
      <c r="AK619" s="22">
        <v>15</v>
      </c>
      <c r="AL619" s="20">
        <f t="shared" si="410"/>
        <v>0</v>
      </c>
      <c r="AM619" s="23"/>
      <c r="AN619" s="25">
        <v>12</v>
      </c>
      <c r="AO619" s="20">
        <f t="shared" si="411"/>
        <v>0</v>
      </c>
      <c r="AP619" s="23">
        <f t="shared" si="412"/>
        <v>2612</v>
      </c>
      <c r="AQ619" s="23"/>
      <c r="AR619" s="27">
        <v>4</v>
      </c>
      <c r="AS619" s="23">
        <f t="shared" si="413"/>
        <v>0</v>
      </c>
      <c r="AT619" s="23">
        <v>18</v>
      </c>
      <c r="AU619" s="28">
        <v>6</v>
      </c>
      <c r="AV619" s="23">
        <f t="shared" si="414"/>
        <v>108</v>
      </c>
      <c r="AW619" s="23">
        <v>2365</v>
      </c>
      <c r="AX619" s="29">
        <f t="shared" si="415"/>
        <v>2473</v>
      </c>
      <c r="AY619" s="23">
        <v>41305</v>
      </c>
      <c r="AZ619" s="30">
        <f t="shared" si="416"/>
        <v>0.57345360824742264</v>
      </c>
      <c r="BA619" s="30">
        <f t="shared" si="417"/>
        <v>0.30599812558575445</v>
      </c>
      <c r="BB619" s="30">
        <f t="shared" si="418"/>
        <v>0.50520939734422876</v>
      </c>
      <c r="BC619" s="20">
        <f t="shared" si="419"/>
        <v>447422</v>
      </c>
      <c r="BD619" s="20">
        <f t="shared" si="420"/>
        <v>439030</v>
      </c>
      <c r="BE619" s="20">
        <f t="shared" si="421"/>
        <v>447422</v>
      </c>
      <c r="BF619" s="20">
        <f t="shared" si="422"/>
        <v>456279.5</v>
      </c>
      <c r="BG619" s="36">
        <v>556654.5</v>
      </c>
      <c r="BH619" s="36">
        <v>363563.03</v>
      </c>
      <c r="BI619" s="237">
        <f t="shared" si="423"/>
        <v>65.312151433249895</v>
      </c>
      <c r="BJ619" s="238">
        <f t="shared" si="424"/>
        <v>43702</v>
      </c>
      <c r="BK619" s="239">
        <f t="shared" si="425"/>
        <v>7.8508302726376948</v>
      </c>
      <c r="BL619" s="27">
        <f t="shared" si="426"/>
        <v>39770</v>
      </c>
      <c r="BM619" s="239">
        <f t="shared" si="427"/>
        <v>7.144467528781318</v>
      </c>
      <c r="BN619" s="240">
        <f t="shared" si="428"/>
        <v>8842</v>
      </c>
      <c r="BO619" s="239">
        <f t="shared" si="429"/>
        <v>1.5884179504522105</v>
      </c>
      <c r="BP619" s="27">
        <f t="shared" si="430"/>
        <v>30000</v>
      </c>
      <c r="BQ619" s="239">
        <f t="shared" si="431"/>
        <v>5.3893393478360458</v>
      </c>
      <c r="BR619" s="36">
        <f t="shared" si="432"/>
        <v>29883.75</v>
      </c>
      <c r="BS619" s="239">
        <f t="shared" si="433"/>
        <v>5.3684556578631808</v>
      </c>
      <c r="BT619" s="248">
        <f t="shared" si="442"/>
        <v>0.34687848566750107</v>
      </c>
      <c r="BU619" s="36">
        <v>152197.75</v>
      </c>
      <c r="BV619" s="47">
        <f t="shared" si="434"/>
        <v>27.34151075757045</v>
      </c>
      <c r="BW619" s="54">
        <f t="shared" si="435"/>
        <v>40893.719999999972</v>
      </c>
      <c r="BX619" s="237">
        <f t="shared" si="436"/>
        <v>7.3463378091796567</v>
      </c>
      <c r="BY619" s="53">
        <v>11082</v>
      </c>
      <c r="BZ619" s="53">
        <v>13650</v>
      </c>
      <c r="CA619" s="53">
        <v>13200</v>
      </c>
      <c r="CB619" s="53">
        <v>5770</v>
      </c>
      <c r="CC619" s="54">
        <v>39770</v>
      </c>
      <c r="CD619" s="54">
        <v>8842</v>
      </c>
      <c r="CE619" s="54">
        <v>30000</v>
      </c>
      <c r="CF619" s="42">
        <f t="shared" si="437"/>
        <v>2.4768563012100432E-2</v>
      </c>
      <c r="CG619" s="42">
        <f t="shared" si="438"/>
        <v>3.1091269389335582E-2</v>
      </c>
      <c r="CH619" s="42">
        <f t="shared" si="439"/>
        <v>2.9502349012788823E-2</v>
      </c>
      <c r="CI619" s="42">
        <f t="shared" si="440"/>
        <v>1.264575769895426E-2</v>
      </c>
      <c r="CJ619" s="42">
        <f t="shared" si="441"/>
        <v>7.1444675287813175E-2</v>
      </c>
      <c r="CK619" s="54">
        <f t="shared" si="444"/>
        <v>8178.7439999999951</v>
      </c>
    </row>
    <row r="620" spans="1:89" ht="20" customHeight="1" x14ac:dyDescent="0.6">
      <c r="A620" s="47">
        <v>613</v>
      </c>
      <c r="B620" s="62">
        <v>2</v>
      </c>
      <c r="C620" s="48" t="s">
        <v>982</v>
      </c>
      <c r="D620" s="48" t="s">
        <v>205</v>
      </c>
      <c r="E620" s="48" t="s">
        <v>91</v>
      </c>
      <c r="F620" s="23"/>
      <c r="G620" s="19">
        <v>40</v>
      </c>
      <c r="H620" s="20">
        <f t="shared" si="400"/>
        <v>0</v>
      </c>
      <c r="I620" s="23">
        <v>10101</v>
      </c>
      <c r="J620" s="22">
        <v>50</v>
      </c>
      <c r="K620" s="20">
        <f t="shared" si="401"/>
        <v>505050</v>
      </c>
      <c r="L620" s="23"/>
      <c r="M620" s="24">
        <v>60</v>
      </c>
      <c r="N620" s="20">
        <f t="shared" si="402"/>
        <v>0</v>
      </c>
      <c r="O620" s="23">
        <v>1905</v>
      </c>
      <c r="P620" s="25">
        <v>12</v>
      </c>
      <c r="Q620" s="20">
        <f t="shared" si="403"/>
        <v>22860</v>
      </c>
      <c r="R620" s="23"/>
      <c r="S620" s="26">
        <v>12</v>
      </c>
      <c r="T620" s="20">
        <f t="shared" si="404"/>
        <v>0</v>
      </c>
      <c r="U620" s="23">
        <v>320</v>
      </c>
      <c r="V620" s="25">
        <v>8</v>
      </c>
      <c r="W620" s="20">
        <f t="shared" si="405"/>
        <v>2560</v>
      </c>
      <c r="X620" s="23">
        <v>150</v>
      </c>
      <c r="Y620" s="25">
        <v>12</v>
      </c>
      <c r="Z620" s="20">
        <f t="shared" si="406"/>
        <v>1800</v>
      </c>
      <c r="AA620" s="23">
        <v>490</v>
      </c>
      <c r="AB620" s="25">
        <v>10</v>
      </c>
      <c r="AC620" s="20">
        <f t="shared" si="407"/>
        <v>4900</v>
      </c>
      <c r="AD620" s="23">
        <v>127</v>
      </c>
      <c r="AE620" s="25">
        <v>25</v>
      </c>
      <c r="AF620" s="20">
        <f t="shared" si="408"/>
        <v>3175</v>
      </c>
      <c r="AG620" s="23"/>
      <c r="AH620" s="25">
        <v>7.5</v>
      </c>
      <c r="AI620" s="20">
        <f t="shared" si="409"/>
        <v>0</v>
      </c>
      <c r="AJ620" s="23"/>
      <c r="AK620" s="22">
        <v>15</v>
      </c>
      <c r="AL620" s="20">
        <f t="shared" si="410"/>
        <v>0</v>
      </c>
      <c r="AM620" s="23"/>
      <c r="AN620" s="25">
        <v>12</v>
      </c>
      <c r="AO620" s="20">
        <f t="shared" si="411"/>
        <v>0</v>
      </c>
      <c r="AP620" s="23">
        <f t="shared" si="412"/>
        <v>1087</v>
      </c>
      <c r="AQ620" s="23"/>
      <c r="AR620" s="27">
        <v>4</v>
      </c>
      <c r="AS620" s="23">
        <f t="shared" si="413"/>
        <v>0</v>
      </c>
      <c r="AT620" s="23"/>
      <c r="AU620" s="28">
        <v>6</v>
      </c>
      <c r="AV620" s="23">
        <f t="shared" si="414"/>
        <v>0</v>
      </c>
      <c r="AW620" s="23">
        <v>574</v>
      </c>
      <c r="AX620" s="29">
        <f t="shared" si="415"/>
        <v>574</v>
      </c>
      <c r="AY620" s="23">
        <v>15940</v>
      </c>
      <c r="AZ620" s="30">
        <f t="shared" si="416"/>
        <v>0.18859518859518859</v>
      </c>
      <c r="BA620" s="30">
        <f t="shared" si="417"/>
        <v>0.10761310761310762</v>
      </c>
      <c r="BB620" s="30">
        <f t="shared" si="418"/>
        <v>0.30131233595800527</v>
      </c>
      <c r="BC620" s="20">
        <f t="shared" si="419"/>
        <v>517485</v>
      </c>
      <c r="BD620" s="20">
        <f t="shared" si="420"/>
        <v>508225</v>
      </c>
      <c r="BE620" s="20">
        <f t="shared" si="421"/>
        <v>517485</v>
      </c>
      <c r="BF620" s="20">
        <f t="shared" si="422"/>
        <v>517485</v>
      </c>
      <c r="BG620" s="36">
        <v>556285</v>
      </c>
      <c r="BH620" s="36">
        <v>378134.83333333302</v>
      </c>
      <c r="BI620" s="237">
        <f t="shared" si="423"/>
        <v>67.975018800315127</v>
      </c>
      <c r="BJ620" s="238">
        <f t="shared" si="424"/>
        <v>46792</v>
      </c>
      <c r="BK620" s="239">
        <f t="shared" si="425"/>
        <v>8.4115156799122754</v>
      </c>
      <c r="BL620" s="27">
        <f t="shared" si="426"/>
        <v>20556.330000000002</v>
      </c>
      <c r="BM620" s="239">
        <f t="shared" si="427"/>
        <v>3.6952874875288746</v>
      </c>
      <c r="BN620" s="240">
        <f t="shared" si="428"/>
        <v>7830.01</v>
      </c>
      <c r="BO620" s="239">
        <f t="shared" si="429"/>
        <v>1.4075536820155137</v>
      </c>
      <c r="BP620" s="27">
        <f t="shared" si="430"/>
        <v>10000</v>
      </c>
      <c r="BQ620" s="239">
        <f t="shared" si="431"/>
        <v>1.7976396990751142</v>
      </c>
      <c r="BR620" s="36">
        <f t="shared" si="432"/>
        <v>33155</v>
      </c>
      <c r="BS620" s="239">
        <f t="shared" si="433"/>
        <v>5.9600744222835411</v>
      </c>
      <c r="BT620" s="248">
        <f t="shared" si="442"/>
        <v>0.32024981199684871</v>
      </c>
      <c r="BU620" s="36">
        <v>118333.34</v>
      </c>
      <c r="BV620" s="47">
        <f t="shared" si="434"/>
        <v>21.272070970815317</v>
      </c>
      <c r="BW620" s="54">
        <f t="shared" si="435"/>
        <v>59816.826666666981</v>
      </c>
      <c r="BX620" s="237">
        <f t="shared" si="436"/>
        <v>10.752910228869551</v>
      </c>
      <c r="BY620" s="53">
        <v>16092</v>
      </c>
      <c r="BZ620" s="53">
        <v>18000</v>
      </c>
      <c r="CA620" s="53">
        <v>10500</v>
      </c>
      <c r="CB620" s="53">
        <v>2200</v>
      </c>
      <c r="CC620" s="54">
        <v>20556.330000000002</v>
      </c>
      <c r="CD620" s="54">
        <v>7830.01</v>
      </c>
      <c r="CE620" s="54">
        <v>10000</v>
      </c>
      <c r="CF620" s="42">
        <f t="shared" si="437"/>
        <v>3.1096553523290531E-2</v>
      </c>
      <c r="CG620" s="42">
        <f t="shared" si="438"/>
        <v>3.5417384032662702E-2</v>
      </c>
      <c r="CH620" s="42">
        <f t="shared" si="439"/>
        <v>2.0290443201252211E-2</v>
      </c>
      <c r="CI620" s="42">
        <f t="shared" si="440"/>
        <v>4.2513309564528442E-3</v>
      </c>
      <c r="CJ620" s="42">
        <f t="shared" si="441"/>
        <v>3.6952874875288748E-2</v>
      </c>
      <c r="CK620" s="54">
        <f t="shared" si="444"/>
        <v>11963.365333333397</v>
      </c>
    </row>
    <row r="621" spans="1:89" ht="20" customHeight="1" x14ac:dyDescent="0.6">
      <c r="A621" s="47">
        <v>614</v>
      </c>
      <c r="B621" s="47">
        <v>5</v>
      </c>
      <c r="C621" s="48" t="s">
        <v>983</v>
      </c>
      <c r="D621" s="48" t="s">
        <v>984</v>
      </c>
      <c r="E621" s="48" t="s">
        <v>223</v>
      </c>
      <c r="F621" s="57"/>
      <c r="G621" s="19">
        <v>40</v>
      </c>
      <c r="H621" s="20">
        <f t="shared" si="400"/>
        <v>0</v>
      </c>
      <c r="I621" s="23">
        <v>9310</v>
      </c>
      <c r="J621" s="22">
        <v>50</v>
      </c>
      <c r="K621" s="20">
        <f t="shared" si="401"/>
        <v>465500</v>
      </c>
      <c r="L621" s="23"/>
      <c r="M621" s="24">
        <v>60</v>
      </c>
      <c r="N621" s="20">
        <f t="shared" si="402"/>
        <v>0</v>
      </c>
      <c r="O621" s="23">
        <v>3779</v>
      </c>
      <c r="P621" s="25">
        <v>12</v>
      </c>
      <c r="Q621" s="20">
        <f t="shared" si="403"/>
        <v>45348</v>
      </c>
      <c r="R621" s="23">
        <v>160</v>
      </c>
      <c r="S621" s="26">
        <v>12</v>
      </c>
      <c r="T621" s="20">
        <f t="shared" si="404"/>
        <v>1920</v>
      </c>
      <c r="U621" s="23">
        <v>216</v>
      </c>
      <c r="V621" s="25">
        <v>8</v>
      </c>
      <c r="W621" s="20">
        <f t="shared" si="405"/>
        <v>1728</v>
      </c>
      <c r="X621" s="23">
        <v>156</v>
      </c>
      <c r="Y621" s="25">
        <v>12</v>
      </c>
      <c r="Z621" s="20">
        <f t="shared" si="406"/>
        <v>1872</v>
      </c>
      <c r="AA621" s="23">
        <v>520</v>
      </c>
      <c r="AB621" s="25">
        <v>10</v>
      </c>
      <c r="AC621" s="20">
        <f t="shared" si="407"/>
        <v>5200</v>
      </c>
      <c r="AD621" s="23"/>
      <c r="AE621" s="25">
        <v>25</v>
      </c>
      <c r="AF621" s="20">
        <f t="shared" si="408"/>
        <v>0</v>
      </c>
      <c r="AG621" s="23">
        <v>112</v>
      </c>
      <c r="AH621" s="25">
        <v>7.5</v>
      </c>
      <c r="AI621" s="20">
        <f t="shared" si="409"/>
        <v>840</v>
      </c>
      <c r="AJ621" s="23"/>
      <c r="AK621" s="22">
        <v>15</v>
      </c>
      <c r="AL621" s="20">
        <f t="shared" si="410"/>
        <v>0</v>
      </c>
      <c r="AM621" s="23"/>
      <c r="AN621" s="25">
        <v>12</v>
      </c>
      <c r="AO621" s="20">
        <f t="shared" si="411"/>
        <v>0</v>
      </c>
      <c r="AP621" s="23">
        <f t="shared" si="412"/>
        <v>1164</v>
      </c>
      <c r="AQ621" s="23">
        <v>162</v>
      </c>
      <c r="AR621" s="27">
        <v>4</v>
      </c>
      <c r="AS621" s="23">
        <f t="shared" si="413"/>
        <v>648</v>
      </c>
      <c r="AT621" s="23">
        <v>3</v>
      </c>
      <c r="AU621" s="28">
        <v>6</v>
      </c>
      <c r="AV621" s="23">
        <f t="shared" si="414"/>
        <v>18</v>
      </c>
      <c r="AW621" s="23">
        <v>1212</v>
      </c>
      <c r="AX621" s="29">
        <f t="shared" si="415"/>
        <v>1878</v>
      </c>
      <c r="AY621" s="23">
        <v>32995</v>
      </c>
      <c r="AZ621" s="30">
        <f t="shared" si="416"/>
        <v>0.40590762620837811</v>
      </c>
      <c r="BA621" s="30">
        <f t="shared" si="417"/>
        <v>0.12502685284640172</v>
      </c>
      <c r="BB621" s="30">
        <f t="shared" si="418"/>
        <v>0.49695686689600421</v>
      </c>
      <c r="BC621" s="20">
        <f t="shared" si="419"/>
        <v>476220</v>
      </c>
      <c r="BD621" s="20">
        <f t="shared" si="420"/>
        <v>467420</v>
      </c>
      <c r="BE621" s="20">
        <f t="shared" si="421"/>
        <v>476220</v>
      </c>
      <c r="BF621" s="20">
        <f t="shared" si="422"/>
        <v>477060</v>
      </c>
      <c r="BG621" s="36">
        <v>555403</v>
      </c>
      <c r="BH621" s="36">
        <v>370441.44924242399</v>
      </c>
      <c r="BI621" s="237">
        <f t="shared" si="423"/>
        <v>66.697776072945956</v>
      </c>
      <c r="BJ621" s="238">
        <f t="shared" si="424"/>
        <v>31995</v>
      </c>
      <c r="BK621" s="239">
        <f t="shared" si="425"/>
        <v>5.7606818832451392</v>
      </c>
      <c r="BL621" s="27">
        <f t="shared" si="426"/>
        <v>45135.17</v>
      </c>
      <c r="BM621" s="239">
        <f t="shared" si="427"/>
        <v>8.1265621539674804</v>
      </c>
      <c r="BN621" s="240">
        <f t="shared" si="428"/>
        <v>0</v>
      </c>
      <c r="BO621" s="239">
        <f t="shared" si="429"/>
        <v>0</v>
      </c>
      <c r="BP621" s="27">
        <f t="shared" si="430"/>
        <v>20000</v>
      </c>
      <c r="BQ621" s="239">
        <f t="shared" si="431"/>
        <v>3.6009888315331393</v>
      </c>
      <c r="BR621" s="36">
        <f t="shared" si="432"/>
        <v>26335.17</v>
      </c>
      <c r="BS621" s="239">
        <f t="shared" si="433"/>
        <v>4.741632652326329</v>
      </c>
      <c r="BT621" s="248">
        <f t="shared" si="442"/>
        <v>0.33302223927054053</v>
      </c>
      <c r="BU621" s="36">
        <v>123465.34</v>
      </c>
      <c r="BV621" s="47">
        <f t="shared" si="434"/>
        <v>22.229865521072085</v>
      </c>
      <c r="BW621" s="54">
        <f t="shared" si="435"/>
        <v>61496.210757576016</v>
      </c>
      <c r="BX621" s="237">
        <f t="shared" si="436"/>
        <v>11.072358405981966</v>
      </c>
      <c r="BY621" s="53">
        <v>11190</v>
      </c>
      <c r="BZ621" s="53">
        <v>8610</v>
      </c>
      <c r="CA621" s="53">
        <v>7500</v>
      </c>
      <c r="CB621" s="53">
        <v>4695</v>
      </c>
      <c r="CC621" s="54">
        <v>45135.17</v>
      </c>
      <c r="CD621" s="54"/>
      <c r="CE621" s="54">
        <v>20000</v>
      </c>
      <c r="CF621" s="42">
        <f t="shared" si="437"/>
        <v>2.3497543152324555E-2</v>
      </c>
      <c r="CG621" s="42">
        <f t="shared" si="438"/>
        <v>1.8420264430276837E-2</v>
      </c>
      <c r="CH621" s="42">
        <f t="shared" si="439"/>
        <v>1.5749023560539248E-2</v>
      </c>
      <c r="CI621" s="42">
        <f t="shared" si="440"/>
        <v>9.8415293673751736E-3</v>
      </c>
      <c r="CJ621" s="42">
        <f t="shared" si="441"/>
        <v>8.1265621539674787E-2</v>
      </c>
      <c r="CK621" s="54">
        <f t="shared" si="444"/>
        <v>12299.242151515204</v>
      </c>
    </row>
    <row r="622" spans="1:89" ht="20" customHeight="1" x14ac:dyDescent="0.6">
      <c r="A622" s="47">
        <v>615</v>
      </c>
      <c r="B622" s="47">
        <v>3</v>
      </c>
      <c r="C622" s="48" t="s">
        <v>985</v>
      </c>
      <c r="D622" s="48" t="s">
        <v>986</v>
      </c>
      <c r="E622" s="48" t="s">
        <v>110</v>
      </c>
      <c r="F622" s="55"/>
      <c r="G622" s="19">
        <v>40</v>
      </c>
      <c r="H622" s="20">
        <f t="shared" si="400"/>
        <v>0</v>
      </c>
      <c r="I622" s="23">
        <v>10222</v>
      </c>
      <c r="J622" s="22">
        <v>50</v>
      </c>
      <c r="K622" s="20">
        <f t="shared" si="401"/>
        <v>511100</v>
      </c>
      <c r="L622" s="23"/>
      <c r="M622" s="24">
        <v>60</v>
      </c>
      <c r="N622" s="20">
        <f t="shared" si="402"/>
        <v>0</v>
      </c>
      <c r="O622" s="23">
        <v>1186</v>
      </c>
      <c r="P622" s="25">
        <v>12</v>
      </c>
      <c r="Q622" s="20">
        <f t="shared" si="403"/>
        <v>14232</v>
      </c>
      <c r="R622" s="23">
        <v>247</v>
      </c>
      <c r="S622" s="26">
        <v>12</v>
      </c>
      <c r="T622" s="20">
        <f t="shared" si="404"/>
        <v>2964</v>
      </c>
      <c r="U622" s="23">
        <v>264</v>
      </c>
      <c r="V622" s="25">
        <v>8</v>
      </c>
      <c r="W622" s="20">
        <f t="shared" si="405"/>
        <v>2112</v>
      </c>
      <c r="X622" s="23">
        <v>241</v>
      </c>
      <c r="Y622" s="25">
        <v>12</v>
      </c>
      <c r="Z622" s="20">
        <f t="shared" si="406"/>
        <v>2892</v>
      </c>
      <c r="AA622" s="23">
        <v>517</v>
      </c>
      <c r="AB622" s="25">
        <v>10</v>
      </c>
      <c r="AC622" s="20">
        <f t="shared" si="407"/>
        <v>5170</v>
      </c>
      <c r="AD622" s="23"/>
      <c r="AE622" s="25">
        <v>25</v>
      </c>
      <c r="AF622" s="20">
        <f t="shared" si="408"/>
        <v>0</v>
      </c>
      <c r="AG622" s="23">
        <v>353</v>
      </c>
      <c r="AH622" s="25">
        <v>7.5</v>
      </c>
      <c r="AI622" s="20">
        <f t="shared" si="409"/>
        <v>2647.5</v>
      </c>
      <c r="AJ622" s="23"/>
      <c r="AK622" s="22">
        <v>15</v>
      </c>
      <c r="AL622" s="20">
        <f t="shared" si="410"/>
        <v>0</v>
      </c>
      <c r="AM622" s="23"/>
      <c r="AN622" s="25">
        <v>12</v>
      </c>
      <c r="AO622" s="20">
        <f t="shared" si="411"/>
        <v>0</v>
      </c>
      <c r="AP622" s="23">
        <f t="shared" si="412"/>
        <v>1622</v>
      </c>
      <c r="AQ622" s="23"/>
      <c r="AR622" s="27">
        <v>4</v>
      </c>
      <c r="AS622" s="23">
        <f t="shared" si="413"/>
        <v>0</v>
      </c>
      <c r="AT622" s="23"/>
      <c r="AU622" s="28">
        <v>6</v>
      </c>
      <c r="AV622" s="23">
        <f t="shared" si="414"/>
        <v>0</v>
      </c>
      <c r="AW622" s="23">
        <v>602</v>
      </c>
      <c r="AX622" s="29">
        <f t="shared" si="415"/>
        <v>602</v>
      </c>
      <c r="AY622" s="23">
        <v>11830</v>
      </c>
      <c r="AZ622" s="30">
        <f t="shared" si="416"/>
        <v>0.11602426139698689</v>
      </c>
      <c r="BA622" s="30">
        <f t="shared" si="417"/>
        <v>0.15867736255135981</v>
      </c>
      <c r="BB622" s="30">
        <f t="shared" si="418"/>
        <v>0.50758853288364247</v>
      </c>
      <c r="BC622" s="20">
        <f t="shared" si="419"/>
        <v>524238</v>
      </c>
      <c r="BD622" s="20">
        <f t="shared" si="420"/>
        <v>514064</v>
      </c>
      <c r="BE622" s="20">
        <f t="shared" si="421"/>
        <v>524238</v>
      </c>
      <c r="BF622" s="20">
        <f t="shared" si="422"/>
        <v>526885.5</v>
      </c>
      <c r="BG622" s="36">
        <v>552917.5</v>
      </c>
      <c r="BH622" s="36">
        <v>379424.38634804398</v>
      </c>
      <c r="BI622" s="237">
        <f t="shared" si="423"/>
        <v>68.622242260019618</v>
      </c>
      <c r="BJ622" s="238">
        <f t="shared" si="424"/>
        <v>36636</v>
      </c>
      <c r="BK622" s="239">
        <f t="shared" si="425"/>
        <v>6.6259432917207359</v>
      </c>
      <c r="BL622" s="27">
        <f t="shared" si="426"/>
        <v>42090</v>
      </c>
      <c r="BM622" s="239">
        <f t="shared" si="427"/>
        <v>7.6123472308255753</v>
      </c>
      <c r="BN622" s="240">
        <f t="shared" si="428"/>
        <v>1587.5</v>
      </c>
      <c r="BO622" s="239">
        <f t="shared" si="429"/>
        <v>0.28711335777941555</v>
      </c>
      <c r="BP622" s="27">
        <f t="shared" si="430"/>
        <v>16000</v>
      </c>
      <c r="BQ622" s="239">
        <f t="shared" si="431"/>
        <v>2.8937409288004088</v>
      </c>
      <c r="BR622" s="36">
        <f t="shared" si="432"/>
        <v>22621.53</v>
      </c>
      <c r="BS622" s="239">
        <f t="shared" si="433"/>
        <v>4.0913029520678936</v>
      </c>
      <c r="BT622" s="248">
        <f t="shared" si="442"/>
        <v>0.31377757739980383</v>
      </c>
      <c r="BU622" s="36">
        <v>118935.03</v>
      </c>
      <c r="BV622" s="47">
        <f t="shared" si="434"/>
        <v>21.51044776119403</v>
      </c>
      <c r="BW622" s="54">
        <f t="shared" si="435"/>
        <v>54558.083651956025</v>
      </c>
      <c r="BX622" s="237">
        <f t="shared" si="436"/>
        <v>9.8673099787863521</v>
      </c>
      <c r="BY622" s="53">
        <v>10694</v>
      </c>
      <c r="BZ622" s="53">
        <v>10380</v>
      </c>
      <c r="CA622" s="53">
        <v>12042</v>
      </c>
      <c r="CB622" s="53">
        <v>3520</v>
      </c>
      <c r="CC622" s="54">
        <v>42090</v>
      </c>
      <c r="CD622" s="54">
        <v>1587.5</v>
      </c>
      <c r="CE622" s="54">
        <v>16000</v>
      </c>
      <c r="CF622" s="42">
        <f t="shared" si="437"/>
        <v>2.039913169209405E-2</v>
      </c>
      <c r="CG622" s="42">
        <f t="shared" si="438"/>
        <v>2.0192038345420025E-2</v>
      </c>
      <c r="CH622" s="42">
        <f t="shared" si="439"/>
        <v>2.2970482872283201E-2</v>
      </c>
      <c r="CI622" s="42">
        <f t="shared" si="440"/>
        <v>6.6807684022429916E-3</v>
      </c>
      <c r="CJ622" s="42">
        <f t="shared" si="441"/>
        <v>7.6123472308255752E-2</v>
      </c>
      <c r="CK622" s="54">
        <f t="shared" si="444"/>
        <v>10911.616730391206</v>
      </c>
    </row>
    <row r="623" spans="1:89" ht="20" customHeight="1" x14ac:dyDescent="0.6">
      <c r="A623" s="47">
        <v>616</v>
      </c>
      <c r="B623" s="47">
        <v>3</v>
      </c>
      <c r="C623" s="48" t="s">
        <v>987</v>
      </c>
      <c r="D623" s="48" t="s">
        <v>87</v>
      </c>
      <c r="E623" s="48" t="s">
        <v>88</v>
      </c>
      <c r="F623" s="55"/>
      <c r="G623" s="19">
        <v>40</v>
      </c>
      <c r="H623" s="20">
        <f t="shared" si="400"/>
        <v>0</v>
      </c>
      <c r="I623" s="23">
        <v>8714</v>
      </c>
      <c r="J623" s="22">
        <v>50</v>
      </c>
      <c r="K623" s="20">
        <f t="shared" si="401"/>
        <v>435700</v>
      </c>
      <c r="L623" s="23"/>
      <c r="M623" s="24">
        <v>60</v>
      </c>
      <c r="N623" s="20">
        <f t="shared" si="402"/>
        <v>0</v>
      </c>
      <c r="O623" s="23">
        <v>4370</v>
      </c>
      <c r="P623" s="25">
        <v>12</v>
      </c>
      <c r="Q623" s="20">
        <f t="shared" si="403"/>
        <v>52440</v>
      </c>
      <c r="R623" s="23"/>
      <c r="S623" s="26">
        <v>12</v>
      </c>
      <c r="T623" s="20">
        <f t="shared" si="404"/>
        <v>0</v>
      </c>
      <c r="U623" s="23">
        <v>820</v>
      </c>
      <c r="V623" s="25">
        <v>8</v>
      </c>
      <c r="W623" s="20">
        <f t="shared" si="405"/>
        <v>6560</v>
      </c>
      <c r="X623" s="23">
        <v>201</v>
      </c>
      <c r="Y623" s="25">
        <v>12</v>
      </c>
      <c r="Z623" s="20">
        <f t="shared" si="406"/>
        <v>2412</v>
      </c>
      <c r="AA623" s="23">
        <v>960</v>
      </c>
      <c r="AB623" s="25">
        <v>10</v>
      </c>
      <c r="AC623" s="20">
        <f t="shared" si="407"/>
        <v>9600</v>
      </c>
      <c r="AD623" s="23">
        <v>260</v>
      </c>
      <c r="AE623" s="25">
        <v>25</v>
      </c>
      <c r="AF623" s="20">
        <f t="shared" si="408"/>
        <v>6500</v>
      </c>
      <c r="AG623" s="23">
        <v>456</v>
      </c>
      <c r="AH623" s="25">
        <v>7.5</v>
      </c>
      <c r="AI623" s="20">
        <f t="shared" si="409"/>
        <v>3420</v>
      </c>
      <c r="AJ623" s="23"/>
      <c r="AK623" s="22">
        <v>15</v>
      </c>
      <c r="AL623" s="20">
        <f t="shared" si="410"/>
        <v>0</v>
      </c>
      <c r="AM623" s="23"/>
      <c r="AN623" s="25">
        <v>12</v>
      </c>
      <c r="AO623" s="20">
        <f t="shared" si="411"/>
        <v>0</v>
      </c>
      <c r="AP623" s="23">
        <f t="shared" si="412"/>
        <v>2697</v>
      </c>
      <c r="AQ623" s="23"/>
      <c r="AR623" s="27">
        <v>4</v>
      </c>
      <c r="AS623" s="23">
        <f t="shared" si="413"/>
        <v>0</v>
      </c>
      <c r="AT623" s="23">
        <v>30</v>
      </c>
      <c r="AU623" s="28">
        <v>6</v>
      </c>
      <c r="AV623" s="23">
        <f t="shared" si="414"/>
        <v>180</v>
      </c>
      <c r="AW623" s="23">
        <v>1680</v>
      </c>
      <c r="AX623" s="29">
        <f t="shared" si="415"/>
        <v>1860</v>
      </c>
      <c r="AY623" s="23">
        <v>35798</v>
      </c>
      <c r="AZ623" s="30">
        <f t="shared" si="416"/>
        <v>0.5014918521918752</v>
      </c>
      <c r="BA623" s="30">
        <f t="shared" si="417"/>
        <v>0.30950195088363552</v>
      </c>
      <c r="BB623" s="30">
        <f t="shared" si="418"/>
        <v>0.42562929061784899</v>
      </c>
      <c r="BC623" s="20">
        <f t="shared" si="419"/>
        <v>460772</v>
      </c>
      <c r="BD623" s="20">
        <f t="shared" si="420"/>
        <v>442200</v>
      </c>
      <c r="BE623" s="20">
        <f t="shared" si="421"/>
        <v>460772</v>
      </c>
      <c r="BF623" s="20">
        <f t="shared" si="422"/>
        <v>464192</v>
      </c>
      <c r="BG623" s="36">
        <v>552430</v>
      </c>
      <c r="BH623" s="36">
        <v>378170.99825639999</v>
      </c>
      <c r="BI623" s="237">
        <f t="shared" si="423"/>
        <v>68.455912650724969</v>
      </c>
      <c r="BJ623" s="238">
        <f t="shared" si="424"/>
        <v>40199</v>
      </c>
      <c r="BK623" s="239">
        <f t="shared" si="425"/>
        <v>7.2767590463950178</v>
      </c>
      <c r="BL623" s="27">
        <f t="shared" si="426"/>
        <v>32720.5</v>
      </c>
      <c r="BM623" s="239">
        <f t="shared" si="427"/>
        <v>5.92301287040892</v>
      </c>
      <c r="BN623" s="240">
        <f t="shared" si="428"/>
        <v>3687.5</v>
      </c>
      <c r="BO623" s="239">
        <f t="shared" si="429"/>
        <v>0.66750538529768477</v>
      </c>
      <c r="BP623" s="27">
        <f t="shared" si="430"/>
        <v>16000</v>
      </c>
      <c r="BQ623" s="239">
        <f t="shared" si="431"/>
        <v>2.8962945531560558</v>
      </c>
      <c r="BR623" s="36">
        <f t="shared" si="432"/>
        <v>25604.910000000003</v>
      </c>
      <c r="BS623" s="239">
        <f t="shared" si="433"/>
        <v>4.6349600854406896</v>
      </c>
      <c r="BT623" s="248">
        <f t="shared" si="442"/>
        <v>0.31544087349275024</v>
      </c>
      <c r="BU623" s="36">
        <v>118211.91</v>
      </c>
      <c r="BV623" s="47">
        <f t="shared" si="434"/>
        <v>21.398531940698369</v>
      </c>
      <c r="BW623" s="54">
        <f t="shared" si="435"/>
        <v>56047.091743600002</v>
      </c>
      <c r="BX623" s="237">
        <f t="shared" si="436"/>
        <v>10.145555408576652</v>
      </c>
      <c r="BY623" s="53">
        <v>11529</v>
      </c>
      <c r="BZ623" s="53">
        <v>10020</v>
      </c>
      <c r="CA623" s="53">
        <v>13050</v>
      </c>
      <c r="CB623" s="53">
        <v>5600</v>
      </c>
      <c r="CC623" s="54">
        <v>32720.5</v>
      </c>
      <c r="CD623" s="54">
        <v>3687.5</v>
      </c>
      <c r="CE623" s="54">
        <v>16000</v>
      </c>
      <c r="CF623" s="42">
        <f t="shared" si="437"/>
        <v>2.5021051626400909E-2</v>
      </c>
      <c r="CG623" s="42">
        <f t="shared" si="438"/>
        <v>2.265943012211669E-2</v>
      </c>
      <c r="CH623" s="42">
        <f t="shared" si="439"/>
        <v>2.8322033456894082E-2</v>
      </c>
      <c r="CI623" s="42">
        <f t="shared" si="440"/>
        <v>1.2063973528195229E-2</v>
      </c>
      <c r="CJ623" s="42">
        <f t="shared" si="441"/>
        <v>5.9230128704089204E-2</v>
      </c>
      <c r="CK623" s="54">
        <f t="shared" si="444"/>
        <v>11209.418348720001</v>
      </c>
    </row>
    <row r="624" spans="1:89" ht="20" customHeight="1" x14ac:dyDescent="0.6">
      <c r="A624" s="47">
        <v>617</v>
      </c>
      <c r="B624" s="62">
        <v>4</v>
      </c>
      <c r="C624" s="48" t="s">
        <v>988</v>
      </c>
      <c r="D624" s="48" t="s">
        <v>989</v>
      </c>
      <c r="E624" s="48" t="s">
        <v>764</v>
      </c>
      <c r="F624" s="23"/>
      <c r="G624" s="19">
        <v>40</v>
      </c>
      <c r="H624" s="20">
        <f t="shared" si="400"/>
        <v>0</v>
      </c>
      <c r="I624" s="23">
        <v>9620</v>
      </c>
      <c r="J624" s="22">
        <v>50</v>
      </c>
      <c r="K624" s="20">
        <f t="shared" si="401"/>
        <v>481000</v>
      </c>
      <c r="L624" s="23"/>
      <c r="M624" s="24">
        <v>60</v>
      </c>
      <c r="N624" s="20">
        <f t="shared" si="402"/>
        <v>0</v>
      </c>
      <c r="O624" s="23">
        <v>2612</v>
      </c>
      <c r="P624" s="25">
        <v>12</v>
      </c>
      <c r="Q624" s="20">
        <f t="shared" si="403"/>
        <v>31344</v>
      </c>
      <c r="R624" s="23">
        <v>282</v>
      </c>
      <c r="S624" s="26">
        <v>12</v>
      </c>
      <c r="T624" s="20">
        <f t="shared" si="404"/>
        <v>3384</v>
      </c>
      <c r="U624" s="23">
        <v>323</v>
      </c>
      <c r="V624" s="25">
        <v>8</v>
      </c>
      <c r="W624" s="20">
        <f t="shared" si="405"/>
        <v>2584</v>
      </c>
      <c r="X624" s="23">
        <v>221</v>
      </c>
      <c r="Y624" s="25">
        <v>12</v>
      </c>
      <c r="Z624" s="20">
        <f t="shared" si="406"/>
        <v>2652</v>
      </c>
      <c r="AA624" s="23">
        <v>476</v>
      </c>
      <c r="AB624" s="25">
        <v>10</v>
      </c>
      <c r="AC624" s="20">
        <f t="shared" si="407"/>
        <v>4760</v>
      </c>
      <c r="AD624" s="23"/>
      <c r="AE624" s="25">
        <v>25</v>
      </c>
      <c r="AF624" s="20">
        <f t="shared" si="408"/>
        <v>0</v>
      </c>
      <c r="AG624" s="23"/>
      <c r="AH624" s="25">
        <v>7.5</v>
      </c>
      <c r="AI624" s="20">
        <f t="shared" si="409"/>
        <v>0</v>
      </c>
      <c r="AJ624" s="23"/>
      <c r="AK624" s="22">
        <v>15</v>
      </c>
      <c r="AL624" s="20">
        <f t="shared" si="410"/>
        <v>0</v>
      </c>
      <c r="AM624" s="23"/>
      <c r="AN624" s="25">
        <v>12</v>
      </c>
      <c r="AO624" s="20">
        <f t="shared" si="411"/>
        <v>0</v>
      </c>
      <c r="AP624" s="23">
        <f t="shared" si="412"/>
        <v>1302</v>
      </c>
      <c r="AQ624" s="23"/>
      <c r="AR624" s="27">
        <v>4</v>
      </c>
      <c r="AS624" s="23">
        <f t="shared" si="413"/>
        <v>0</v>
      </c>
      <c r="AT624" s="23"/>
      <c r="AU624" s="28">
        <v>6</v>
      </c>
      <c r="AV624" s="23">
        <f t="shared" si="414"/>
        <v>0</v>
      </c>
      <c r="AW624" s="23">
        <v>1374</v>
      </c>
      <c r="AX624" s="29">
        <f t="shared" si="415"/>
        <v>1374</v>
      </c>
      <c r="AY624" s="23">
        <v>25695</v>
      </c>
      <c r="AZ624" s="30">
        <f t="shared" si="416"/>
        <v>0.27151767151767153</v>
      </c>
      <c r="BA624" s="30">
        <f t="shared" si="417"/>
        <v>0.13534303534303535</v>
      </c>
      <c r="BB624" s="30">
        <f t="shared" si="418"/>
        <v>0.52603369065849925</v>
      </c>
      <c r="BC624" s="20">
        <f t="shared" si="419"/>
        <v>494380</v>
      </c>
      <c r="BD624" s="20">
        <f t="shared" si="420"/>
        <v>484384</v>
      </c>
      <c r="BE624" s="20">
        <f t="shared" si="421"/>
        <v>494380</v>
      </c>
      <c r="BF624" s="20">
        <f t="shared" si="422"/>
        <v>494380</v>
      </c>
      <c r="BG624" s="36">
        <v>551419</v>
      </c>
      <c r="BH624" s="36">
        <v>373741.57171717199</v>
      </c>
      <c r="BI624" s="237">
        <f t="shared" si="423"/>
        <v>67.778145424291154</v>
      </c>
      <c r="BJ624" s="238">
        <f t="shared" si="424"/>
        <v>40525</v>
      </c>
      <c r="BK624" s="239">
        <f t="shared" si="425"/>
        <v>7.349220828444432</v>
      </c>
      <c r="BL624" s="27">
        <f t="shared" si="426"/>
        <v>44252</v>
      </c>
      <c r="BM624" s="239">
        <f t="shared" si="427"/>
        <v>8.0251133892738551</v>
      </c>
      <c r="BN624" s="240">
        <f t="shared" si="428"/>
        <v>5050.5</v>
      </c>
      <c r="BO624" s="239">
        <f t="shared" si="429"/>
        <v>0.91590968029755959</v>
      </c>
      <c r="BP624" s="27">
        <f t="shared" si="430"/>
        <v>26750</v>
      </c>
      <c r="BQ624" s="239">
        <f t="shared" si="431"/>
        <v>4.8511204728164978</v>
      </c>
      <c r="BR624" s="36">
        <f t="shared" si="432"/>
        <v>40562.540000000008</v>
      </c>
      <c r="BS624" s="239">
        <f t="shared" si="433"/>
        <v>7.3560287186332012</v>
      </c>
      <c r="BT624" s="248">
        <f t="shared" si="442"/>
        <v>0.32221854575708853</v>
      </c>
      <c r="BU624" s="36">
        <v>157140.04</v>
      </c>
      <c r="BV624" s="47">
        <f t="shared" si="434"/>
        <v>28.497393089465547</v>
      </c>
      <c r="BW624" s="54">
        <f t="shared" si="435"/>
        <v>20537.388282828004</v>
      </c>
      <c r="BX624" s="237">
        <f t="shared" si="436"/>
        <v>3.7244614862433112</v>
      </c>
      <c r="BY624" s="53">
        <v>11100</v>
      </c>
      <c r="BZ624" s="53">
        <v>12600</v>
      </c>
      <c r="CA624" s="53">
        <v>11385</v>
      </c>
      <c r="CB624" s="53">
        <v>5440</v>
      </c>
      <c r="CC624" s="54">
        <v>44252</v>
      </c>
      <c r="CD624" s="54">
        <v>5050.5</v>
      </c>
      <c r="CE624" s="54">
        <v>26750</v>
      </c>
      <c r="CF624" s="42">
        <f t="shared" si="437"/>
        <v>2.2452364577855093E-2</v>
      </c>
      <c r="CG624" s="42">
        <f t="shared" si="438"/>
        <v>2.6012419898262536E-2</v>
      </c>
      <c r="CH624" s="42">
        <f t="shared" si="439"/>
        <v>2.3028844208908127E-2</v>
      </c>
      <c r="CI624" s="42">
        <f t="shared" si="440"/>
        <v>1.1003681378696549E-2</v>
      </c>
      <c r="CJ624" s="42">
        <f t="shared" si="441"/>
        <v>8.0251133892738552E-2</v>
      </c>
      <c r="CK624" s="54">
        <f t="shared" si="444"/>
        <v>4107.4776565656011</v>
      </c>
    </row>
    <row r="625" spans="1:89" ht="20" customHeight="1" x14ac:dyDescent="0.6">
      <c r="A625" s="47">
        <v>618</v>
      </c>
      <c r="B625" s="62">
        <v>4</v>
      </c>
      <c r="C625" s="48" t="s">
        <v>990</v>
      </c>
      <c r="D625" s="48" t="s">
        <v>351</v>
      </c>
      <c r="E625" s="48" t="s">
        <v>73</v>
      </c>
      <c r="F625" s="57"/>
      <c r="G625" s="19">
        <v>40</v>
      </c>
      <c r="H625" s="20">
        <f t="shared" si="400"/>
        <v>0</v>
      </c>
      <c r="I625" s="23">
        <v>9755</v>
      </c>
      <c r="J625" s="22">
        <v>50</v>
      </c>
      <c r="K625" s="20">
        <f t="shared" si="401"/>
        <v>487750</v>
      </c>
      <c r="L625" s="23"/>
      <c r="M625" s="24">
        <v>60</v>
      </c>
      <c r="N625" s="20">
        <f t="shared" si="402"/>
        <v>0</v>
      </c>
      <c r="O625" s="23">
        <v>1559</v>
      </c>
      <c r="P625" s="25">
        <v>12</v>
      </c>
      <c r="Q625" s="20">
        <f t="shared" si="403"/>
        <v>18708</v>
      </c>
      <c r="R625" s="23">
        <v>300</v>
      </c>
      <c r="S625" s="26">
        <v>12</v>
      </c>
      <c r="T625" s="20">
        <f t="shared" si="404"/>
        <v>3600</v>
      </c>
      <c r="U625" s="23"/>
      <c r="V625" s="25">
        <v>8</v>
      </c>
      <c r="W625" s="20">
        <f t="shared" si="405"/>
        <v>0</v>
      </c>
      <c r="X625" s="23"/>
      <c r="Y625" s="25">
        <v>12</v>
      </c>
      <c r="Z625" s="20">
        <f t="shared" si="406"/>
        <v>0</v>
      </c>
      <c r="AA625" s="23">
        <v>2040</v>
      </c>
      <c r="AB625" s="25">
        <v>10</v>
      </c>
      <c r="AC625" s="20">
        <f t="shared" si="407"/>
        <v>20400</v>
      </c>
      <c r="AD625" s="23"/>
      <c r="AE625" s="25">
        <v>25</v>
      </c>
      <c r="AF625" s="20">
        <f t="shared" si="408"/>
        <v>0</v>
      </c>
      <c r="AG625" s="23"/>
      <c r="AH625" s="25">
        <v>7.5</v>
      </c>
      <c r="AI625" s="20">
        <f t="shared" si="409"/>
        <v>0</v>
      </c>
      <c r="AJ625" s="23"/>
      <c r="AK625" s="22">
        <v>15</v>
      </c>
      <c r="AL625" s="20">
        <f t="shared" si="410"/>
        <v>0</v>
      </c>
      <c r="AM625" s="23"/>
      <c r="AN625" s="25">
        <v>12</v>
      </c>
      <c r="AO625" s="20">
        <f t="shared" si="411"/>
        <v>0</v>
      </c>
      <c r="AP625" s="23">
        <f t="shared" si="412"/>
        <v>2340</v>
      </c>
      <c r="AQ625" s="23"/>
      <c r="AR625" s="27">
        <v>4</v>
      </c>
      <c r="AS625" s="23">
        <f t="shared" si="413"/>
        <v>0</v>
      </c>
      <c r="AT625" s="23">
        <v>12</v>
      </c>
      <c r="AU625" s="28">
        <v>6</v>
      </c>
      <c r="AV625" s="23">
        <f t="shared" si="414"/>
        <v>72</v>
      </c>
      <c r="AW625" s="23">
        <v>1022</v>
      </c>
      <c r="AX625" s="29">
        <f t="shared" si="415"/>
        <v>1094</v>
      </c>
      <c r="AY625" s="23">
        <v>20455</v>
      </c>
      <c r="AZ625" s="30">
        <f t="shared" si="416"/>
        <v>0.15981547924141465</v>
      </c>
      <c r="BA625" s="30">
        <f t="shared" si="417"/>
        <v>0.23987698616094311</v>
      </c>
      <c r="BB625" s="30">
        <f t="shared" si="418"/>
        <v>0.70173187940987813</v>
      </c>
      <c r="BC625" s="20">
        <f t="shared" si="419"/>
        <v>511750</v>
      </c>
      <c r="BD625" s="20">
        <f t="shared" si="420"/>
        <v>491350</v>
      </c>
      <c r="BE625" s="20">
        <f t="shared" si="421"/>
        <v>511750</v>
      </c>
      <c r="BF625" s="20">
        <f t="shared" si="422"/>
        <v>511750</v>
      </c>
      <c r="BG625" s="36">
        <v>550913</v>
      </c>
      <c r="BH625" s="36">
        <v>374844.85110099998</v>
      </c>
      <c r="BI625" s="237">
        <f t="shared" si="423"/>
        <v>68.040661792515323</v>
      </c>
      <c r="BJ625" s="238">
        <f t="shared" si="424"/>
        <v>42721.5</v>
      </c>
      <c r="BK625" s="239">
        <f t="shared" si="425"/>
        <v>7.7546726978669955</v>
      </c>
      <c r="BL625" s="27">
        <f t="shared" si="426"/>
        <v>36432.1</v>
      </c>
      <c r="BM625" s="239">
        <f t="shared" si="427"/>
        <v>6.6130405345308603</v>
      </c>
      <c r="BN625" s="240">
        <f t="shared" si="428"/>
        <v>0</v>
      </c>
      <c r="BO625" s="239">
        <f t="shared" si="429"/>
        <v>0</v>
      </c>
      <c r="BP625" s="27">
        <f t="shared" si="430"/>
        <v>15000</v>
      </c>
      <c r="BQ625" s="239">
        <f t="shared" si="431"/>
        <v>2.7227529573635039</v>
      </c>
      <c r="BR625" s="36">
        <f t="shared" si="432"/>
        <v>58404.630000000005</v>
      </c>
      <c r="BS625" s="239">
        <f t="shared" si="433"/>
        <v>10.601425270414749</v>
      </c>
      <c r="BT625" s="248">
        <f t="shared" si="442"/>
        <v>0.31959338207484672</v>
      </c>
      <c r="BU625" s="36">
        <v>152558.23000000001</v>
      </c>
      <c r="BV625" s="47">
        <f t="shared" si="434"/>
        <v>27.691891460176109</v>
      </c>
      <c r="BW625" s="54">
        <f t="shared" si="435"/>
        <v>23509.918899000011</v>
      </c>
      <c r="BX625" s="237">
        <f t="shared" si="436"/>
        <v>4.2674467473085604</v>
      </c>
      <c r="BY625" s="53">
        <v>11124</v>
      </c>
      <c r="BZ625" s="53">
        <v>14175</v>
      </c>
      <c r="CA625" s="53">
        <v>12400</v>
      </c>
      <c r="CB625" s="53">
        <v>5022.5</v>
      </c>
      <c r="CC625" s="54">
        <v>36432.1</v>
      </c>
      <c r="CD625" s="54"/>
      <c r="CE625" s="54">
        <v>15000</v>
      </c>
      <c r="CF625" s="42">
        <f t="shared" si="437"/>
        <v>2.1737176355642405E-2</v>
      </c>
      <c r="CG625" s="42">
        <f t="shared" si="438"/>
        <v>2.8849089243919813E-2</v>
      </c>
      <c r="CH625" s="42">
        <f t="shared" si="439"/>
        <v>2.4230581338544211E-2</v>
      </c>
      <c r="CI625" s="42">
        <f t="shared" si="440"/>
        <v>9.8143624816805081E-3</v>
      </c>
      <c r="CJ625" s="42">
        <f t="shared" si="441"/>
        <v>6.6130405345308604E-2</v>
      </c>
      <c r="CK625" s="54">
        <f t="shared" si="444"/>
        <v>4701.9837798000026</v>
      </c>
    </row>
    <row r="626" spans="1:89" ht="20" customHeight="1" x14ac:dyDescent="0.6">
      <c r="A626" s="47">
        <v>619</v>
      </c>
      <c r="B626" s="62">
        <v>3</v>
      </c>
      <c r="C626" s="48" t="s">
        <v>991</v>
      </c>
      <c r="D626" s="104" t="s">
        <v>622</v>
      </c>
      <c r="E626" s="48" t="s">
        <v>513</v>
      </c>
      <c r="F626" s="57"/>
      <c r="G626" s="19">
        <v>40</v>
      </c>
      <c r="H626" s="20">
        <f t="shared" si="400"/>
        <v>0</v>
      </c>
      <c r="I626" s="57">
        <v>8970</v>
      </c>
      <c r="J626" s="22">
        <v>50</v>
      </c>
      <c r="K626" s="20">
        <f t="shared" si="401"/>
        <v>448500</v>
      </c>
      <c r="L626" s="23"/>
      <c r="M626" s="24">
        <v>60</v>
      </c>
      <c r="N626" s="20">
        <f t="shared" si="402"/>
        <v>0</v>
      </c>
      <c r="O626" s="57">
        <v>2478</v>
      </c>
      <c r="P626" s="25">
        <v>12</v>
      </c>
      <c r="Q626" s="20">
        <f t="shared" si="403"/>
        <v>29736</v>
      </c>
      <c r="R626" s="57">
        <v>660</v>
      </c>
      <c r="S626" s="26">
        <v>12</v>
      </c>
      <c r="T626" s="20">
        <f t="shared" si="404"/>
        <v>7920</v>
      </c>
      <c r="U626" s="23">
        <v>1276</v>
      </c>
      <c r="V626" s="25">
        <v>8</v>
      </c>
      <c r="W626" s="20">
        <f t="shared" si="405"/>
        <v>10208</v>
      </c>
      <c r="X626" s="57">
        <v>420</v>
      </c>
      <c r="Y626" s="25">
        <v>12</v>
      </c>
      <c r="Z626" s="20">
        <f t="shared" si="406"/>
        <v>5040</v>
      </c>
      <c r="AA626" s="57">
        <v>851</v>
      </c>
      <c r="AB626" s="25">
        <v>10</v>
      </c>
      <c r="AC626" s="20">
        <f t="shared" si="407"/>
        <v>8510</v>
      </c>
      <c r="AD626" s="57">
        <v>480</v>
      </c>
      <c r="AE626" s="25">
        <v>25</v>
      </c>
      <c r="AF626" s="20">
        <f t="shared" si="408"/>
        <v>12000</v>
      </c>
      <c r="AG626" s="57">
        <v>273</v>
      </c>
      <c r="AH626" s="25">
        <v>7.5</v>
      </c>
      <c r="AI626" s="20">
        <f t="shared" si="409"/>
        <v>2047.5</v>
      </c>
      <c r="AJ626" s="57">
        <v>345</v>
      </c>
      <c r="AK626" s="22">
        <v>15</v>
      </c>
      <c r="AL626" s="20">
        <f t="shared" si="410"/>
        <v>5175</v>
      </c>
      <c r="AM626" s="57"/>
      <c r="AN626" s="25">
        <v>12</v>
      </c>
      <c r="AO626" s="20">
        <f t="shared" si="411"/>
        <v>0</v>
      </c>
      <c r="AP626" s="23">
        <f t="shared" si="412"/>
        <v>4305</v>
      </c>
      <c r="AQ626" s="57">
        <v>50</v>
      </c>
      <c r="AR626" s="27">
        <v>4</v>
      </c>
      <c r="AS626" s="23">
        <f t="shared" si="413"/>
        <v>200</v>
      </c>
      <c r="AT626" s="57"/>
      <c r="AU626" s="28">
        <v>6</v>
      </c>
      <c r="AV626" s="23">
        <f t="shared" si="414"/>
        <v>0</v>
      </c>
      <c r="AW626" s="57">
        <v>939</v>
      </c>
      <c r="AX626" s="29">
        <f t="shared" si="415"/>
        <v>1139</v>
      </c>
      <c r="AY626" s="57">
        <v>19040</v>
      </c>
      <c r="AZ626" s="30">
        <f t="shared" si="416"/>
        <v>0.27625418060200668</v>
      </c>
      <c r="BA626" s="30">
        <f t="shared" si="417"/>
        <v>0.47993311036789299</v>
      </c>
      <c r="BB626" s="30">
        <f t="shared" si="418"/>
        <v>0.45964487489911221</v>
      </c>
      <c r="BC626" s="20">
        <f t="shared" si="419"/>
        <v>492178</v>
      </c>
      <c r="BD626" s="20">
        <f t="shared" si="420"/>
        <v>468420</v>
      </c>
      <c r="BE626" s="20">
        <f t="shared" si="421"/>
        <v>492178</v>
      </c>
      <c r="BF626" s="20">
        <f t="shared" si="422"/>
        <v>494225.5</v>
      </c>
      <c r="BG626" s="241">
        <v>548176.5</v>
      </c>
      <c r="BH626" s="241">
        <v>369563.75</v>
      </c>
      <c r="BI626" s="237">
        <f t="shared" si="423"/>
        <v>67.416926847466101</v>
      </c>
      <c r="BJ626" s="238">
        <f t="shared" si="424"/>
        <v>40322</v>
      </c>
      <c r="BK626" s="239">
        <f t="shared" si="425"/>
        <v>7.3556600839328201</v>
      </c>
      <c r="BL626" s="27">
        <f t="shared" si="426"/>
        <v>28710</v>
      </c>
      <c r="BM626" s="239">
        <f t="shared" si="427"/>
        <v>5.2373642430859402</v>
      </c>
      <c r="BN626" s="240">
        <f t="shared" si="428"/>
        <v>8515</v>
      </c>
      <c r="BO626" s="239">
        <f t="shared" si="429"/>
        <v>1.5533318192224583</v>
      </c>
      <c r="BP626" s="27">
        <f t="shared" si="430"/>
        <v>15000</v>
      </c>
      <c r="BQ626" s="239">
        <f t="shared" si="431"/>
        <v>2.7363449545903551</v>
      </c>
      <c r="BR626" s="36">
        <f t="shared" si="432"/>
        <v>36159.600000000006</v>
      </c>
      <c r="BS626" s="239">
        <f t="shared" si="433"/>
        <v>6.5963426013336948</v>
      </c>
      <c r="BT626" s="248">
        <f t="shared" si="442"/>
        <v>0.32583073152533903</v>
      </c>
      <c r="BU626" s="241">
        <v>128706.6</v>
      </c>
      <c r="BV626" s="47">
        <f t="shared" si="434"/>
        <v>23.479043702165271</v>
      </c>
      <c r="BW626" s="54">
        <f t="shared" si="435"/>
        <v>49906.149999999994</v>
      </c>
      <c r="BX626" s="237">
        <f t="shared" si="436"/>
        <v>9.1040294503686301</v>
      </c>
      <c r="BY626" s="58">
        <v>11529</v>
      </c>
      <c r="BZ626" s="58">
        <v>13125</v>
      </c>
      <c r="CA626" s="58">
        <v>11440</v>
      </c>
      <c r="CB626" s="58">
        <v>4228</v>
      </c>
      <c r="CC626" s="59">
        <v>28710</v>
      </c>
      <c r="CD626" s="59">
        <v>8515</v>
      </c>
      <c r="CE626" s="59">
        <v>15000</v>
      </c>
      <c r="CF626" s="42">
        <f t="shared" si="437"/>
        <v>2.3424452129107761E-2</v>
      </c>
      <c r="CG626" s="42">
        <f t="shared" si="438"/>
        <v>2.8019725887024467E-2</v>
      </c>
      <c r="CH626" s="42">
        <f t="shared" si="439"/>
        <v>2.3243623241997812E-2</v>
      </c>
      <c r="CI626" s="42">
        <f t="shared" si="440"/>
        <v>8.5547993780167152E-3</v>
      </c>
      <c r="CJ626" s="42">
        <f t="shared" si="441"/>
        <v>5.2373642430859402E-2</v>
      </c>
      <c r="CK626" s="54">
        <f t="shared" si="444"/>
        <v>9981.23</v>
      </c>
    </row>
    <row r="627" spans="1:89" ht="20" customHeight="1" x14ac:dyDescent="0.6">
      <c r="A627" s="47">
        <v>620</v>
      </c>
      <c r="B627" s="62">
        <v>4</v>
      </c>
      <c r="C627" s="48" t="s">
        <v>992</v>
      </c>
      <c r="D627" s="48" t="s">
        <v>993</v>
      </c>
      <c r="E627" s="48" t="s">
        <v>290</v>
      </c>
      <c r="F627" s="55"/>
      <c r="G627" s="19">
        <v>40</v>
      </c>
      <c r="H627" s="20">
        <f t="shared" si="400"/>
        <v>0</v>
      </c>
      <c r="I627" s="23">
        <v>7117</v>
      </c>
      <c r="J627" s="22">
        <v>50</v>
      </c>
      <c r="K627" s="20">
        <f t="shared" si="401"/>
        <v>355850</v>
      </c>
      <c r="L627" s="23"/>
      <c r="M627" s="24">
        <v>60</v>
      </c>
      <c r="N627" s="20">
        <f t="shared" si="402"/>
        <v>0</v>
      </c>
      <c r="O627" s="23">
        <v>5787</v>
      </c>
      <c r="P627" s="25">
        <v>12</v>
      </c>
      <c r="Q627" s="20">
        <f t="shared" si="403"/>
        <v>69444</v>
      </c>
      <c r="R627" s="23">
        <v>885</v>
      </c>
      <c r="S627" s="26">
        <v>12</v>
      </c>
      <c r="T627" s="20">
        <f t="shared" si="404"/>
        <v>10620</v>
      </c>
      <c r="U627" s="23">
        <v>883</v>
      </c>
      <c r="V627" s="25">
        <v>8</v>
      </c>
      <c r="W627" s="20">
        <f t="shared" si="405"/>
        <v>7064</v>
      </c>
      <c r="X627" s="23">
        <v>726</v>
      </c>
      <c r="Y627" s="25">
        <v>12</v>
      </c>
      <c r="Z627" s="20">
        <f t="shared" si="406"/>
        <v>8712</v>
      </c>
      <c r="AA627" s="23">
        <v>493</v>
      </c>
      <c r="AB627" s="25">
        <v>10</v>
      </c>
      <c r="AC627" s="20">
        <f t="shared" si="407"/>
        <v>4930</v>
      </c>
      <c r="AD627" s="23">
        <v>331</v>
      </c>
      <c r="AE627" s="25">
        <v>25</v>
      </c>
      <c r="AF627" s="20">
        <f t="shared" si="408"/>
        <v>8275</v>
      </c>
      <c r="AG627" s="23">
        <v>2575</v>
      </c>
      <c r="AH627" s="25">
        <v>7.5</v>
      </c>
      <c r="AI627" s="20">
        <f t="shared" si="409"/>
        <v>19312.5</v>
      </c>
      <c r="AJ627" s="23">
        <v>182</v>
      </c>
      <c r="AK627" s="22">
        <v>15</v>
      </c>
      <c r="AL627" s="20">
        <f t="shared" si="410"/>
        <v>2730</v>
      </c>
      <c r="AM627" s="23"/>
      <c r="AN627" s="25">
        <v>12</v>
      </c>
      <c r="AO627" s="20">
        <f t="shared" si="411"/>
        <v>0</v>
      </c>
      <c r="AP627" s="23">
        <f t="shared" si="412"/>
        <v>6075</v>
      </c>
      <c r="AQ627" s="23"/>
      <c r="AR627" s="27">
        <v>4</v>
      </c>
      <c r="AS627" s="23">
        <f t="shared" si="413"/>
        <v>0</v>
      </c>
      <c r="AT627" s="23"/>
      <c r="AU627" s="28">
        <v>6</v>
      </c>
      <c r="AV627" s="23">
        <f t="shared" si="414"/>
        <v>0</v>
      </c>
      <c r="AW627" s="23">
        <v>524</v>
      </c>
      <c r="AX627" s="29">
        <f t="shared" si="415"/>
        <v>524</v>
      </c>
      <c r="AY627" s="23">
        <v>58876</v>
      </c>
      <c r="AZ627" s="30">
        <f t="shared" si="416"/>
        <v>0.81312350709568637</v>
      </c>
      <c r="BA627" s="30">
        <f t="shared" si="417"/>
        <v>0.85358999578474071</v>
      </c>
      <c r="BB627" s="30">
        <f t="shared" si="418"/>
        <v>9.0547779505788836E-2</v>
      </c>
      <c r="BC627" s="20">
        <f t="shared" si="419"/>
        <v>395451</v>
      </c>
      <c r="BD627" s="20">
        <f t="shared" si="420"/>
        <v>374745</v>
      </c>
      <c r="BE627" s="20">
        <f t="shared" si="421"/>
        <v>395451</v>
      </c>
      <c r="BF627" s="20">
        <f t="shared" si="422"/>
        <v>414763.5</v>
      </c>
      <c r="BG627" s="36">
        <v>547861.5</v>
      </c>
      <c r="BH627" s="36">
        <v>344753.21</v>
      </c>
      <c r="BI627" s="237">
        <f t="shared" si="423"/>
        <v>62.927073722099479</v>
      </c>
      <c r="BJ627" s="238">
        <f t="shared" si="424"/>
        <v>35148.6</v>
      </c>
      <c r="BK627" s="239">
        <f t="shared" si="425"/>
        <v>6.4155995630282474</v>
      </c>
      <c r="BL627" s="27">
        <f t="shared" si="426"/>
        <v>57363.5</v>
      </c>
      <c r="BM627" s="239">
        <f t="shared" si="427"/>
        <v>10.470438240321688</v>
      </c>
      <c r="BN627" s="240">
        <f t="shared" si="428"/>
        <v>3381.75</v>
      </c>
      <c r="BO627" s="239">
        <f t="shared" si="429"/>
        <v>0.61726366974134894</v>
      </c>
      <c r="BP627" s="27">
        <f t="shared" si="430"/>
        <v>20000</v>
      </c>
      <c r="BQ627" s="239">
        <f t="shared" si="431"/>
        <v>3.6505576683158063</v>
      </c>
      <c r="BR627" s="36">
        <f t="shared" si="432"/>
        <v>51895.87</v>
      </c>
      <c r="BS627" s="239">
        <f t="shared" si="433"/>
        <v>9.4724433091210098</v>
      </c>
      <c r="BT627" s="248">
        <f t="shared" si="442"/>
        <v>0.37072926277900525</v>
      </c>
      <c r="BU627" s="36">
        <v>167789.72</v>
      </c>
      <c r="BV627" s="47">
        <f t="shared" si="434"/>
        <v>30.626302450528101</v>
      </c>
      <c r="BW627" s="54">
        <f t="shared" si="435"/>
        <v>35318.569999999978</v>
      </c>
      <c r="BX627" s="237">
        <f t="shared" si="436"/>
        <v>6.4466238273724255</v>
      </c>
      <c r="BY627" s="53">
        <v>11079</v>
      </c>
      <c r="BZ627" s="53">
        <v>7800</v>
      </c>
      <c r="CA627" s="53">
        <v>9600</v>
      </c>
      <c r="CB627" s="53">
        <v>6669.6</v>
      </c>
      <c r="CC627" s="54">
        <v>57363.5</v>
      </c>
      <c r="CD627" s="54">
        <v>3381.75</v>
      </c>
      <c r="CE627" s="54">
        <v>20000</v>
      </c>
      <c r="CF627" s="42">
        <f t="shared" si="437"/>
        <v>2.8016113247911877E-2</v>
      </c>
      <c r="CG627" s="42">
        <f t="shared" si="438"/>
        <v>2.0814153624464635E-2</v>
      </c>
      <c r="CH627" s="42">
        <f t="shared" si="439"/>
        <v>2.4276079716576769E-2</v>
      </c>
      <c r="CI627" s="42">
        <f t="shared" si="440"/>
        <v>1.6080489242664798E-2</v>
      </c>
      <c r="CJ627" s="42">
        <f t="shared" si="441"/>
        <v>0.10470438240321688</v>
      </c>
      <c r="CK627" s="54">
        <f t="shared" si="444"/>
        <v>7063.7139999999963</v>
      </c>
    </row>
    <row r="628" spans="1:89" ht="20" customHeight="1" x14ac:dyDescent="0.6">
      <c r="A628" s="47">
        <v>621</v>
      </c>
      <c r="B628" s="62">
        <v>3</v>
      </c>
      <c r="C628" s="48" t="s">
        <v>994</v>
      </c>
      <c r="D628" s="48" t="s">
        <v>995</v>
      </c>
      <c r="E628" s="48" t="s">
        <v>739</v>
      </c>
      <c r="F628" s="55"/>
      <c r="G628" s="19">
        <v>40</v>
      </c>
      <c r="H628" s="20">
        <f t="shared" si="400"/>
        <v>0</v>
      </c>
      <c r="I628" s="23">
        <v>8329</v>
      </c>
      <c r="J628" s="22">
        <v>50</v>
      </c>
      <c r="K628" s="20">
        <f t="shared" si="401"/>
        <v>416450</v>
      </c>
      <c r="L628" s="23"/>
      <c r="M628" s="24">
        <v>60</v>
      </c>
      <c r="N628" s="20">
        <f t="shared" si="402"/>
        <v>0</v>
      </c>
      <c r="O628" s="23">
        <v>3975</v>
      </c>
      <c r="P628" s="25">
        <v>12</v>
      </c>
      <c r="Q628" s="20">
        <f t="shared" si="403"/>
        <v>47700</v>
      </c>
      <c r="R628" s="23"/>
      <c r="S628" s="26">
        <v>12</v>
      </c>
      <c r="T628" s="20">
        <f t="shared" si="404"/>
        <v>0</v>
      </c>
      <c r="U628" s="23">
        <v>562</v>
      </c>
      <c r="V628" s="25">
        <v>8</v>
      </c>
      <c r="W628" s="20">
        <f t="shared" si="405"/>
        <v>4496</v>
      </c>
      <c r="X628" s="23">
        <v>750</v>
      </c>
      <c r="Y628" s="25">
        <v>12</v>
      </c>
      <c r="Z628" s="20">
        <f t="shared" si="406"/>
        <v>9000</v>
      </c>
      <c r="AA628" s="23">
        <v>1088</v>
      </c>
      <c r="AB628" s="25">
        <v>10</v>
      </c>
      <c r="AC628" s="20">
        <f t="shared" si="407"/>
        <v>10880</v>
      </c>
      <c r="AD628" s="23">
        <v>461</v>
      </c>
      <c r="AE628" s="25">
        <v>25</v>
      </c>
      <c r="AF628" s="20">
        <f t="shared" si="408"/>
        <v>11525</v>
      </c>
      <c r="AG628" s="23">
        <v>1234</v>
      </c>
      <c r="AH628" s="25">
        <v>7.5</v>
      </c>
      <c r="AI628" s="20">
        <f t="shared" si="409"/>
        <v>9255</v>
      </c>
      <c r="AJ628" s="23"/>
      <c r="AK628" s="22">
        <v>15</v>
      </c>
      <c r="AL628" s="20">
        <f t="shared" si="410"/>
        <v>0</v>
      </c>
      <c r="AM628" s="23"/>
      <c r="AN628" s="25">
        <v>12</v>
      </c>
      <c r="AO628" s="20">
        <f t="shared" si="411"/>
        <v>0</v>
      </c>
      <c r="AP628" s="23">
        <f t="shared" si="412"/>
        <v>4095</v>
      </c>
      <c r="AQ628" s="23"/>
      <c r="AR628" s="27">
        <v>4</v>
      </c>
      <c r="AS628" s="23">
        <f t="shared" si="413"/>
        <v>0</v>
      </c>
      <c r="AT628" s="23"/>
      <c r="AU628" s="28">
        <v>6</v>
      </c>
      <c r="AV628" s="23">
        <f t="shared" si="414"/>
        <v>0</v>
      </c>
      <c r="AW628" s="23">
        <v>1870</v>
      </c>
      <c r="AX628" s="29">
        <f t="shared" si="415"/>
        <v>1870</v>
      </c>
      <c r="AY628" s="23">
        <v>36890</v>
      </c>
      <c r="AZ628" s="30">
        <f t="shared" si="416"/>
        <v>0.4772481690479049</v>
      </c>
      <c r="BA628" s="30">
        <f t="shared" si="417"/>
        <v>0.49165566094369073</v>
      </c>
      <c r="BB628" s="30">
        <f t="shared" si="418"/>
        <v>0.47044025157232705</v>
      </c>
      <c r="BC628" s="20">
        <f t="shared" si="419"/>
        <v>452351</v>
      </c>
      <c r="BD628" s="20">
        <f t="shared" si="420"/>
        <v>427975</v>
      </c>
      <c r="BE628" s="20">
        <f t="shared" si="421"/>
        <v>452351</v>
      </c>
      <c r="BF628" s="20">
        <f t="shared" si="422"/>
        <v>461606</v>
      </c>
      <c r="BG628" s="36">
        <v>546196</v>
      </c>
      <c r="BH628" s="36">
        <v>356700.22660699999</v>
      </c>
      <c r="BI628" s="237">
        <f t="shared" si="423"/>
        <v>65.306268556891666</v>
      </c>
      <c r="BJ628" s="238">
        <f t="shared" si="424"/>
        <v>47510.2</v>
      </c>
      <c r="BK628" s="239">
        <f t="shared" si="425"/>
        <v>8.6983793363554476</v>
      </c>
      <c r="BL628" s="27">
        <f t="shared" si="426"/>
        <v>31947</v>
      </c>
      <c r="BM628" s="239">
        <f t="shared" si="427"/>
        <v>5.848999260338779</v>
      </c>
      <c r="BN628" s="240">
        <f t="shared" si="428"/>
        <v>15153.5</v>
      </c>
      <c r="BO628" s="239">
        <f t="shared" si="429"/>
        <v>2.7743703725402602</v>
      </c>
      <c r="BP628" s="27">
        <f t="shared" si="430"/>
        <v>15000</v>
      </c>
      <c r="BQ628" s="239">
        <f t="shared" si="431"/>
        <v>2.7462669078499293</v>
      </c>
      <c r="BR628" s="36">
        <f t="shared" si="432"/>
        <v>19059.350000000002</v>
      </c>
      <c r="BS628" s="239">
        <f t="shared" si="433"/>
        <v>3.4894708126753038</v>
      </c>
      <c r="BT628" s="248">
        <f t="shared" si="442"/>
        <v>0.34693731443108339</v>
      </c>
      <c r="BU628" s="36">
        <v>128670.05</v>
      </c>
      <c r="BV628" s="47">
        <f t="shared" si="434"/>
        <v>23.55748668975972</v>
      </c>
      <c r="BW628" s="54">
        <f t="shared" si="435"/>
        <v>60825.723393000007</v>
      </c>
      <c r="BX628" s="237">
        <f t="shared" si="436"/>
        <v>11.136244753348617</v>
      </c>
      <c r="BY628" s="53">
        <v>15585</v>
      </c>
      <c r="BZ628" s="53">
        <v>14000</v>
      </c>
      <c r="CA628" s="53">
        <v>13440</v>
      </c>
      <c r="CB628" s="53">
        <v>4485.2</v>
      </c>
      <c r="CC628" s="54">
        <v>31947</v>
      </c>
      <c r="CD628" s="54">
        <v>15153.5</v>
      </c>
      <c r="CE628" s="54">
        <v>15000</v>
      </c>
      <c r="CF628" s="42">
        <f t="shared" si="437"/>
        <v>3.4453333804943503E-2</v>
      </c>
      <c r="CG628" s="42">
        <f t="shared" si="438"/>
        <v>3.2712191132659621E-2</v>
      </c>
      <c r="CH628" s="42">
        <f t="shared" si="439"/>
        <v>2.9711440894349742E-2</v>
      </c>
      <c r="CI628" s="42">
        <f t="shared" si="440"/>
        <v>9.7165114838195336E-3</v>
      </c>
      <c r="CJ628" s="42">
        <f t="shared" si="441"/>
        <v>5.8489992603387796E-2</v>
      </c>
      <c r="CK628" s="54">
        <f t="shared" si="444"/>
        <v>12165.144678600001</v>
      </c>
    </row>
    <row r="629" spans="1:89" ht="20" customHeight="1" x14ac:dyDescent="0.6">
      <c r="A629" s="47">
        <v>622</v>
      </c>
      <c r="B629" s="62">
        <v>4</v>
      </c>
      <c r="C629" s="48" t="s">
        <v>996</v>
      </c>
      <c r="D629" s="48" t="s">
        <v>81</v>
      </c>
      <c r="E629" s="48" t="s">
        <v>94</v>
      </c>
      <c r="F629" s="49">
        <v>0</v>
      </c>
      <c r="G629" s="19">
        <v>40</v>
      </c>
      <c r="H629" s="20">
        <f t="shared" si="400"/>
        <v>0</v>
      </c>
      <c r="I629" s="23">
        <v>7680</v>
      </c>
      <c r="J629" s="22">
        <v>50</v>
      </c>
      <c r="K629" s="20">
        <f t="shared" si="401"/>
        <v>384000</v>
      </c>
      <c r="L629" s="23"/>
      <c r="M629" s="24">
        <v>60</v>
      </c>
      <c r="N629" s="20">
        <f t="shared" si="402"/>
        <v>0</v>
      </c>
      <c r="O629" s="23">
        <v>7163</v>
      </c>
      <c r="P629" s="25">
        <v>12</v>
      </c>
      <c r="Q629" s="20">
        <f t="shared" si="403"/>
        <v>85956</v>
      </c>
      <c r="R629" s="23">
        <v>1098</v>
      </c>
      <c r="S629" s="26">
        <v>12</v>
      </c>
      <c r="T629" s="20">
        <f t="shared" si="404"/>
        <v>13176</v>
      </c>
      <c r="U629" s="23">
        <v>390</v>
      </c>
      <c r="V629" s="25">
        <v>8</v>
      </c>
      <c r="W629" s="20">
        <f t="shared" si="405"/>
        <v>3120</v>
      </c>
      <c r="X629" s="23">
        <v>175</v>
      </c>
      <c r="Y629" s="25">
        <v>12</v>
      </c>
      <c r="Z629" s="20">
        <f t="shared" si="406"/>
        <v>2100</v>
      </c>
      <c r="AA629" s="23">
        <v>698</v>
      </c>
      <c r="AB629" s="25">
        <v>10</v>
      </c>
      <c r="AC629" s="20">
        <f t="shared" si="407"/>
        <v>6980</v>
      </c>
      <c r="AD629" s="23">
        <v>150</v>
      </c>
      <c r="AE629" s="25">
        <v>25</v>
      </c>
      <c r="AF629" s="20">
        <f t="shared" si="408"/>
        <v>3750</v>
      </c>
      <c r="AG629" s="23">
        <v>0</v>
      </c>
      <c r="AH629" s="25">
        <v>7.5</v>
      </c>
      <c r="AI629" s="20">
        <f t="shared" si="409"/>
        <v>0</v>
      </c>
      <c r="AJ629" s="23"/>
      <c r="AK629" s="22">
        <v>15</v>
      </c>
      <c r="AL629" s="20">
        <f t="shared" si="410"/>
        <v>0</v>
      </c>
      <c r="AM629" s="23">
        <v>0</v>
      </c>
      <c r="AN629" s="25">
        <v>12</v>
      </c>
      <c r="AO629" s="20">
        <f t="shared" si="411"/>
        <v>0</v>
      </c>
      <c r="AP629" s="23">
        <f t="shared" si="412"/>
        <v>2511</v>
      </c>
      <c r="AQ629" s="23">
        <v>101</v>
      </c>
      <c r="AR629" s="27">
        <v>4</v>
      </c>
      <c r="AS629" s="23">
        <f t="shared" si="413"/>
        <v>404</v>
      </c>
      <c r="AT629" s="23">
        <v>0</v>
      </c>
      <c r="AU629" s="28">
        <v>6</v>
      </c>
      <c r="AV629" s="23">
        <f t="shared" si="414"/>
        <v>0</v>
      </c>
      <c r="AW629" s="23">
        <v>2175</v>
      </c>
      <c r="AX629" s="29">
        <f t="shared" si="415"/>
        <v>2579</v>
      </c>
      <c r="AY629" s="23">
        <v>45045</v>
      </c>
      <c r="AZ629" s="30">
        <f t="shared" si="416"/>
        <v>0.93268229166666672</v>
      </c>
      <c r="BA629" s="30">
        <f t="shared" si="417"/>
        <v>0.32695312500000001</v>
      </c>
      <c r="BB629" s="30">
        <f t="shared" si="418"/>
        <v>0.36004467401926565</v>
      </c>
      <c r="BC629" s="20">
        <f t="shared" si="419"/>
        <v>413126</v>
      </c>
      <c r="BD629" s="20">
        <f t="shared" si="420"/>
        <v>400926</v>
      </c>
      <c r="BE629" s="20">
        <f t="shared" si="421"/>
        <v>413126</v>
      </c>
      <c r="BF629" s="20">
        <f t="shared" si="422"/>
        <v>413126</v>
      </c>
      <c r="BG629" s="36">
        <v>544127</v>
      </c>
      <c r="BH629" s="36">
        <v>364354.41666666698</v>
      </c>
      <c r="BI629" s="237">
        <f t="shared" si="423"/>
        <v>66.961282323183184</v>
      </c>
      <c r="BJ629" s="238">
        <f t="shared" si="424"/>
        <v>30682.15</v>
      </c>
      <c r="BK629" s="239">
        <f t="shared" si="425"/>
        <v>5.6387846954846941</v>
      </c>
      <c r="BL629" s="27">
        <f t="shared" si="426"/>
        <v>37845</v>
      </c>
      <c r="BM629" s="239">
        <f t="shared" si="427"/>
        <v>6.9551777434312205</v>
      </c>
      <c r="BN629" s="240">
        <f t="shared" si="428"/>
        <v>4282.03</v>
      </c>
      <c r="BO629" s="239">
        <f t="shared" si="429"/>
        <v>0.78695414857193258</v>
      </c>
      <c r="BP629" s="27">
        <f t="shared" si="430"/>
        <v>22000</v>
      </c>
      <c r="BQ629" s="239">
        <f t="shared" si="431"/>
        <v>4.0431737443648261</v>
      </c>
      <c r="BR629" s="36">
        <f t="shared" si="432"/>
        <v>47205.700000000004</v>
      </c>
      <c r="BS629" s="239">
        <f t="shared" si="433"/>
        <v>8.675493037471032</v>
      </c>
      <c r="BT629" s="248">
        <f t="shared" si="442"/>
        <v>0.33038717676816814</v>
      </c>
      <c r="BU629" s="36">
        <v>142014.88</v>
      </c>
      <c r="BV629" s="47">
        <f t="shared" si="434"/>
        <v>26.099583369323703</v>
      </c>
      <c r="BW629" s="54">
        <f t="shared" si="435"/>
        <v>37757.703333333018</v>
      </c>
      <c r="BX629" s="237">
        <f t="shared" si="436"/>
        <v>6.9391343074931067</v>
      </c>
      <c r="BY629" s="53">
        <v>7186</v>
      </c>
      <c r="BZ629" s="53">
        <v>11022.15</v>
      </c>
      <c r="CA629" s="53">
        <v>7814</v>
      </c>
      <c r="CB629" s="53">
        <v>4660</v>
      </c>
      <c r="CC629" s="54">
        <v>37845</v>
      </c>
      <c r="CD629" s="54">
        <v>4282.03</v>
      </c>
      <c r="CE629" s="54">
        <v>22000</v>
      </c>
      <c r="CF629" s="42">
        <f t="shared" si="437"/>
        <v>1.7394209030658928E-2</v>
      </c>
      <c r="CG629" s="42">
        <f t="shared" si="438"/>
        <v>2.7491731641250503E-2</v>
      </c>
      <c r="CH629" s="42">
        <f t="shared" si="439"/>
        <v>1.8914326379845373E-2</v>
      </c>
      <c r="CI629" s="42">
        <f t="shared" si="440"/>
        <v>1.1279851667530002E-2</v>
      </c>
      <c r="CJ629" s="42">
        <f t="shared" si="441"/>
        <v>6.9551777434312206E-2</v>
      </c>
      <c r="CK629" s="54">
        <f t="shared" si="444"/>
        <v>7551.540666666604</v>
      </c>
    </row>
    <row r="630" spans="1:89" ht="20" customHeight="1" x14ac:dyDescent="0.6">
      <c r="A630" s="47">
        <v>623</v>
      </c>
      <c r="B630" s="47">
        <v>3</v>
      </c>
      <c r="C630" s="65" t="s">
        <v>997</v>
      </c>
      <c r="D630" s="47" t="s">
        <v>78</v>
      </c>
      <c r="E630" s="47" t="s">
        <v>241</v>
      </c>
      <c r="F630" s="57"/>
      <c r="G630" s="19">
        <v>40</v>
      </c>
      <c r="H630" s="20">
        <f t="shared" si="400"/>
        <v>0</v>
      </c>
      <c r="I630" s="57">
        <v>9294</v>
      </c>
      <c r="J630" s="22">
        <v>50</v>
      </c>
      <c r="K630" s="20">
        <f t="shared" si="401"/>
        <v>464700</v>
      </c>
      <c r="L630" s="23"/>
      <c r="M630" s="24">
        <v>60</v>
      </c>
      <c r="N630" s="20">
        <f t="shared" si="402"/>
        <v>0</v>
      </c>
      <c r="O630" s="23">
        <v>2692</v>
      </c>
      <c r="P630" s="25">
        <v>12</v>
      </c>
      <c r="Q630" s="20">
        <f t="shared" si="403"/>
        <v>32304</v>
      </c>
      <c r="R630" s="23">
        <v>1320</v>
      </c>
      <c r="S630" s="26">
        <v>12</v>
      </c>
      <c r="T630" s="20">
        <f t="shared" si="404"/>
        <v>15840</v>
      </c>
      <c r="U630" s="23">
        <v>241</v>
      </c>
      <c r="V630" s="25">
        <v>8</v>
      </c>
      <c r="W630" s="20">
        <f t="shared" si="405"/>
        <v>1928</v>
      </c>
      <c r="X630" s="23">
        <v>123</v>
      </c>
      <c r="Y630" s="25">
        <v>12</v>
      </c>
      <c r="Z630" s="20">
        <f t="shared" si="406"/>
        <v>1476</v>
      </c>
      <c r="AA630" s="23">
        <v>346</v>
      </c>
      <c r="AB630" s="25">
        <v>10</v>
      </c>
      <c r="AC630" s="20">
        <f t="shared" si="407"/>
        <v>3460</v>
      </c>
      <c r="AD630" s="23">
        <v>150</v>
      </c>
      <c r="AE630" s="25">
        <v>25</v>
      </c>
      <c r="AF630" s="20">
        <f t="shared" si="408"/>
        <v>3750</v>
      </c>
      <c r="AG630" s="23">
        <v>164</v>
      </c>
      <c r="AH630" s="25">
        <v>7.5</v>
      </c>
      <c r="AI630" s="20">
        <f t="shared" si="409"/>
        <v>1230</v>
      </c>
      <c r="AJ630" s="23"/>
      <c r="AK630" s="22">
        <v>15</v>
      </c>
      <c r="AL630" s="20">
        <f t="shared" si="410"/>
        <v>0</v>
      </c>
      <c r="AM630" s="23">
        <v>19</v>
      </c>
      <c r="AN630" s="25">
        <v>12</v>
      </c>
      <c r="AO630" s="20">
        <f t="shared" si="411"/>
        <v>228</v>
      </c>
      <c r="AP630" s="23">
        <f t="shared" si="412"/>
        <v>2363</v>
      </c>
      <c r="AQ630" s="23"/>
      <c r="AR630" s="27">
        <v>4</v>
      </c>
      <c r="AS630" s="23">
        <f t="shared" si="413"/>
        <v>0</v>
      </c>
      <c r="AT630" s="23"/>
      <c r="AU630" s="28">
        <v>6</v>
      </c>
      <c r="AV630" s="23">
        <f t="shared" si="414"/>
        <v>0</v>
      </c>
      <c r="AW630" s="23">
        <v>1005</v>
      </c>
      <c r="AX630" s="29">
        <f t="shared" si="415"/>
        <v>1005</v>
      </c>
      <c r="AY630" s="23">
        <v>18950</v>
      </c>
      <c r="AZ630" s="30">
        <f t="shared" si="416"/>
        <v>0.28964923606627935</v>
      </c>
      <c r="BA630" s="30">
        <f t="shared" si="417"/>
        <v>0.25425005379814936</v>
      </c>
      <c r="BB630" s="30">
        <f t="shared" si="418"/>
        <v>0.37332838038632987</v>
      </c>
      <c r="BC630" s="20">
        <f t="shared" si="419"/>
        <v>491154</v>
      </c>
      <c r="BD630" s="20">
        <f t="shared" si="420"/>
        <v>484290</v>
      </c>
      <c r="BE630" s="20">
        <f t="shared" si="421"/>
        <v>491154</v>
      </c>
      <c r="BF630" s="20">
        <f t="shared" si="422"/>
        <v>492384</v>
      </c>
      <c r="BG630" s="36">
        <v>543866</v>
      </c>
      <c r="BH630" s="36">
        <v>366024.62121212098</v>
      </c>
      <c r="BI630" s="237">
        <f t="shared" si="423"/>
        <v>67.300515423306663</v>
      </c>
      <c r="BJ630" s="238">
        <f t="shared" si="424"/>
        <v>37801</v>
      </c>
      <c r="BK630" s="239">
        <f t="shared" si="425"/>
        <v>6.9504252885821138</v>
      </c>
      <c r="BL630" s="27">
        <f t="shared" si="426"/>
        <v>42468</v>
      </c>
      <c r="BM630" s="239">
        <f t="shared" si="427"/>
        <v>7.8085410744558406</v>
      </c>
      <c r="BN630" s="240">
        <f t="shared" si="428"/>
        <v>2821.28</v>
      </c>
      <c r="BO630" s="239">
        <f t="shared" si="429"/>
        <v>0.51874542626308695</v>
      </c>
      <c r="BP630" s="27">
        <f t="shared" si="430"/>
        <v>18000</v>
      </c>
      <c r="BQ630" s="239">
        <f t="shared" si="431"/>
        <v>3.3096387713149933</v>
      </c>
      <c r="BR630" s="36">
        <f t="shared" si="432"/>
        <v>39398.600000000006</v>
      </c>
      <c r="BS630" s="239">
        <f t="shared" si="433"/>
        <v>7.2441741164183835</v>
      </c>
      <c r="BT630" s="248">
        <f t="shared" si="442"/>
        <v>0.32699484576693344</v>
      </c>
      <c r="BU630" s="36">
        <v>140488.88</v>
      </c>
      <c r="BV630" s="47">
        <f t="shared" si="434"/>
        <v>25.83152467703442</v>
      </c>
      <c r="BW630" s="54">
        <f t="shared" si="435"/>
        <v>37352.498787879013</v>
      </c>
      <c r="BX630" s="237">
        <f t="shared" si="436"/>
        <v>6.8679598996589259</v>
      </c>
      <c r="BY630" s="53">
        <v>10797</v>
      </c>
      <c r="BZ630" s="53">
        <v>13840</v>
      </c>
      <c r="CA630" s="53">
        <v>9964</v>
      </c>
      <c r="CB630" s="53">
        <v>3200</v>
      </c>
      <c r="CC630" s="54">
        <v>42468</v>
      </c>
      <c r="CD630" s="54">
        <v>2821.28</v>
      </c>
      <c r="CE630" s="54">
        <v>18000</v>
      </c>
      <c r="CF630" s="42">
        <f t="shared" si="437"/>
        <v>2.1982921853430898E-2</v>
      </c>
      <c r="CG630" s="42">
        <f t="shared" si="438"/>
        <v>2.8577918189514547E-2</v>
      </c>
      <c r="CH630" s="42">
        <f t="shared" si="439"/>
        <v>2.028691611999495E-2</v>
      </c>
      <c r="CI630" s="42">
        <f t="shared" si="440"/>
        <v>6.4989926561382985E-3</v>
      </c>
      <c r="CJ630" s="42">
        <f t="shared" si="441"/>
        <v>7.8085410744558409E-2</v>
      </c>
      <c r="CK630" s="54">
        <f t="shared" si="444"/>
        <v>7470.4997575758025</v>
      </c>
    </row>
    <row r="631" spans="1:89" ht="20" customHeight="1" x14ac:dyDescent="0.6">
      <c r="A631" s="47">
        <v>624</v>
      </c>
      <c r="B631" s="47">
        <v>3</v>
      </c>
      <c r="C631" s="48" t="s">
        <v>998</v>
      </c>
      <c r="D631" s="48" t="s">
        <v>707</v>
      </c>
      <c r="E631" s="48" t="s">
        <v>88</v>
      </c>
      <c r="F631" s="55"/>
      <c r="G631" s="19">
        <v>40</v>
      </c>
      <c r="H631" s="20">
        <f t="shared" si="400"/>
        <v>0</v>
      </c>
      <c r="I631" s="23">
        <v>7888</v>
      </c>
      <c r="J631" s="22">
        <v>50</v>
      </c>
      <c r="K631" s="20">
        <f t="shared" si="401"/>
        <v>394400</v>
      </c>
      <c r="L631" s="23"/>
      <c r="M631" s="24">
        <v>60</v>
      </c>
      <c r="N631" s="20">
        <f t="shared" si="402"/>
        <v>0</v>
      </c>
      <c r="O631" s="23">
        <v>5429</v>
      </c>
      <c r="P631" s="25">
        <v>12</v>
      </c>
      <c r="Q631" s="20">
        <f t="shared" si="403"/>
        <v>65148</v>
      </c>
      <c r="R631" s="23">
        <v>862</v>
      </c>
      <c r="S631" s="26">
        <v>12</v>
      </c>
      <c r="T631" s="20">
        <f t="shared" si="404"/>
        <v>10344</v>
      </c>
      <c r="U631" s="23">
        <v>1069</v>
      </c>
      <c r="V631" s="25">
        <v>8</v>
      </c>
      <c r="W631" s="20">
        <f t="shared" si="405"/>
        <v>8552</v>
      </c>
      <c r="X631" s="23">
        <v>125</v>
      </c>
      <c r="Y631" s="25">
        <v>12</v>
      </c>
      <c r="Z631" s="20">
        <f t="shared" si="406"/>
        <v>1500</v>
      </c>
      <c r="AA631" s="23">
        <v>1180</v>
      </c>
      <c r="AB631" s="25">
        <v>10</v>
      </c>
      <c r="AC631" s="20">
        <f t="shared" si="407"/>
        <v>11800</v>
      </c>
      <c r="AD631" s="23">
        <v>255</v>
      </c>
      <c r="AE631" s="25">
        <v>25</v>
      </c>
      <c r="AF631" s="20">
        <f t="shared" si="408"/>
        <v>6375</v>
      </c>
      <c r="AG631" s="23">
        <v>316</v>
      </c>
      <c r="AH631" s="25">
        <v>7.5</v>
      </c>
      <c r="AI631" s="20">
        <f t="shared" si="409"/>
        <v>2370</v>
      </c>
      <c r="AJ631" s="23"/>
      <c r="AK631" s="22">
        <v>15</v>
      </c>
      <c r="AL631" s="20">
        <f t="shared" si="410"/>
        <v>0</v>
      </c>
      <c r="AM631" s="23"/>
      <c r="AN631" s="25">
        <v>12</v>
      </c>
      <c r="AO631" s="20">
        <f t="shared" si="411"/>
        <v>0</v>
      </c>
      <c r="AP631" s="23">
        <f t="shared" si="412"/>
        <v>3807</v>
      </c>
      <c r="AQ631" s="23"/>
      <c r="AR631" s="27">
        <v>4</v>
      </c>
      <c r="AS631" s="23">
        <f t="shared" si="413"/>
        <v>0</v>
      </c>
      <c r="AT631" s="23">
        <v>34</v>
      </c>
      <c r="AU631" s="28">
        <v>6</v>
      </c>
      <c r="AV631" s="23">
        <f t="shared" si="414"/>
        <v>204</v>
      </c>
      <c r="AW631" s="23">
        <v>1866</v>
      </c>
      <c r="AX631" s="29">
        <f t="shared" si="415"/>
        <v>2070</v>
      </c>
      <c r="AY631" s="23">
        <v>42024</v>
      </c>
      <c r="AZ631" s="30">
        <f t="shared" si="416"/>
        <v>0.68826064908722107</v>
      </c>
      <c r="BA631" s="30">
        <f t="shared" si="417"/>
        <v>0.48263184584178498</v>
      </c>
      <c r="BB631" s="30">
        <f t="shared" si="418"/>
        <v>0.38128568797200219</v>
      </c>
      <c r="BC631" s="20">
        <f t="shared" si="419"/>
        <v>432971</v>
      </c>
      <c r="BD631" s="20">
        <f t="shared" si="420"/>
        <v>411119</v>
      </c>
      <c r="BE631" s="20">
        <f t="shared" si="421"/>
        <v>432971</v>
      </c>
      <c r="BF631" s="20">
        <f t="shared" si="422"/>
        <v>435341</v>
      </c>
      <c r="BG631" s="36">
        <v>542513</v>
      </c>
      <c r="BH631" s="36">
        <v>368639.20344000001</v>
      </c>
      <c r="BI631" s="237">
        <f t="shared" si="423"/>
        <v>67.950298599296232</v>
      </c>
      <c r="BJ631" s="238">
        <f t="shared" si="424"/>
        <v>34511</v>
      </c>
      <c r="BK631" s="239">
        <f t="shared" si="425"/>
        <v>6.3613222171634591</v>
      </c>
      <c r="BL631" s="27">
        <f t="shared" si="426"/>
        <v>42015.75</v>
      </c>
      <c r="BM631" s="239">
        <f t="shared" si="427"/>
        <v>7.7446531235196208</v>
      </c>
      <c r="BN631" s="240">
        <f t="shared" si="428"/>
        <v>8607</v>
      </c>
      <c r="BO631" s="239">
        <f t="shared" si="429"/>
        <v>1.5865057611522673</v>
      </c>
      <c r="BP631" s="27">
        <f t="shared" si="430"/>
        <v>12000</v>
      </c>
      <c r="BQ631" s="239">
        <f t="shared" si="431"/>
        <v>2.2119285620805398</v>
      </c>
      <c r="BR631" s="36">
        <f t="shared" si="432"/>
        <v>28690.699999999997</v>
      </c>
      <c r="BS631" s="239">
        <f t="shared" si="433"/>
        <v>5.2884815663403453</v>
      </c>
      <c r="BT631" s="248">
        <f t="shared" si="442"/>
        <v>0.32049701400703762</v>
      </c>
      <c r="BU631" s="36">
        <v>125824.45</v>
      </c>
      <c r="BV631" s="47">
        <f t="shared" si="434"/>
        <v>23.192891230256233</v>
      </c>
      <c r="BW631" s="54">
        <f t="shared" si="435"/>
        <v>48049.346559999991</v>
      </c>
      <c r="BX631" s="237">
        <f t="shared" si="436"/>
        <v>8.8568101704475257</v>
      </c>
      <c r="BY631" s="53">
        <v>11529</v>
      </c>
      <c r="BZ631" s="53">
        <v>10610</v>
      </c>
      <c r="CA631" s="53">
        <v>10200</v>
      </c>
      <c r="CB631" s="53">
        <v>2172</v>
      </c>
      <c r="CC631" s="54">
        <v>42015.75</v>
      </c>
      <c r="CD631" s="54">
        <v>8607</v>
      </c>
      <c r="CE631" s="54">
        <v>12000</v>
      </c>
      <c r="CF631" s="42">
        <f t="shared" si="437"/>
        <v>2.6627649426866927E-2</v>
      </c>
      <c r="CG631" s="42">
        <f t="shared" si="438"/>
        <v>2.5807612880942014E-2</v>
      </c>
      <c r="CH631" s="42">
        <f t="shared" si="439"/>
        <v>2.3558159784373551E-2</v>
      </c>
      <c r="CI631" s="42">
        <f t="shared" si="440"/>
        <v>4.9891923802260754E-3</v>
      </c>
      <c r="CJ631" s="42">
        <f t="shared" si="441"/>
        <v>7.7446531235196209E-2</v>
      </c>
      <c r="CK631" s="54">
        <f t="shared" si="444"/>
        <v>9609.8693119999989</v>
      </c>
    </row>
    <row r="632" spans="1:89" ht="20" customHeight="1" x14ac:dyDescent="0.6">
      <c r="A632" s="47">
        <v>625</v>
      </c>
      <c r="B632" s="47">
        <v>4</v>
      </c>
      <c r="C632" s="60" t="s">
        <v>999</v>
      </c>
      <c r="D632" s="69" t="s">
        <v>254</v>
      </c>
      <c r="E632" s="47" t="s">
        <v>101</v>
      </c>
      <c r="F632" s="57"/>
      <c r="G632" s="19">
        <v>40</v>
      </c>
      <c r="H632" s="20">
        <f t="shared" si="400"/>
        <v>0</v>
      </c>
      <c r="I632" s="57">
        <v>8984</v>
      </c>
      <c r="J632" s="22">
        <v>50</v>
      </c>
      <c r="K632" s="20">
        <f t="shared" si="401"/>
        <v>449200</v>
      </c>
      <c r="L632" s="23"/>
      <c r="M632" s="24">
        <v>60</v>
      </c>
      <c r="N632" s="20">
        <f t="shared" si="402"/>
        <v>0</v>
      </c>
      <c r="O632" s="23">
        <v>4408</v>
      </c>
      <c r="P632" s="25">
        <v>12</v>
      </c>
      <c r="Q632" s="20">
        <f t="shared" si="403"/>
        <v>52896</v>
      </c>
      <c r="R632" s="23"/>
      <c r="S632" s="26">
        <v>12</v>
      </c>
      <c r="T632" s="20">
        <f t="shared" si="404"/>
        <v>0</v>
      </c>
      <c r="U632" s="23">
        <v>280</v>
      </c>
      <c r="V632" s="25">
        <v>8</v>
      </c>
      <c r="W632" s="20">
        <f t="shared" si="405"/>
        <v>2240</v>
      </c>
      <c r="X632" s="23">
        <v>275</v>
      </c>
      <c r="Y632" s="25">
        <v>12</v>
      </c>
      <c r="Z632" s="20">
        <f t="shared" si="406"/>
        <v>3300</v>
      </c>
      <c r="AA632" s="23">
        <v>430</v>
      </c>
      <c r="AB632" s="25">
        <v>10</v>
      </c>
      <c r="AC632" s="20">
        <f t="shared" si="407"/>
        <v>4300</v>
      </c>
      <c r="AD632" s="23"/>
      <c r="AE632" s="25">
        <v>25</v>
      </c>
      <c r="AF632" s="20">
        <f t="shared" si="408"/>
        <v>0</v>
      </c>
      <c r="AG632" s="23"/>
      <c r="AH632" s="25">
        <v>7.5</v>
      </c>
      <c r="AI632" s="20">
        <f t="shared" si="409"/>
        <v>0</v>
      </c>
      <c r="AJ632" s="23"/>
      <c r="AK632" s="22">
        <v>15</v>
      </c>
      <c r="AL632" s="20">
        <f t="shared" si="410"/>
        <v>0</v>
      </c>
      <c r="AM632" s="23"/>
      <c r="AN632" s="25">
        <v>12</v>
      </c>
      <c r="AO632" s="20">
        <f t="shared" si="411"/>
        <v>0</v>
      </c>
      <c r="AP632" s="23">
        <f t="shared" si="412"/>
        <v>985</v>
      </c>
      <c r="AQ632" s="23"/>
      <c r="AR632" s="27">
        <v>4</v>
      </c>
      <c r="AS632" s="23">
        <f t="shared" si="413"/>
        <v>0</v>
      </c>
      <c r="AT632" s="23"/>
      <c r="AU632" s="28">
        <v>6</v>
      </c>
      <c r="AV632" s="23">
        <f t="shared" si="414"/>
        <v>0</v>
      </c>
      <c r="AW632" s="23">
        <v>1573</v>
      </c>
      <c r="AX632" s="29">
        <f t="shared" si="415"/>
        <v>1573</v>
      </c>
      <c r="AY632" s="23">
        <v>29645</v>
      </c>
      <c r="AZ632" s="30">
        <f t="shared" si="416"/>
        <v>0.49065004452359751</v>
      </c>
      <c r="BA632" s="30">
        <f t="shared" si="417"/>
        <v>0.10963935886019591</v>
      </c>
      <c r="BB632" s="30">
        <f t="shared" si="418"/>
        <v>0.35685117967332125</v>
      </c>
      <c r="BC632" s="20">
        <f t="shared" si="419"/>
        <v>459040</v>
      </c>
      <c r="BD632" s="20">
        <f t="shared" si="420"/>
        <v>449200</v>
      </c>
      <c r="BE632" s="20">
        <f t="shared" si="421"/>
        <v>459040</v>
      </c>
      <c r="BF632" s="20">
        <f t="shared" si="422"/>
        <v>459040</v>
      </c>
      <c r="BG632" s="36">
        <v>541581</v>
      </c>
      <c r="BH632" s="36">
        <v>355299.314375424</v>
      </c>
      <c r="BI632" s="237">
        <f t="shared" si="423"/>
        <v>65.604095116967542</v>
      </c>
      <c r="BJ632" s="238">
        <f t="shared" si="424"/>
        <v>30128</v>
      </c>
      <c r="BK632" s="239">
        <f t="shared" si="425"/>
        <v>5.562972113128045</v>
      </c>
      <c r="BL632" s="27">
        <f t="shared" si="426"/>
        <v>50590</v>
      </c>
      <c r="BM632" s="239">
        <f t="shared" si="427"/>
        <v>9.3411696495999674</v>
      </c>
      <c r="BN632" s="240">
        <f t="shared" si="428"/>
        <v>500</v>
      </c>
      <c r="BO632" s="239">
        <f t="shared" si="429"/>
        <v>9.2322293433484554E-2</v>
      </c>
      <c r="BP632" s="27">
        <f t="shared" si="430"/>
        <v>11025</v>
      </c>
      <c r="BQ632" s="239">
        <f t="shared" si="431"/>
        <v>2.0357065702083341</v>
      </c>
      <c r="BR632" s="36">
        <f t="shared" si="432"/>
        <v>25413</v>
      </c>
      <c r="BS632" s="239">
        <f t="shared" si="433"/>
        <v>4.6923728860502854</v>
      </c>
      <c r="BT632" s="248">
        <f t="shared" si="442"/>
        <v>0.34395904883032452</v>
      </c>
      <c r="BU632" s="36">
        <v>117656</v>
      </c>
      <c r="BV632" s="47">
        <f t="shared" si="434"/>
        <v>21.724543512420116</v>
      </c>
      <c r="BW632" s="54">
        <f t="shared" si="435"/>
        <v>68625.685624575999</v>
      </c>
      <c r="BX632" s="237">
        <f t="shared" si="436"/>
        <v>12.671361370612336</v>
      </c>
      <c r="BY632" s="53">
        <v>10794</v>
      </c>
      <c r="BZ632" s="53">
        <v>8650</v>
      </c>
      <c r="CA632" s="53">
        <v>8124</v>
      </c>
      <c r="CB632" s="53">
        <v>2560</v>
      </c>
      <c r="CC632" s="54">
        <v>50590</v>
      </c>
      <c r="CD632" s="54">
        <v>500</v>
      </c>
      <c r="CE632" s="54">
        <v>11025</v>
      </c>
      <c r="CF632" s="42">
        <f t="shared" si="437"/>
        <v>2.3514290693621469E-2</v>
      </c>
      <c r="CG632" s="42">
        <f t="shared" si="438"/>
        <v>1.9256455921638469E-2</v>
      </c>
      <c r="CH632" s="42">
        <f t="shared" si="439"/>
        <v>1.7697804112931335E-2</v>
      </c>
      <c r="CI632" s="42">
        <f t="shared" si="440"/>
        <v>5.5768560474032764E-3</v>
      </c>
      <c r="CJ632" s="42">
        <f t="shared" si="441"/>
        <v>9.3411696495999674E-2</v>
      </c>
      <c r="CK632" s="54">
        <f t="shared" si="444"/>
        <v>13725.1371249152</v>
      </c>
    </row>
    <row r="633" spans="1:89" ht="20" customHeight="1" x14ac:dyDescent="0.6">
      <c r="A633" s="47">
        <v>626</v>
      </c>
      <c r="B633" s="62">
        <v>3</v>
      </c>
      <c r="C633" s="67" t="s">
        <v>1000</v>
      </c>
      <c r="D633" s="67" t="s">
        <v>313</v>
      </c>
      <c r="E633" s="48" t="s">
        <v>154</v>
      </c>
      <c r="F633" s="57"/>
      <c r="G633" s="19">
        <v>40</v>
      </c>
      <c r="H633" s="20">
        <f t="shared" si="400"/>
        <v>0</v>
      </c>
      <c r="I633" s="57">
        <v>9220</v>
      </c>
      <c r="J633" s="22">
        <v>50</v>
      </c>
      <c r="K633" s="20">
        <f t="shared" si="401"/>
        <v>461000</v>
      </c>
      <c r="L633" s="23"/>
      <c r="M633" s="24">
        <v>60</v>
      </c>
      <c r="N633" s="20">
        <f t="shared" si="402"/>
        <v>0</v>
      </c>
      <c r="O633" s="57">
        <v>2550</v>
      </c>
      <c r="P633" s="25">
        <v>12</v>
      </c>
      <c r="Q633" s="20">
        <f t="shared" si="403"/>
        <v>30600</v>
      </c>
      <c r="R633" s="57">
        <v>710</v>
      </c>
      <c r="S633" s="26">
        <v>12</v>
      </c>
      <c r="T633" s="20">
        <f t="shared" si="404"/>
        <v>8520</v>
      </c>
      <c r="U633" s="23">
        <v>910</v>
      </c>
      <c r="V633" s="25">
        <v>8</v>
      </c>
      <c r="W633" s="20">
        <f t="shared" si="405"/>
        <v>7280</v>
      </c>
      <c r="X633" s="57">
        <v>143</v>
      </c>
      <c r="Y633" s="25">
        <v>12</v>
      </c>
      <c r="Z633" s="20">
        <f t="shared" si="406"/>
        <v>1716</v>
      </c>
      <c r="AA633" s="57">
        <v>499</v>
      </c>
      <c r="AB633" s="25">
        <v>10</v>
      </c>
      <c r="AC633" s="20">
        <f t="shared" si="407"/>
        <v>4990</v>
      </c>
      <c r="AD633" s="57">
        <v>360</v>
      </c>
      <c r="AE633" s="25">
        <v>25</v>
      </c>
      <c r="AF633" s="20">
        <f t="shared" si="408"/>
        <v>9000</v>
      </c>
      <c r="AG633" s="57">
        <v>0</v>
      </c>
      <c r="AH633" s="25">
        <v>7.5</v>
      </c>
      <c r="AI633" s="20">
        <f t="shared" si="409"/>
        <v>0</v>
      </c>
      <c r="AJ633" s="57">
        <v>162</v>
      </c>
      <c r="AK633" s="22">
        <v>15</v>
      </c>
      <c r="AL633" s="20">
        <f t="shared" si="410"/>
        <v>2430</v>
      </c>
      <c r="AM633" s="57">
        <v>0</v>
      </c>
      <c r="AN633" s="25">
        <v>12</v>
      </c>
      <c r="AO633" s="20">
        <f t="shared" si="411"/>
        <v>0</v>
      </c>
      <c r="AP633" s="23">
        <f t="shared" si="412"/>
        <v>2784</v>
      </c>
      <c r="AQ633" s="57">
        <v>48</v>
      </c>
      <c r="AR633" s="27">
        <v>4</v>
      </c>
      <c r="AS633" s="23">
        <f t="shared" si="413"/>
        <v>192</v>
      </c>
      <c r="AT633" s="57">
        <v>0</v>
      </c>
      <c r="AU633" s="28">
        <v>6</v>
      </c>
      <c r="AV633" s="23">
        <f t="shared" si="414"/>
        <v>0</v>
      </c>
      <c r="AW633" s="57">
        <v>544</v>
      </c>
      <c r="AX633" s="29">
        <f t="shared" si="415"/>
        <v>736</v>
      </c>
      <c r="AY633" s="57">
        <v>14406</v>
      </c>
      <c r="AZ633" s="30">
        <f t="shared" si="416"/>
        <v>0.27657266811279829</v>
      </c>
      <c r="BA633" s="30">
        <f t="shared" si="417"/>
        <v>0.30195227765726679</v>
      </c>
      <c r="BB633" s="30">
        <f t="shared" si="418"/>
        <v>0.28862745098039216</v>
      </c>
      <c r="BC633" s="20">
        <f t="shared" si="419"/>
        <v>492506</v>
      </c>
      <c r="BD633" s="20">
        <f t="shared" si="420"/>
        <v>478520</v>
      </c>
      <c r="BE633" s="20">
        <f t="shared" si="421"/>
        <v>492506</v>
      </c>
      <c r="BF633" s="20">
        <f t="shared" si="422"/>
        <v>492506</v>
      </c>
      <c r="BG633" s="241">
        <v>539942</v>
      </c>
      <c r="BH633" s="241">
        <v>364906.41134304699</v>
      </c>
      <c r="BI633" s="237">
        <f t="shared" si="423"/>
        <v>67.582520223106741</v>
      </c>
      <c r="BJ633" s="238">
        <f t="shared" si="424"/>
        <v>43572</v>
      </c>
      <c r="BK633" s="239">
        <f t="shared" si="425"/>
        <v>8.0697556404206381</v>
      </c>
      <c r="BL633" s="27">
        <f t="shared" si="426"/>
        <v>34020</v>
      </c>
      <c r="BM633" s="239">
        <f t="shared" si="427"/>
        <v>6.3006767393534862</v>
      </c>
      <c r="BN633" s="240">
        <f t="shared" si="428"/>
        <v>4020.63</v>
      </c>
      <c r="BO633" s="239">
        <f t="shared" si="429"/>
        <v>0.74464109108015308</v>
      </c>
      <c r="BP633" s="27">
        <f t="shared" si="430"/>
        <v>10000</v>
      </c>
      <c r="BQ633" s="239">
        <f t="shared" si="431"/>
        <v>1.8520507758240701</v>
      </c>
      <c r="BR633" s="36">
        <f t="shared" si="432"/>
        <v>52587.81</v>
      </c>
      <c r="BS633" s="239">
        <f t="shared" si="433"/>
        <v>9.7395294309388785</v>
      </c>
      <c r="BT633" s="248">
        <f t="shared" si="442"/>
        <v>0.3241747977689326</v>
      </c>
      <c r="BU633" s="241">
        <v>144200.44</v>
      </c>
      <c r="BV633" s="47">
        <f t="shared" si="434"/>
        <v>26.706653677617226</v>
      </c>
      <c r="BW633" s="54">
        <f t="shared" si="435"/>
        <v>30835.14865695301</v>
      </c>
      <c r="BX633" s="237">
        <f t="shared" si="436"/>
        <v>5.7108260992760354</v>
      </c>
      <c r="BY633" s="58">
        <v>15372</v>
      </c>
      <c r="BZ633" s="58">
        <v>11250</v>
      </c>
      <c r="CA633" s="58">
        <v>12966</v>
      </c>
      <c r="CB633" s="58">
        <v>3984</v>
      </c>
      <c r="CC633" s="59">
        <v>34020</v>
      </c>
      <c r="CD633" s="59">
        <v>4020.63</v>
      </c>
      <c r="CE633" s="59">
        <v>10000</v>
      </c>
      <c r="CF633" s="42">
        <f t="shared" si="437"/>
        <v>3.1211802495807156E-2</v>
      </c>
      <c r="CG633" s="42">
        <f t="shared" si="438"/>
        <v>2.3509989133160578E-2</v>
      </c>
      <c r="CH633" s="42">
        <f t="shared" si="439"/>
        <v>2.6326582823356467E-2</v>
      </c>
      <c r="CI633" s="42">
        <f t="shared" si="440"/>
        <v>8.0892415523871799E-3</v>
      </c>
      <c r="CJ633" s="42">
        <f t="shared" si="441"/>
        <v>6.3006767393534863E-2</v>
      </c>
      <c r="CK633" s="54">
        <f t="shared" si="444"/>
        <v>6167.0297313906021</v>
      </c>
    </row>
    <row r="634" spans="1:89" ht="20" customHeight="1" x14ac:dyDescent="0.6">
      <c r="A634" s="47">
        <v>627</v>
      </c>
      <c r="B634" s="47">
        <v>3</v>
      </c>
      <c r="C634" s="48" t="s">
        <v>1001</v>
      </c>
      <c r="D634" s="48" t="s">
        <v>87</v>
      </c>
      <c r="E634" s="48" t="s">
        <v>88</v>
      </c>
      <c r="F634" s="55"/>
      <c r="G634" s="19">
        <v>40</v>
      </c>
      <c r="H634" s="20">
        <f t="shared" si="400"/>
        <v>0</v>
      </c>
      <c r="I634" s="23">
        <v>8480</v>
      </c>
      <c r="J634" s="22">
        <v>50</v>
      </c>
      <c r="K634" s="20">
        <f t="shared" si="401"/>
        <v>424000</v>
      </c>
      <c r="L634" s="23"/>
      <c r="M634" s="24">
        <v>60</v>
      </c>
      <c r="N634" s="20">
        <f t="shared" si="402"/>
        <v>0</v>
      </c>
      <c r="O634" s="23">
        <v>4500</v>
      </c>
      <c r="P634" s="25">
        <v>12</v>
      </c>
      <c r="Q634" s="20">
        <f t="shared" si="403"/>
        <v>54000</v>
      </c>
      <c r="R634" s="23"/>
      <c r="S634" s="26">
        <v>12</v>
      </c>
      <c r="T634" s="20">
        <f t="shared" si="404"/>
        <v>0</v>
      </c>
      <c r="U634" s="23">
        <v>510</v>
      </c>
      <c r="V634" s="25">
        <v>8</v>
      </c>
      <c r="W634" s="20">
        <f t="shared" si="405"/>
        <v>4080</v>
      </c>
      <c r="X634" s="23">
        <v>134</v>
      </c>
      <c r="Y634" s="25">
        <v>12</v>
      </c>
      <c r="Z634" s="20">
        <f t="shared" si="406"/>
        <v>1608</v>
      </c>
      <c r="AA634" s="23">
        <v>860</v>
      </c>
      <c r="AB634" s="25">
        <v>10</v>
      </c>
      <c r="AC634" s="20">
        <f t="shared" si="407"/>
        <v>8600</v>
      </c>
      <c r="AD634" s="23">
        <v>260</v>
      </c>
      <c r="AE634" s="25">
        <v>25</v>
      </c>
      <c r="AF634" s="20">
        <f t="shared" si="408"/>
        <v>6500</v>
      </c>
      <c r="AG634" s="23">
        <v>290</v>
      </c>
      <c r="AH634" s="25">
        <v>7.5</v>
      </c>
      <c r="AI634" s="20">
        <f t="shared" si="409"/>
        <v>2175</v>
      </c>
      <c r="AJ634" s="23"/>
      <c r="AK634" s="22">
        <v>15</v>
      </c>
      <c r="AL634" s="20">
        <f t="shared" si="410"/>
        <v>0</v>
      </c>
      <c r="AM634" s="23"/>
      <c r="AN634" s="25">
        <v>12</v>
      </c>
      <c r="AO634" s="20">
        <f t="shared" si="411"/>
        <v>0</v>
      </c>
      <c r="AP634" s="23">
        <f t="shared" si="412"/>
        <v>2054</v>
      </c>
      <c r="AQ634" s="23"/>
      <c r="AR634" s="27">
        <v>4</v>
      </c>
      <c r="AS634" s="23">
        <f t="shared" si="413"/>
        <v>0</v>
      </c>
      <c r="AT634" s="23">
        <v>50</v>
      </c>
      <c r="AU634" s="28">
        <v>6</v>
      </c>
      <c r="AV634" s="23">
        <f t="shared" si="414"/>
        <v>300</v>
      </c>
      <c r="AW634" s="23">
        <v>1555</v>
      </c>
      <c r="AX634" s="29">
        <f t="shared" si="415"/>
        <v>1855</v>
      </c>
      <c r="AY634" s="23">
        <v>37097</v>
      </c>
      <c r="AZ634" s="30">
        <f t="shared" si="416"/>
        <v>0.53066037735849059</v>
      </c>
      <c r="BA634" s="30">
        <f t="shared" si="417"/>
        <v>0.24221698113207546</v>
      </c>
      <c r="BB634" s="30">
        <f t="shared" si="418"/>
        <v>0.41222222222222221</v>
      </c>
      <c r="BC634" s="20">
        <f t="shared" si="419"/>
        <v>444788</v>
      </c>
      <c r="BD634" s="20">
        <f t="shared" si="420"/>
        <v>430500</v>
      </c>
      <c r="BE634" s="20">
        <f t="shared" si="421"/>
        <v>444788</v>
      </c>
      <c r="BF634" s="20">
        <f t="shared" si="422"/>
        <v>446963</v>
      </c>
      <c r="BG634" s="36">
        <v>538060</v>
      </c>
      <c r="BH634" s="36">
        <v>367652.41447000002</v>
      </c>
      <c r="BI634" s="237">
        <f t="shared" si="423"/>
        <v>68.329259649481472</v>
      </c>
      <c r="BJ634" s="238">
        <f t="shared" si="424"/>
        <v>39959</v>
      </c>
      <c r="BK634" s="239">
        <f t="shared" si="425"/>
        <v>7.4264951864104374</v>
      </c>
      <c r="BL634" s="27">
        <f t="shared" si="426"/>
        <v>45599.05</v>
      </c>
      <c r="BM634" s="239">
        <f t="shared" si="427"/>
        <v>8.4747147158309488</v>
      </c>
      <c r="BN634" s="240">
        <f t="shared" si="428"/>
        <v>3937.5</v>
      </c>
      <c r="BO634" s="239">
        <f t="shared" si="429"/>
        <v>0.73179571051555581</v>
      </c>
      <c r="BP634" s="27">
        <f t="shared" si="430"/>
        <v>15000</v>
      </c>
      <c r="BQ634" s="239">
        <f t="shared" si="431"/>
        <v>2.7877931829164031</v>
      </c>
      <c r="BR634" s="36">
        <f t="shared" si="432"/>
        <v>71476.599999999991</v>
      </c>
      <c r="BS634" s="239">
        <f t="shared" si="433"/>
        <v>13.284131881202837</v>
      </c>
      <c r="BT634" s="248">
        <f t="shared" si="442"/>
        <v>0.31670740350518528</v>
      </c>
      <c r="BU634" s="36">
        <v>175972.15</v>
      </c>
      <c r="BV634" s="47">
        <f t="shared" si="434"/>
        <v>32.704930676876181</v>
      </c>
      <c r="BW634" s="54">
        <f t="shared" si="435"/>
        <v>-5564.5644700000121</v>
      </c>
      <c r="BX634" s="237">
        <f t="shared" si="436"/>
        <v>-1.0341903263576575</v>
      </c>
      <c r="BY634" s="53">
        <v>11529</v>
      </c>
      <c r="BZ634" s="53">
        <v>11620</v>
      </c>
      <c r="CA634" s="53">
        <v>13050</v>
      </c>
      <c r="CB634" s="53">
        <v>3760</v>
      </c>
      <c r="CC634" s="54">
        <v>45599.05</v>
      </c>
      <c r="CD634" s="54">
        <v>3937.5</v>
      </c>
      <c r="CE634" s="54">
        <v>15000</v>
      </c>
      <c r="CF634" s="42">
        <f t="shared" si="437"/>
        <v>2.5920213674829357E-2</v>
      </c>
      <c r="CG634" s="42">
        <f t="shared" si="438"/>
        <v>2.6991869918699188E-2</v>
      </c>
      <c r="CH634" s="42">
        <f t="shared" si="439"/>
        <v>2.9339820318893494E-2</v>
      </c>
      <c r="CI634" s="42">
        <f t="shared" si="440"/>
        <v>8.4123294321901358E-3</v>
      </c>
      <c r="CJ634" s="42">
        <f t="shared" si="441"/>
        <v>8.4747147158309485E-2</v>
      </c>
      <c r="CK634" s="54">
        <v>0</v>
      </c>
    </row>
    <row r="635" spans="1:89" ht="20" customHeight="1" x14ac:dyDescent="0.6">
      <c r="A635" s="47">
        <v>628</v>
      </c>
      <c r="B635" s="62">
        <v>3</v>
      </c>
      <c r="C635" s="60" t="s">
        <v>1002</v>
      </c>
      <c r="D635" s="48" t="s">
        <v>404</v>
      </c>
      <c r="E635" s="48" t="s">
        <v>473</v>
      </c>
      <c r="F635" s="66"/>
      <c r="G635" s="19">
        <v>40</v>
      </c>
      <c r="H635" s="20">
        <f t="shared" si="400"/>
        <v>0</v>
      </c>
      <c r="I635" s="82">
        <v>9650</v>
      </c>
      <c r="J635" s="22">
        <v>50</v>
      </c>
      <c r="K635" s="20">
        <f t="shared" si="401"/>
        <v>482500</v>
      </c>
      <c r="L635" s="23"/>
      <c r="M635" s="24">
        <v>60</v>
      </c>
      <c r="N635" s="20">
        <f t="shared" si="402"/>
        <v>0</v>
      </c>
      <c r="O635" s="82">
        <v>2094</v>
      </c>
      <c r="P635" s="25">
        <v>12</v>
      </c>
      <c r="Q635" s="20">
        <f t="shared" si="403"/>
        <v>25128</v>
      </c>
      <c r="R635" s="82"/>
      <c r="S635" s="26">
        <v>12</v>
      </c>
      <c r="T635" s="20">
        <f t="shared" si="404"/>
        <v>0</v>
      </c>
      <c r="U635" s="82">
        <v>339</v>
      </c>
      <c r="V635" s="25">
        <v>8</v>
      </c>
      <c r="W635" s="20">
        <f t="shared" si="405"/>
        <v>2712</v>
      </c>
      <c r="X635" s="82">
        <v>404</v>
      </c>
      <c r="Y635" s="25">
        <v>12</v>
      </c>
      <c r="Z635" s="20">
        <f t="shared" si="406"/>
        <v>4848</v>
      </c>
      <c r="AA635" s="82">
        <v>208</v>
      </c>
      <c r="AB635" s="25">
        <v>10</v>
      </c>
      <c r="AC635" s="20">
        <f t="shared" si="407"/>
        <v>2080</v>
      </c>
      <c r="AD635" s="82">
        <v>189</v>
      </c>
      <c r="AE635" s="25">
        <v>25</v>
      </c>
      <c r="AF635" s="20">
        <f t="shared" si="408"/>
        <v>4725</v>
      </c>
      <c r="AG635" s="82"/>
      <c r="AH635" s="25">
        <v>7.5</v>
      </c>
      <c r="AI635" s="20">
        <f t="shared" si="409"/>
        <v>0</v>
      </c>
      <c r="AJ635" s="82"/>
      <c r="AK635" s="22">
        <v>15</v>
      </c>
      <c r="AL635" s="20">
        <f t="shared" si="410"/>
        <v>0</v>
      </c>
      <c r="AM635" s="82"/>
      <c r="AN635" s="25">
        <v>12</v>
      </c>
      <c r="AO635" s="20">
        <f t="shared" si="411"/>
        <v>0</v>
      </c>
      <c r="AP635" s="23">
        <f t="shared" si="412"/>
        <v>1140</v>
      </c>
      <c r="AQ635" s="82"/>
      <c r="AR635" s="27">
        <v>4</v>
      </c>
      <c r="AS635" s="23">
        <f t="shared" si="413"/>
        <v>0</v>
      </c>
      <c r="AT635" s="82">
        <v>21</v>
      </c>
      <c r="AU635" s="28">
        <v>6</v>
      </c>
      <c r="AV635" s="23">
        <f t="shared" si="414"/>
        <v>126</v>
      </c>
      <c r="AW635" s="82"/>
      <c r="AX635" s="29">
        <f t="shared" si="415"/>
        <v>126</v>
      </c>
      <c r="AY635" s="23">
        <v>13255</v>
      </c>
      <c r="AZ635" s="30">
        <f t="shared" si="416"/>
        <v>0.21699481865284975</v>
      </c>
      <c r="BA635" s="30">
        <f t="shared" si="417"/>
        <v>0.11813471502590674</v>
      </c>
      <c r="BB635" s="30">
        <f t="shared" si="418"/>
        <v>6.0171919770773637E-2</v>
      </c>
      <c r="BC635" s="20">
        <f t="shared" si="419"/>
        <v>496865</v>
      </c>
      <c r="BD635" s="20">
        <f t="shared" si="420"/>
        <v>487225</v>
      </c>
      <c r="BE635" s="20">
        <f t="shared" si="421"/>
        <v>496865</v>
      </c>
      <c r="BF635" s="20">
        <f t="shared" si="422"/>
        <v>496865</v>
      </c>
      <c r="BG635" s="88">
        <v>537865</v>
      </c>
      <c r="BH635" s="88">
        <v>364035.17</v>
      </c>
      <c r="BI635" s="237">
        <f t="shared" si="423"/>
        <v>67.681513019066131</v>
      </c>
      <c r="BJ635" s="238">
        <f t="shared" si="424"/>
        <v>41270</v>
      </c>
      <c r="BK635" s="239">
        <f t="shared" si="425"/>
        <v>7.6729290807172807</v>
      </c>
      <c r="BL635" s="27">
        <f t="shared" si="426"/>
        <v>42780</v>
      </c>
      <c r="BM635" s="239">
        <f t="shared" si="427"/>
        <v>7.953668671506791</v>
      </c>
      <c r="BN635" s="240">
        <f t="shared" si="428"/>
        <v>6771.26</v>
      </c>
      <c r="BO635" s="239">
        <f t="shared" si="429"/>
        <v>1.2589144116088611</v>
      </c>
      <c r="BP635" s="27">
        <f t="shared" si="430"/>
        <v>15000</v>
      </c>
      <c r="BQ635" s="239">
        <f t="shared" si="431"/>
        <v>2.7888038820150038</v>
      </c>
      <c r="BR635" s="36">
        <f t="shared" si="432"/>
        <v>37522.780000000013</v>
      </c>
      <c r="BS635" s="239">
        <f t="shared" si="433"/>
        <v>6.976244968532999</v>
      </c>
      <c r="BT635" s="248">
        <f t="shared" si="442"/>
        <v>0.3231848698093388</v>
      </c>
      <c r="BU635" s="241">
        <v>143344.04</v>
      </c>
      <c r="BV635" s="47">
        <f t="shared" si="434"/>
        <v>26.650561014380937</v>
      </c>
      <c r="BW635" s="54">
        <f t="shared" si="435"/>
        <v>30485.790000000008</v>
      </c>
      <c r="BX635" s="237">
        <f t="shared" si="436"/>
        <v>5.6679259665529473</v>
      </c>
      <c r="BY635" s="58">
        <v>10716</v>
      </c>
      <c r="BZ635" s="58">
        <v>11954</v>
      </c>
      <c r="CA635" s="58">
        <v>12840</v>
      </c>
      <c r="CB635" s="58">
        <v>5760</v>
      </c>
      <c r="CC635" s="59">
        <v>42780</v>
      </c>
      <c r="CD635" s="59">
        <v>6771.26</v>
      </c>
      <c r="CE635" s="59">
        <v>15000</v>
      </c>
      <c r="CF635" s="42">
        <f t="shared" si="437"/>
        <v>2.1567226510219074E-2</v>
      </c>
      <c r="CG635" s="42">
        <f t="shared" si="438"/>
        <v>2.4534865821745602E-2</v>
      </c>
      <c r="CH635" s="42">
        <f t="shared" si="439"/>
        <v>2.5842029525122517E-2</v>
      </c>
      <c r="CI635" s="42">
        <f t="shared" si="440"/>
        <v>1.1592686142111036E-2</v>
      </c>
      <c r="CJ635" s="42">
        <f t="shared" si="441"/>
        <v>7.9536686715067903E-2</v>
      </c>
      <c r="CK635" s="54">
        <f t="shared" ref="CK635:CK689" si="445">+BW635*20%</f>
        <v>6097.1580000000022</v>
      </c>
    </row>
    <row r="636" spans="1:89" ht="20" customHeight="1" x14ac:dyDescent="0.6">
      <c r="A636" s="47">
        <v>629</v>
      </c>
      <c r="B636" s="47">
        <v>4</v>
      </c>
      <c r="C636" s="60" t="s">
        <v>1003</v>
      </c>
      <c r="D636" s="47" t="s">
        <v>125</v>
      </c>
      <c r="E636" s="47" t="s">
        <v>216</v>
      </c>
      <c r="F636" s="57"/>
      <c r="G636" s="19">
        <v>40</v>
      </c>
      <c r="H636" s="20">
        <f t="shared" si="400"/>
        <v>0</v>
      </c>
      <c r="I636" s="57">
        <v>9121</v>
      </c>
      <c r="J636" s="22">
        <v>50</v>
      </c>
      <c r="K636" s="20">
        <f t="shared" si="401"/>
        <v>456050</v>
      </c>
      <c r="L636" s="23"/>
      <c r="M636" s="24">
        <v>60</v>
      </c>
      <c r="N636" s="20">
        <f t="shared" si="402"/>
        <v>0</v>
      </c>
      <c r="O636" s="23">
        <v>3048</v>
      </c>
      <c r="P636" s="25">
        <v>12</v>
      </c>
      <c r="Q636" s="20">
        <f t="shared" si="403"/>
        <v>36576</v>
      </c>
      <c r="R636" s="23"/>
      <c r="S636" s="26">
        <v>12</v>
      </c>
      <c r="T636" s="20">
        <f t="shared" si="404"/>
        <v>0</v>
      </c>
      <c r="U636" s="23">
        <v>850</v>
      </c>
      <c r="V636" s="25">
        <v>8</v>
      </c>
      <c r="W636" s="20">
        <f t="shared" si="405"/>
        <v>6800</v>
      </c>
      <c r="X636" s="23"/>
      <c r="Y636" s="25">
        <v>12</v>
      </c>
      <c r="Z636" s="20">
        <f t="shared" si="406"/>
        <v>0</v>
      </c>
      <c r="AA636" s="23">
        <v>1026</v>
      </c>
      <c r="AB636" s="25">
        <v>10</v>
      </c>
      <c r="AC636" s="20">
        <f t="shared" si="407"/>
        <v>10260</v>
      </c>
      <c r="AD636" s="23">
        <v>85</v>
      </c>
      <c r="AE636" s="25">
        <v>25</v>
      </c>
      <c r="AF636" s="20">
        <f t="shared" si="408"/>
        <v>2125</v>
      </c>
      <c r="AG636" s="23"/>
      <c r="AH636" s="25">
        <v>7.5</v>
      </c>
      <c r="AI636" s="20">
        <f t="shared" si="409"/>
        <v>0</v>
      </c>
      <c r="AJ636" s="23"/>
      <c r="AK636" s="22">
        <v>15</v>
      </c>
      <c r="AL636" s="20">
        <f t="shared" si="410"/>
        <v>0</v>
      </c>
      <c r="AM636" s="23"/>
      <c r="AN636" s="25">
        <v>12</v>
      </c>
      <c r="AO636" s="20">
        <f t="shared" si="411"/>
        <v>0</v>
      </c>
      <c r="AP636" s="23">
        <f t="shared" si="412"/>
        <v>1961</v>
      </c>
      <c r="AQ636" s="23"/>
      <c r="AR636" s="27">
        <v>4</v>
      </c>
      <c r="AS636" s="23">
        <f t="shared" si="413"/>
        <v>0</v>
      </c>
      <c r="AT636" s="23"/>
      <c r="AU636" s="28">
        <v>6</v>
      </c>
      <c r="AV636" s="23">
        <f t="shared" si="414"/>
        <v>0</v>
      </c>
      <c r="AW636" s="23">
        <v>1082</v>
      </c>
      <c r="AX636" s="29">
        <f t="shared" si="415"/>
        <v>1082</v>
      </c>
      <c r="AY636" s="23">
        <v>21390</v>
      </c>
      <c r="AZ636" s="30">
        <f t="shared" si="416"/>
        <v>0.33417388444249535</v>
      </c>
      <c r="BA636" s="30">
        <f t="shared" si="417"/>
        <v>0.21499835544348209</v>
      </c>
      <c r="BB636" s="30">
        <f t="shared" si="418"/>
        <v>0.35498687664041995</v>
      </c>
      <c r="BC636" s="20">
        <f t="shared" si="419"/>
        <v>475235</v>
      </c>
      <c r="BD636" s="20">
        <f t="shared" si="420"/>
        <v>458175</v>
      </c>
      <c r="BE636" s="20">
        <f t="shared" si="421"/>
        <v>475235</v>
      </c>
      <c r="BF636" s="20">
        <f t="shared" si="422"/>
        <v>475235</v>
      </c>
      <c r="BG636" s="36">
        <v>537116</v>
      </c>
      <c r="BH636" s="36">
        <v>355784.07969697</v>
      </c>
      <c r="BI636" s="237">
        <f t="shared" si="423"/>
        <v>66.239709801415344</v>
      </c>
      <c r="BJ636" s="238">
        <f t="shared" si="424"/>
        <v>44771</v>
      </c>
      <c r="BK636" s="239">
        <f t="shared" si="425"/>
        <v>8.3354433679130775</v>
      </c>
      <c r="BL636" s="27">
        <f t="shared" si="426"/>
        <v>29238</v>
      </c>
      <c r="BM636" s="239">
        <f t="shared" si="427"/>
        <v>5.4435168566938987</v>
      </c>
      <c r="BN636" s="240">
        <f t="shared" si="428"/>
        <v>4600</v>
      </c>
      <c r="BO636" s="239">
        <f t="shared" si="429"/>
        <v>0.85642580001340496</v>
      </c>
      <c r="BP636" s="27">
        <f t="shared" si="430"/>
        <v>15000</v>
      </c>
      <c r="BQ636" s="239">
        <f t="shared" si="431"/>
        <v>2.7926928261306685</v>
      </c>
      <c r="BR636" s="36">
        <f t="shared" si="432"/>
        <v>40765.25</v>
      </c>
      <c r="BS636" s="239">
        <f t="shared" si="433"/>
        <v>7.5896547486948815</v>
      </c>
      <c r="BT636" s="248">
        <f t="shared" si="442"/>
        <v>0.33760290198584664</v>
      </c>
      <c r="BU636" s="36">
        <v>134374.25</v>
      </c>
      <c r="BV636" s="47">
        <f t="shared" si="434"/>
        <v>25.017733599445929</v>
      </c>
      <c r="BW636" s="54">
        <f t="shared" si="435"/>
        <v>46957.670303029998</v>
      </c>
      <c r="BX636" s="237">
        <f t="shared" si="436"/>
        <v>8.7425565991387337</v>
      </c>
      <c r="BY636" s="53">
        <v>11856</v>
      </c>
      <c r="BZ636" s="53">
        <v>13015</v>
      </c>
      <c r="CA636" s="53">
        <v>14300</v>
      </c>
      <c r="CB636" s="53">
        <v>5600</v>
      </c>
      <c r="CC636" s="54">
        <v>29238</v>
      </c>
      <c r="CD636" s="54">
        <v>4600</v>
      </c>
      <c r="CE636" s="54">
        <v>15000</v>
      </c>
      <c r="CF636" s="42">
        <f t="shared" si="437"/>
        <v>2.4947657474723033E-2</v>
      </c>
      <c r="CG636" s="42">
        <f t="shared" si="438"/>
        <v>2.8406176679216456E-2</v>
      </c>
      <c r="CH636" s="42">
        <f t="shared" si="439"/>
        <v>3.0090376340126464E-2</v>
      </c>
      <c r="CI636" s="42">
        <f t="shared" si="440"/>
        <v>1.1783643881448126E-2</v>
      </c>
      <c r="CJ636" s="42">
        <f t="shared" si="441"/>
        <v>5.4435168566938988E-2</v>
      </c>
      <c r="CK636" s="54">
        <f t="shared" si="445"/>
        <v>9391.5340606059999</v>
      </c>
    </row>
    <row r="637" spans="1:89" ht="20" customHeight="1" x14ac:dyDescent="0.6">
      <c r="A637" s="47">
        <v>630</v>
      </c>
      <c r="B637" s="47">
        <v>4</v>
      </c>
      <c r="C637" s="48" t="s">
        <v>1004</v>
      </c>
      <c r="D637" s="47" t="s">
        <v>453</v>
      </c>
      <c r="E637" s="47" t="s">
        <v>258</v>
      </c>
      <c r="F637" s="57"/>
      <c r="G637" s="19">
        <v>40</v>
      </c>
      <c r="H637" s="20">
        <f t="shared" si="400"/>
        <v>0</v>
      </c>
      <c r="I637" s="57">
        <v>9445</v>
      </c>
      <c r="J637" s="22">
        <v>50</v>
      </c>
      <c r="K637" s="20">
        <f t="shared" si="401"/>
        <v>472250</v>
      </c>
      <c r="L637" s="23"/>
      <c r="M637" s="24">
        <v>60</v>
      </c>
      <c r="N637" s="20">
        <f t="shared" si="402"/>
        <v>0</v>
      </c>
      <c r="O637" s="57">
        <v>2897</v>
      </c>
      <c r="P637" s="25">
        <v>12</v>
      </c>
      <c r="Q637" s="20">
        <f t="shared" si="403"/>
        <v>34764</v>
      </c>
      <c r="R637" s="57">
        <v>700</v>
      </c>
      <c r="S637" s="26">
        <v>12</v>
      </c>
      <c r="T637" s="20">
        <f t="shared" si="404"/>
        <v>8400</v>
      </c>
      <c r="U637" s="57">
        <v>716</v>
      </c>
      <c r="V637" s="25">
        <v>8</v>
      </c>
      <c r="W637" s="20">
        <f t="shared" si="405"/>
        <v>5728</v>
      </c>
      <c r="X637" s="57">
        <v>111</v>
      </c>
      <c r="Y637" s="25">
        <v>12</v>
      </c>
      <c r="Z637" s="20">
        <f t="shared" si="406"/>
        <v>1332</v>
      </c>
      <c r="AA637" s="57">
        <v>113</v>
      </c>
      <c r="AB637" s="25">
        <v>10</v>
      </c>
      <c r="AC637" s="20">
        <f t="shared" si="407"/>
        <v>1130</v>
      </c>
      <c r="AD637" s="57">
        <v>153</v>
      </c>
      <c r="AE637" s="25">
        <v>25</v>
      </c>
      <c r="AF637" s="20">
        <f t="shared" si="408"/>
        <v>3825</v>
      </c>
      <c r="AG637" s="23"/>
      <c r="AH637" s="25">
        <v>7.5</v>
      </c>
      <c r="AI637" s="20">
        <f t="shared" si="409"/>
        <v>0</v>
      </c>
      <c r="AJ637" s="57"/>
      <c r="AK637" s="22">
        <v>15</v>
      </c>
      <c r="AL637" s="20">
        <f t="shared" si="410"/>
        <v>0</v>
      </c>
      <c r="AM637" s="57"/>
      <c r="AN637" s="25">
        <v>12</v>
      </c>
      <c r="AO637" s="20">
        <f t="shared" si="411"/>
        <v>0</v>
      </c>
      <c r="AP637" s="23">
        <f t="shared" si="412"/>
        <v>1793</v>
      </c>
      <c r="AQ637" s="57"/>
      <c r="AR637" s="27">
        <v>4</v>
      </c>
      <c r="AS637" s="23">
        <f t="shared" si="413"/>
        <v>0</v>
      </c>
      <c r="AT637" s="57"/>
      <c r="AU637" s="28">
        <v>6</v>
      </c>
      <c r="AV637" s="23">
        <f t="shared" si="414"/>
        <v>0</v>
      </c>
      <c r="AW637" s="57">
        <v>564</v>
      </c>
      <c r="AX637" s="29">
        <f t="shared" si="415"/>
        <v>564</v>
      </c>
      <c r="AY637" s="57">
        <v>8745</v>
      </c>
      <c r="AZ637" s="30">
        <f t="shared" si="416"/>
        <v>0.30672313393329803</v>
      </c>
      <c r="BA637" s="30">
        <f t="shared" si="417"/>
        <v>0.18983589200635256</v>
      </c>
      <c r="BB637" s="30">
        <f t="shared" si="418"/>
        <v>0.19468415602347255</v>
      </c>
      <c r="BC637" s="20">
        <f t="shared" si="419"/>
        <v>492665</v>
      </c>
      <c r="BD637" s="20">
        <f t="shared" si="420"/>
        <v>484475</v>
      </c>
      <c r="BE637" s="20">
        <f t="shared" si="421"/>
        <v>492665</v>
      </c>
      <c r="BF637" s="20">
        <f t="shared" si="422"/>
        <v>492665</v>
      </c>
      <c r="BG637" s="241">
        <v>536174</v>
      </c>
      <c r="BH637" s="241">
        <v>359251.18</v>
      </c>
      <c r="BI637" s="237">
        <f t="shared" si="423"/>
        <v>67.00272299663915</v>
      </c>
      <c r="BJ637" s="238">
        <f t="shared" si="424"/>
        <v>30644</v>
      </c>
      <c r="BK637" s="239">
        <f t="shared" si="425"/>
        <v>5.7153088363106006</v>
      </c>
      <c r="BL637" s="27">
        <f t="shared" si="426"/>
        <v>45561.919999999998</v>
      </c>
      <c r="BM637" s="239">
        <f t="shared" si="427"/>
        <v>8.497599659811927</v>
      </c>
      <c r="BN637" s="240">
        <f t="shared" si="428"/>
        <v>0</v>
      </c>
      <c r="BO637" s="239">
        <f t="shared" si="429"/>
        <v>0</v>
      </c>
      <c r="BP637" s="27">
        <f t="shared" si="430"/>
        <v>15000</v>
      </c>
      <c r="BQ637" s="239">
        <f t="shared" si="431"/>
        <v>2.7975992867986887</v>
      </c>
      <c r="BR637" s="36">
        <f t="shared" si="432"/>
        <v>48413.17</v>
      </c>
      <c r="BS637" s="239">
        <f t="shared" si="433"/>
        <v>9.0293766575775773</v>
      </c>
      <c r="BT637" s="248">
        <f t="shared" si="442"/>
        <v>0.32997277003360853</v>
      </c>
      <c r="BU637" s="241">
        <v>139619.09</v>
      </c>
      <c r="BV637" s="47">
        <f t="shared" si="434"/>
        <v>26.039884440498795</v>
      </c>
      <c r="BW637" s="54">
        <f t="shared" si="435"/>
        <v>37303.73000000001</v>
      </c>
      <c r="BX637" s="237">
        <f t="shared" si="436"/>
        <v>6.9573925628620579</v>
      </c>
      <c r="BY637" s="58">
        <v>10869</v>
      </c>
      <c r="BZ637" s="58">
        <v>9125</v>
      </c>
      <c r="CA637" s="58">
        <v>6650</v>
      </c>
      <c r="CB637" s="58">
        <v>4000</v>
      </c>
      <c r="CC637" s="59">
        <v>45561.919999999998</v>
      </c>
      <c r="CD637" s="59"/>
      <c r="CE637" s="59">
        <v>15000</v>
      </c>
      <c r="CF637" s="42">
        <f t="shared" si="437"/>
        <v>2.2061644322206773E-2</v>
      </c>
      <c r="CG637" s="42">
        <f t="shared" si="438"/>
        <v>1.8834821198204243E-2</v>
      </c>
      <c r="CH637" s="42">
        <f t="shared" si="439"/>
        <v>1.3498015893152547E-2</v>
      </c>
      <c r="CI637" s="42">
        <f t="shared" si="440"/>
        <v>8.1191073041519089E-3</v>
      </c>
      <c r="CJ637" s="42">
        <f t="shared" si="441"/>
        <v>8.4975996598119261E-2</v>
      </c>
      <c r="CK637" s="54">
        <f t="shared" si="445"/>
        <v>7460.7460000000028</v>
      </c>
    </row>
    <row r="638" spans="1:89" ht="20" customHeight="1" x14ac:dyDescent="0.6">
      <c r="A638" s="47">
        <v>631</v>
      </c>
      <c r="B638" s="47">
        <v>2</v>
      </c>
      <c r="C638" s="48" t="s">
        <v>1005</v>
      </c>
      <c r="D638" s="48" t="s">
        <v>205</v>
      </c>
      <c r="E638" s="48" t="s">
        <v>112</v>
      </c>
      <c r="F638" s="23"/>
      <c r="G638" s="19">
        <v>40</v>
      </c>
      <c r="H638" s="20">
        <f t="shared" si="400"/>
        <v>0</v>
      </c>
      <c r="I638" s="23">
        <v>9827</v>
      </c>
      <c r="J638" s="22">
        <v>50</v>
      </c>
      <c r="K638" s="20">
        <f t="shared" si="401"/>
        <v>491350</v>
      </c>
      <c r="L638" s="23"/>
      <c r="M638" s="24">
        <v>60</v>
      </c>
      <c r="N638" s="20">
        <f t="shared" si="402"/>
        <v>0</v>
      </c>
      <c r="O638" s="23">
        <v>1094</v>
      </c>
      <c r="P638" s="25">
        <v>12</v>
      </c>
      <c r="Q638" s="20">
        <f t="shared" si="403"/>
        <v>13128</v>
      </c>
      <c r="R638" s="23"/>
      <c r="S638" s="26">
        <v>12</v>
      </c>
      <c r="T638" s="20">
        <f t="shared" si="404"/>
        <v>0</v>
      </c>
      <c r="U638" s="23">
        <v>212</v>
      </c>
      <c r="V638" s="25">
        <v>8</v>
      </c>
      <c r="W638" s="20">
        <f t="shared" si="405"/>
        <v>1696</v>
      </c>
      <c r="X638" s="23">
        <v>113</v>
      </c>
      <c r="Y638" s="25">
        <v>12</v>
      </c>
      <c r="Z638" s="20">
        <f t="shared" si="406"/>
        <v>1356</v>
      </c>
      <c r="AA638" s="23">
        <v>438</v>
      </c>
      <c r="AB638" s="25">
        <v>10</v>
      </c>
      <c r="AC638" s="20">
        <f t="shared" si="407"/>
        <v>4380</v>
      </c>
      <c r="AD638" s="23">
        <v>119</v>
      </c>
      <c r="AE638" s="25">
        <v>25</v>
      </c>
      <c r="AF638" s="20">
        <f t="shared" si="408"/>
        <v>2975</v>
      </c>
      <c r="AG638" s="23">
        <v>0</v>
      </c>
      <c r="AH638" s="25">
        <v>7.5</v>
      </c>
      <c r="AI638" s="20">
        <f t="shared" si="409"/>
        <v>0</v>
      </c>
      <c r="AJ638" s="23"/>
      <c r="AK638" s="22">
        <v>15</v>
      </c>
      <c r="AL638" s="20">
        <f t="shared" si="410"/>
        <v>0</v>
      </c>
      <c r="AM638" s="23"/>
      <c r="AN638" s="25">
        <v>12</v>
      </c>
      <c r="AO638" s="20">
        <f t="shared" si="411"/>
        <v>0</v>
      </c>
      <c r="AP638" s="23">
        <f t="shared" si="412"/>
        <v>882</v>
      </c>
      <c r="AQ638" s="23">
        <v>112</v>
      </c>
      <c r="AR638" s="27">
        <v>4</v>
      </c>
      <c r="AS638" s="23">
        <f t="shared" si="413"/>
        <v>448</v>
      </c>
      <c r="AT638" s="23"/>
      <c r="AU638" s="28">
        <v>6</v>
      </c>
      <c r="AV638" s="23">
        <f t="shared" si="414"/>
        <v>0</v>
      </c>
      <c r="AW638" s="23">
        <v>571</v>
      </c>
      <c r="AX638" s="29">
        <f t="shared" si="415"/>
        <v>1019</v>
      </c>
      <c r="AY638" s="23">
        <v>21155</v>
      </c>
      <c r="AZ638" s="30">
        <f t="shared" si="416"/>
        <v>0.11132593874020556</v>
      </c>
      <c r="BA638" s="30">
        <f t="shared" si="417"/>
        <v>8.9752722092194967E-2</v>
      </c>
      <c r="BB638" s="30">
        <f t="shared" si="418"/>
        <v>0.93144424131627057</v>
      </c>
      <c r="BC638" s="20">
        <f t="shared" si="419"/>
        <v>501757</v>
      </c>
      <c r="BD638" s="20">
        <f t="shared" si="420"/>
        <v>494325</v>
      </c>
      <c r="BE638" s="20">
        <f t="shared" si="421"/>
        <v>501757</v>
      </c>
      <c r="BF638" s="20">
        <f t="shared" si="422"/>
        <v>501757</v>
      </c>
      <c r="BG638" s="36">
        <v>536040</v>
      </c>
      <c r="BH638" s="36">
        <v>367693.022422662</v>
      </c>
      <c r="BI638" s="237">
        <f t="shared" si="423"/>
        <v>68.594325502324835</v>
      </c>
      <c r="BJ638" s="238">
        <f t="shared" si="424"/>
        <v>41209</v>
      </c>
      <c r="BK638" s="239">
        <f t="shared" si="425"/>
        <v>7.6876725617491237</v>
      </c>
      <c r="BL638" s="27">
        <f t="shared" si="426"/>
        <v>28888.6</v>
      </c>
      <c r="BM638" s="239">
        <f t="shared" si="427"/>
        <v>5.3892619953734799</v>
      </c>
      <c r="BN638" s="240">
        <f t="shared" si="428"/>
        <v>8373.77</v>
      </c>
      <c r="BO638" s="239">
        <f t="shared" si="429"/>
        <v>1.5621539437355423</v>
      </c>
      <c r="BP638" s="27">
        <f t="shared" si="430"/>
        <v>6000</v>
      </c>
      <c r="BQ638" s="239">
        <f t="shared" si="431"/>
        <v>1.1193194537721067</v>
      </c>
      <c r="BR638" s="36">
        <f t="shared" si="432"/>
        <v>24291.469999999987</v>
      </c>
      <c r="BS638" s="239">
        <f t="shared" si="433"/>
        <v>4.5316524886202503</v>
      </c>
      <c r="BT638" s="248">
        <f t="shared" si="442"/>
        <v>0.31405674497675173</v>
      </c>
      <c r="BU638" s="36">
        <v>108762.84</v>
      </c>
      <c r="BV638" s="47">
        <f t="shared" si="434"/>
        <v>20.290060443250503</v>
      </c>
      <c r="BW638" s="54">
        <f t="shared" si="435"/>
        <v>59584.137577337999</v>
      </c>
      <c r="BX638" s="237">
        <f t="shared" si="436"/>
        <v>11.11561405442467</v>
      </c>
      <c r="BY638" s="53">
        <v>12379</v>
      </c>
      <c r="BZ638" s="53">
        <v>15750</v>
      </c>
      <c r="CA638" s="53">
        <v>12000</v>
      </c>
      <c r="CB638" s="53">
        <v>1080</v>
      </c>
      <c r="CC638" s="54">
        <v>28888.6</v>
      </c>
      <c r="CD638" s="54">
        <v>8373.77</v>
      </c>
      <c r="CE638" s="54">
        <v>6000</v>
      </c>
      <c r="CF638" s="42">
        <f t="shared" si="437"/>
        <v>2.4671305034110136E-2</v>
      </c>
      <c r="CG638" s="42">
        <f t="shared" si="438"/>
        <v>3.1861629494765592E-2</v>
      </c>
      <c r="CH638" s="42">
        <f t="shared" si="439"/>
        <v>2.3915959318953198E-2</v>
      </c>
      <c r="CI638" s="42">
        <f t="shared" si="440"/>
        <v>2.152436338705788E-3</v>
      </c>
      <c r="CJ638" s="42">
        <f t="shared" si="441"/>
        <v>5.3892619953734795E-2</v>
      </c>
      <c r="CK638" s="54">
        <f t="shared" si="445"/>
        <v>11916.827515467601</v>
      </c>
    </row>
    <row r="639" spans="1:89" ht="20" customHeight="1" x14ac:dyDescent="0.6">
      <c r="A639" s="47">
        <v>632</v>
      </c>
      <c r="B639" s="47">
        <v>4</v>
      </c>
      <c r="C639" s="70" t="s">
        <v>1006</v>
      </c>
      <c r="D639" s="48" t="s">
        <v>1007</v>
      </c>
      <c r="E639" s="48" t="s">
        <v>223</v>
      </c>
      <c r="F639" s="57"/>
      <c r="G639" s="19">
        <v>40</v>
      </c>
      <c r="H639" s="20">
        <f t="shared" si="400"/>
        <v>0</v>
      </c>
      <c r="I639" s="23">
        <v>8580</v>
      </c>
      <c r="J639" s="22">
        <v>50</v>
      </c>
      <c r="K639" s="20">
        <f t="shared" si="401"/>
        <v>429000</v>
      </c>
      <c r="L639" s="23"/>
      <c r="M639" s="24">
        <v>60</v>
      </c>
      <c r="N639" s="20">
        <f t="shared" si="402"/>
        <v>0</v>
      </c>
      <c r="O639" s="23">
        <v>4521</v>
      </c>
      <c r="P639" s="25">
        <v>12</v>
      </c>
      <c r="Q639" s="20">
        <f t="shared" si="403"/>
        <v>54252</v>
      </c>
      <c r="R639" s="23">
        <v>100</v>
      </c>
      <c r="S639" s="26">
        <v>12</v>
      </c>
      <c r="T639" s="20">
        <f t="shared" si="404"/>
        <v>1200</v>
      </c>
      <c r="U639" s="23">
        <v>660</v>
      </c>
      <c r="V639" s="25">
        <v>8</v>
      </c>
      <c r="W639" s="20">
        <f t="shared" si="405"/>
        <v>5280</v>
      </c>
      <c r="X639" s="23">
        <v>503</v>
      </c>
      <c r="Y639" s="25">
        <v>12</v>
      </c>
      <c r="Z639" s="20">
        <f t="shared" si="406"/>
        <v>6036</v>
      </c>
      <c r="AA639" s="23">
        <v>960</v>
      </c>
      <c r="AB639" s="25">
        <v>10</v>
      </c>
      <c r="AC639" s="20">
        <f t="shared" si="407"/>
        <v>9600</v>
      </c>
      <c r="AD639" s="23"/>
      <c r="AE639" s="25">
        <v>25</v>
      </c>
      <c r="AF639" s="20">
        <f t="shared" si="408"/>
        <v>0</v>
      </c>
      <c r="AG639" s="23">
        <v>104</v>
      </c>
      <c r="AH639" s="25">
        <v>7.5</v>
      </c>
      <c r="AI639" s="20">
        <f t="shared" si="409"/>
        <v>780</v>
      </c>
      <c r="AJ639" s="23">
        <v>41</v>
      </c>
      <c r="AK639" s="22">
        <v>15</v>
      </c>
      <c r="AL639" s="20">
        <f t="shared" si="410"/>
        <v>615</v>
      </c>
      <c r="AM639" s="23"/>
      <c r="AN639" s="25">
        <v>12</v>
      </c>
      <c r="AO639" s="20">
        <f t="shared" si="411"/>
        <v>0</v>
      </c>
      <c r="AP639" s="23">
        <f t="shared" si="412"/>
        <v>2368</v>
      </c>
      <c r="AQ639" s="23"/>
      <c r="AR639" s="27">
        <v>4</v>
      </c>
      <c r="AS639" s="23">
        <f t="shared" si="413"/>
        <v>0</v>
      </c>
      <c r="AT639" s="23"/>
      <c r="AU639" s="28">
        <v>6</v>
      </c>
      <c r="AV639" s="23">
        <f t="shared" si="414"/>
        <v>0</v>
      </c>
      <c r="AW639" s="23">
        <v>1741</v>
      </c>
      <c r="AX639" s="29">
        <f t="shared" si="415"/>
        <v>1741</v>
      </c>
      <c r="AY639" s="23">
        <v>27675</v>
      </c>
      <c r="AZ639" s="30">
        <f t="shared" si="416"/>
        <v>0.52692307692307694</v>
      </c>
      <c r="BA639" s="30">
        <f t="shared" si="417"/>
        <v>0.275990675990676</v>
      </c>
      <c r="BB639" s="30">
        <f t="shared" si="418"/>
        <v>0.38509179385091796</v>
      </c>
      <c r="BC639" s="20">
        <f t="shared" si="419"/>
        <v>451116</v>
      </c>
      <c r="BD639" s="20">
        <f t="shared" si="420"/>
        <v>430200</v>
      </c>
      <c r="BE639" s="20">
        <f t="shared" si="421"/>
        <v>451116</v>
      </c>
      <c r="BF639" s="20">
        <f t="shared" si="422"/>
        <v>451896</v>
      </c>
      <c r="BG639" s="36">
        <v>534438</v>
      </c>
      <c r="BH639" s="36">
        <v>350502.91070900002</v>
      </c>
      <c r="BI639" s="237">
        <f t="shared" si="423"/>
        <v>65.583456024646452</v>
      </c>
      <c r="BJ639" s="238">
        <f t="shared" si="424"/>
        <v>36688.25</v>
      </c>
      <c r="BK639" s="239">
        <f t="shared" si="425"/>
        <v>6.8648280997982924</v>
      </c>
      <c r="BL639" s="27">
        <f t="shared" si="426"/>
        <v>36065</v>
      </c>
      <c r="BM639" s="239">
        <f t="shared" si="427"/>
        <v>6.7482102694793404</v>
      </c>
      <c r="BN639" s="240">
        <f t="shared" si="428"/>
        <v>9047.1299999999992</v>
      </c>
      <c r="BO639" s="239">
        <f t="shared" si="429"/>
        <v>1.6928305996205357</v>
      </c>
      <c r="BP639" s="27">
        <f t="shared" si="430"/>
        <v>25000</v>
      </c>
      <c r="BQ639" s="239">
        <f t="shared" si="431"/>
        <v>4.6778110837926947</v>
      </c>
      <c r="BR639" s="36">
        <f t="shared" si="432"/>
        <v>36012.186339999986</v>
      </c>
      <c r="BS639" s="239">
        <f t="shared" si="433"/>
        <v>6.7383281765143916</v>
      </c>
      <c r="BT639" s="248">
        <f t="shared" si="442"/>
        <v>0.34416543975353547</v>
      </c>
      <c r="BU639" s="36">
        <v>142812.56633999999</v>
      </c>
      <c r="BV639" s="47">
        <f t="shared" si="434"/>
        <v>26.722008229205255</v>
      </c>
      <c r="BW639" s="54">
        <f t="shared" si="435"/>
        <v>41122.522950999992</v>
      </c>
      <c r="BX639" s="237">
        <f t="shared" si="436"/>
        <v>7.6945357461482891</v>
      </c>
      <c r="BY639" s="53">
        <v>14920</v>
      </c>
      <c r="BZ639" s="53">
        <v>9376</v>
      </c>
      <c r="CA639" s="53">
        <v>6840</v>
      </c>
      <c r="CB639" s="53">
        <v>5552.25</v>
      </c>
      <c r="CC639" s="54">
        <v>36065</v>
      </c>
      <c r="CD639" s="54">
        <v>9047.1299999999992</v>
      </c>
      <c r="CE639" s="54">
        <v>25000</v>
      </c>
      <c r="CF639" s="42">
        <f t="shared" si="437"/>
        <v>3.3073533193236332E-2</v>
      </c>
      <c r="CG639" s="42">
        <f t="shared" si="438"/>
        <v>2.1794514179451416E-2</v>
      </c>
      <c r="CH639" s="42">
        <f t="shared" si="439"/>
        <v>1.5162397254808077E-2</v>
      </c>
      <c r="CI639" s="42">
        <f t="shared" si="440"/>
        <v>1.2286565935524988E-2</v>
      </c>
      <c r="CJ639" s="42">
        <f t="shared" si="441"/>
        <v>6.7482102694793406E-2</v>
      </c>
      <c r="CK639" s="54">
        <f t="shared" si="445"/>
        <v>8224.5045901999983</v>
      </c>
    </row>
    <row r="640" spans="1:89" ht="20" customHeight="1" x14ac:dyDescent="0.6">
      <c r="A640" s="47">
        <v>633</v>
      </c>
      <c r="B640" s="47">
        <v>4</v>
      </c>
      <c r="C640" s="48" t="s">
        <v>1008</v>
      </c>
      <c r="D640" s="48" t="s">
        <v>550</v>
      </c>
      <c r="E640" s="48" t="s">
        <v>395</v>
      </c>
      <c r="F640" s="23"/>
      <c r="G640" s="19">
        <v>40</v>
      </c>
      <c r="H640" s="20">
        <f t="shared" si="400"/>
        <v>0</v>
      </c>
      <c r="I640" s="23">
        <v>9250</v>
      </c>
      <c r="J640" s="22">
        <v>50</v>
      </c>
      <c r="K640" s="20">
        <f t="shared" si="401"/>
        <v>462500</v>
      </c>
      <c r="L640" s="23"/>
      <c r="M640" s="24">
        <v>60</v>
      </c>
      <c r="N640" s="20">
        <f t="shared" si="402"/>
        <v>0</v>
      </c>
      <c r="O640" s="23">
        <v>3365</v>
      </c>
      <c r="P640" s="25">
        <v>12</v>
      </c>
      <c r="Q640" s="20">
        <f t="shared" si="403"/>
        <v>40380</v>
      </c>
      <c r="R640" s="23">
        <v>680</v>
      </c>
      <c r="S640" s="26">
        <v>12</v>
      </c>
      <c r="T640" s="20">
        <f t="shared" si="404"/>
        <v>8160</v>
      </c>
      <c r="U640" s="23">
        <v>517</v>
      </c>
      <c r="V640" s="25">
        <v>8</v>
      </c>
      <c r="W640" s="20">
        <f t="shared" si="405"/>
        <v>4136</v>
      </c>
      <c r="X640" s="23"/>
      <c r="Y640" s="25">
        <v>12</v>
      </c>
      <c r="Z640" s="20">
        <f t="shared" si="406"/>
        <v>0</v>
      </c>
      <c r="AA640" s="23">
        <v>161</v>
      </c>
      <c r="AB640" s="25">
        <v>10</v>
      </c>
      <c r="AC640" s="20">
        <f t="shared" si="407"/>
        <v>1610</v>
      </c>
      <c r="AD640" s="23">
        <v>113</v>
      </c>
      <c r="AE640" s="25">
        <v>25</v>
      </c>
      <c r="AF640" s="20">
        <f t="shared" si="408"/>
        <v>2825</v>
      </c>
      <c r="AG640" s="23"/>
      <c r="AH640" s="25">
        <v>7.5</v>
      </c>
      <c r="AI640" s="20">
        <f t="shared" si="409"/>
        <v>0</v>
      </c>
      <c r="AJ640" s="23">
        <v>55</v>
      </c>
      <c r="AK640" s="22">
        <v>15</v>
      </c>
      <c r="AL640" s="20">
        <f t="shared" si="410"/>
        <v>825</v>
      </c>
      <c r="AM640" s="23"/>
      <c r="AN640" s="25">
        <v>12</v>
      </c>
      <c r="AO640" s="20">
        <f t="shared" si="411"/>
        <v>0</v>
      </c>
      <c r="AP640" s="23">
        <f t="shared" si="412"/>
        <v>1526</v>
      </c>
      <c r="AQ640" s="23"/>
      <c r="AR640" s="27">
        <v>4</v>
      </c>
      <c r="AS640" s="23">
        <f t="shared" si="413"/>
        <v>0</v>
      </c>
      <c r="AT640" s="23">
        <v>17</v>
      </c>
      <c r="AU640" s="28">
        <v>6</v>
      </c>
      <c r="AV640" s="23">
        <f t="shared" si="414"/>
        <v>102</v>
      </c>
      <c r="AW640" s="23">
        <v>744</v>
      </c>
      <c r="AX640" s="29">
        <f t="shared" si="415"/>
        <v>846</v>
      </c>
      <c r="AY640" s="23">
        <v>13580</v>
      </c>
      <c r="AZ640" s="30">
        <f t="shared" si="416"/>
        <v>0.36378378378378379</v>
      </c>
      <c r="BA640" s="30">
        <f t="shared" si="417"/>
        <v>0.16497297297297298</v>
      </c>
      <c r="BB640" s="30">
        <f t="shared" si="418"/>
        <v>0.25141158989598811</v>
      </c>
      <c r="BC640" s="20">
        <f t="shared" si="419"/>
        <v>479231</v>
      </c>
      <c r="BD640" s="20">
        <f t="shared" si="420"/>
        <v>473485</v>
      </c>
      <c r="BE640" s="20">
        <f t="shared" si="421"/>
        <v>479231</v>
      </c>
      <c r="BF640" s="20">
        <f t="shared" si="422"/>
        <v>479231</v>
      </c>
      <c r="BG640" s="36">
        <v>534016</v>
      </c>
      <c r="BH640" s="36">
        <v>356728.81739641802</v>
      </c>
      <c r="BI640" s="237">
        <f t="shared" si="423"/>
        <v>66.801147792653779</v>
      </c>
      <c r="BJ640" s="238">
        <f t="shared" si="424"/>
        <v>33650</v>
      </c>
      <c r="BK640" s="239">
        <f t="shared" si="425"/>
        <v>6.3013093240651967</v>
      </c>
      <c r="BL640" s="27">
        <f t="shared" si="426"/>
        <v>42553</v>
      </c>
      <c r="BM640" s="239">
        <f t="shared" si="427"/>
        <v>7.9684878355704702</v>
      </c>
      <c r="BN640" s="240">
        <f t="shared" si="428"/>
        <v>5290.74</v>
      </c>
      <c r="BO640" s="239">
        <f t="shared" si="429"/>
        <v>0.99074559563758391</v>
      </c>
      <c r="BP640" s="27">
        <f t="shared" si="430"/>
        <v>15000</v>
      </c>
      <c r="BQ640" s="239">
        <f t="shared" si="431"/>
        <v>2.8089046021093003</v>
      </c>
      <c r="BR640" s="36">
        <f t="shared" si="432"/>
        <v>60363.229999999996</v>
      </c>
      <c r="BS640" s="239">
        <f t="shared" si="433"/>
        <v>11.303636969678811</v>
      </c>
      <c r="BT640" s="248">
        <f t="shared" si="442"/>
        <v>0.33198852207346219</v>
      </c>
      <c r="BU640" s="36">
        <v>156856.97</v>
      </c>
      <c r="BV640" s="47">
        <f t="shared" si="434"/>
        <v>29.373084327061363</v>
      </c>
      <c r="BW640" s="54">
        <f t="shared" si="435"/>
        <v>20430.212603581982</v>
      </c>
      <c r="BX640" s="237">
        <f t="shared" si="436"/>
        <v>3.8257678802848569</v>
      </c>
      <c r="BY640" s="53">
        <v>10345</v>
      </c>
      <c r="BZ640" s="53">
        <v>8385</v>
      </c>
      <c r="CA640" s="53">
        <v>8520</v>
      </c>
      <c r="CB640" s="53">
        <v>6400</v>
      </c>
      <c r="CC640" s="54">
        <v>42553</v>
      </c>
      <c r="CD640" s="54">
        <v>5290.74</v>
      </c>
      <c r="CE640" s="54">
        <v>15000</v>
      </c>
      <c r="CF640" s="42">
        <f t="shared" si="437"/>
        <v>2.1586666972712533E-2</v>
      </c>
      <c r="CG640" s="42">
        <f t="shared" si="438"/>
        <v>1.7709114333083413E-2</v>
      </c>
      <c r="CH640" s="42">
        <f t="shared" si="439"/>
        <v>1.7778482610682531E-2</v>
      </c>
      <c r="CI640" s="42">
        <f t="shared" si="440"/>
        <v>1.335472872163946E-2</v>
      </c>
      <c r="CJ640" s="42">
        <f t="shared" si="441"/>
        <v>7.9684878355704702E-2</v>
      </c>
      <c r="CK640" s="54">
        <f t="shared" si="445"/>
        <v>4086.0425207163967</v>
      </c>
    </row>
    <row r="641" spans="1:89" ht="20" customHeight="1" x14ac:dyDescent="0.6">
      <c r="A641" s="47">
        <v>634</v>
      </c>
      <c r="B641" s="47">
        <v>3</v>
      </c>
      <c r="C641" s="60" t="s">
        <v>1009</v>
      </c>
      <c r="D641" s="48" t="s">
        <v>149</v>
      </c>
      <c r="E641" s="48" t="s">
        <v>473</v>
      </c>
      <c r="F641" s="66"/>
      <c r="G641" s="19">
        <v>40</v>
      </c>
      <c r="H641" s="20">
        <f t="shared" si="400"/>
        <v>0</v>
      </c>
      <c r="I641" s="82">
        <v>8906</v>
      </c>
      <c r="J641" s="22">
        <v>50</v>
      </c>
      <c r="K641" s="20">
        <f t="shared" si="401"/>
        <v>445300</v>
      </c>
      <c r="L641" s="23"/>
      <c r="M641" s="24">
        <v>60</v>
      </c>
      <c r="N641" s="20">
        <f t="shared" si="402"/>
        <v>0</v>
      </c>
      <c r="O641" s="82">
        <v>4099</v>
      </c>
      <c r="P641" s="25">
        <v>12</v>
      </c>
      <c r="Q641" s="20">
        <f t="shared" si="403"/>
        <v>49188</v>
      </c>
      <c r="R641" s="82"/>
      <c r="S641" s="26">
        <v>12</v>
      </c>
      <c r="T641" s="20">
        <f t="shared" si="404"/>
        <v>0</v>
      </c>
      <c r="U641" s="82">
        <v>462</v>
      </c>
      <c r="V641" s="25">
        <v>8</v>
      </c>
      <c r="W641" s="20">
        <f t="shared" si="405"/>
        <v>3696</v>
      </c>
      <c r="X641" s="82">
        <v>316</v>
      </c>
      <c r="Y641" s="25">
        <v>12</v>
      </c>
      <c r="Z641" s="20">
        <f t="shared" si="406"/>
        <v>3792</v>
      </c>
      <c r="AA641" s="82">
        <v>417</v>
      </c>
      <c r="AB641" s="25">
        <v>10</v>
      </c>
      <c r="AC641" s="20">
        <f t="shared" si="407"/>
        <v>4170</v>
      </c>
      <c r="AD641" s="82">
        <v>420</v>
      </c>
      <c r="AE641" s="25">
        <v>25</v>
      </c>
      <c r="AF641" s="20">
        <f t="shared" si="408"/>
        <v>10500</v>
      </c>
      <c r="AG641" s="82">
        <v>0</v>
      </c>
      <c r="AH641" s="25">
        <v>7.5</v>
      </c>
      <c r="AI641" s="20">
        <f t="shared" si="409"/>
        <v>0</v>
      </c>
      <c r="AJ641" s="82"/>
      <c r="AK641" s="22">
        <v>15</v>
      </c>
      <c r="AL641" s="20">
        <f t="shared" si="410"/>
        <v>0</v>
      </c>
      <c r="AM641" s="82"/>
      <c r="AN641" s="25">
        <v>12</v>
      </c>
      <c r="AO641" s="20">
        <f t="shared" si="411"/>
        <v>0</v>
      </c>
      <c r="AP641" s="23">
        <f t="shared" si="412"/>
        <v>1615</v>
      </c>
      <c r="AQ641" s="82"/>
      <c r="AR641" s="27">
        <v>4</v>
      </c>
      <c r="AS641" s="23">
        <f t="shared" si="413"/>
        <v>0</v>
      </c>
      <c r="AT641" s="82">
        <v>0</v>
      </c>
      <c r="AU641" s="28">
        <v>6</v>
      </c>
      <c r="AV641" s="23">
        <f t="shared" si="414"/>
        <v>0</v>
      </c>
      <c r="AW641" s="82"/>
      <c r="AX641" s="29">
        <f t="shared" si="415"/>
        <v>0</v>
      </c>
      <c r="AY641" s="23">
        <v>17980</v>
      </c>
      <c r="AZ641" s="30">
        <f t="shared" si="416"/>
        <v>0.46025151583202334</v>
      </c>
      <c r="BA641" s="30">
        <f t="shared" si="417"/>
        <v>0.1813384235346957</v>
      </c>
      <c r="BB641" s="30">
        <f t="shared" si="418"/>
        <v>0</v>
      </c>
      <c r="BC641" s="20">
        <f t="shared" si="419"/>
        <v>467458</v>
      </c>
      <c r="BD641" s="20">
        <f t="shared" si="420"/>
        <v>455800</v>
      </c>
      <c r="BE641" s="20">
        <f t="shared" si="421"/>
        <v>467458</v>
      </c>
      <c r="BF641" s="20">
        <f t="shared" si="422"/>
        <v>467458</v>
      </c>
      <c r="BG641" s="88">
        <v>533386</v>
      </c>
      <c r="BH641" s="88">
        <v>351771.61</v>
      </c>
      <c r="BI641" s="237">
        <f t="shared" si="423"/>
        <v>65.950664246905617</v>
      </c>
      <c r="BJ641" s="238">
        <f t="shared" si="424"/>
        <v>28786.760000000002</v>
      </c>
      <c r="BK641" s="239">
        <f t="shared" si="425"/>
        <v>5.396984547775908</v>
      </c>
      <c r="BL641" s="27">
        <f t="shared" si="426"/>
        <v>45410</v>
      </c>
      <c r="BM641" s="239">
        <f t="shared" si="427"/>
        <v>8.5135342884890122</v>
      </c>
      <c r="BN641" s="240">
        <f t="shared" si="428"/>
        <v>0</v>
      </c>
      <c r="BO641" s="239">
        <f t="shared" si="429"/>
        <v>0</v>
      </c>
      <c r="BP641" s="27">
        <f t="shared" si="430"/>
        <v>30000</v>
      </c>
      <c r="BQ641" s="239">
        <f t="shared" si="431"/>
        <v>5.6244445860971233</v>
      </c>
      <c r="BR641" s="36">
        <f t="shared" si="432"/>
        <v>37384.810000000005</v>
      </c>
      <c r="BS641" s="239">
        <f t="shared" si="433"/>
        <v>7.008959740225654</v>
      </c>
      <c r="BT641" s="248">
        <f t="shared" si="442"/>
        <v>0.34049335753094384</v>
      </c>
      <c r="BU641" s="241">
        <v>141581.57</v>
      </c>
      <c r="BV641" s="47">
        <f t="shared" si="434"/>
        <v>26.543923162587696</v>
      </c>
      <c r="BW641" s="54">
        <f t="shared" si="435"/>
        <v>40032.820000000007</v>
      </c>
      <c r="BX641" s="237">
        <f t="shared" si="436"/>
        <v>7.5054125905066895</v>
      </c>
      <c r="BY641" s="58">
        <v>7182.76</v>
      </c>
      <c r="BZ641" s="58">
        <v>7784</v>
      </c>
      <c r="CA641" s="58">
        <v>8540</v>
      </c>
      <c r="CB641" s="58">
        <v>5280</v>
      </c>
      <c r="CC641" s="59">
        <v>45410</v>
      </c>
      <c r="CD641" s="59"/>
      <c r="CE641" s="59">
        <v>30000</v>
      </c>
      <c r="CF641" s="42">
        <f t="shared" si="437"/>
        <v>1.5365572949869294E-2</v>
      </c>
      <c r="CG641" s="42">
        <f t="shared" si="438"/>
        <v>1.7077665642825802E-2</v>
      </c>
      <c r="CH641" s="42">
        <f t="shared" si="439"/>
        <v>1.8269020960171824E-2</v>
      </c>
      <c r="CI641" s="42">
        <f t="shared" si="440"/>
        <v>1.1295132396921221E-2</v>
      </c>
      <c r="CJ641" s="42">
        <f t="shared" si="441"/>
        <v>8.5135342884890122E-2</v>
      </c>
      <c r="CK641" s="54">
        <f t="shared" si="445"/>
        <v>8006.5640000000021</v>
      </c>
    </row>
    <row r="642" spans="1:89" ht="20" customHeight="1" x14ac:dyDescent="0.6">
      <c r="A642" s="47">
        <v>635</v>
      </c>
      <c r="B642" s="47">
        <v>3</v>
      </c>
      <c r="C642" s="65" t="s">
        <v>1010</v>
      </c>
      <c r="D642" s="47" t="s">
        <v>480</v>
      </c>
      <c r="E642" s="47" t="s">
        <v>147</v>
      </c>
      <c r="F642" s="57"/>
      <c r="G642" s="19">
        <v>40</v>
      </c>
      <c r="H642" s="20">
        <f t="shared" si="400"/>
        <v>0</v>
      </c>
      <c r="I642" s="57">
        <v>8170</v>
      </c>
      <c r="J642" s="22">
        <v>50</v>
      </c>
      <c r="K642" s="20">
        <f t="shared" si="401"/>
        <v>408500</v>
      </c>
      <c r="L642" s="23"/>
      <c r="M642" s="24">
        <v>60</v>
      </c>
      <c r="N642" s="20">
        <f t="shared" si="402"/>
        <v>0</v>
      </c>
      <c r="O642" s="23">
        <v>4608</v>
      </c>
      <c r="P642" s="25">
        <v>12</v>
      </c>
      <c r="Q642" s="20">
        <f t="shared" si="403"/>
        <v>55296</v>
      </c>
      <c r="R642" s="23"/>
      <c r="S642" s="26">
        <v>12</v>
      </c>
      <c r="T642" s="20">
        <f t="shared" si="404"/>
        <v>0</v>
      </c>
      <c r="U642" s="23">
        <v>1036</v>
      </c>
      <c r="V642" s="25">
        <v>8</v>
      </c>
      <c r="W642" s="20">
        <f t="shared" si="405"/>
        <v>8288</v>
      </c>
      <c r="X642" s="23"/>
      <c r="Y642" s="25">
        <v>12</v>
      </c>
      <c r="Z642" s="20">
        <f t="shared" si="406"/>
        <v>0</v>
      </c>
      <c r="AA642" s="23">
        <v>1340</v>
      </c>
      <c r="AB642" s="25">
        <v>10</v>
      </c>
      <c r="AC642" s="20">
        <f t="shared" si="407"/>
        <v>13400</v>
      </c>
      <c r="AD642" s="23">
        <v>115</v>
      </c>
      <c r="AE642" s="25">
        <v>25</v>
      </c>
      <c r="AF642" s="20">
        <f t="shared" si="408"/>
        <v>2875</v>
      </c>
      <c r="AG642" s="23">
        <v>568</v>
      </c>
      <c r="AH642" s="25">
        <v>7.5</v>
      </c>
      <c r="AI642" s="20">
        <f t="shared" si="409"/>
        <v>4260</v>
      </c>
      <c r="AJ642" s="23"/>
      <c r="AK642" s="22">
        <v>15</v>
      </c>
      <c r="AL642" s="20">
        <f t="shared" si="410"/>
        <v>0</v>
      </c>
      <c r="AM642" s="23"/>
      <c r="AN642" s="25">
        <v>12</v>
      </c>
      <c r="AO642" s="20">
        <f t="shared" si="411"/>
        <v>0</v>
      </c>
      <c r="AP642" s="23">
        <f t="shared" si="412"/>
        <v>3059</v>
      </c>
      <c r="AQ642" s="23"/>
      <c r="AR642" s="27">
        <v>4</v>
      </c>
      <c r="AS642" s="23">
        <f t="shared" si="413"/>
        <v>0</v>
      </c>
      <c r="AT642" s="23"/>
      <c r="AU642" s="28">
        <v>6</v>
      </c>
      <c r="AV642" s="23">
        <f t="shared" si="414"/>
        <v>0</v>
      </c>
      <c r="AW642" s="23">
        <v>1494</v>
      </c>
      <c r="AX642" s="29">
        <f t="shared" si="415"/>
        <v>1494</v>
      </c>
      <c r="AY642" s="23">
        <v>37520</v>
      </c>
      <c r="AZ642" s="30">
        <f t="shared" si="416"/>
        <v>0.56401468788249698</v>
      </c>
      <c r="BA642" s="30">
        <f t="shared" si="417"/>
        <v>0.37441860465116278</v>
      </c>
      <c r="BB642" s="30">
        <f t="shared" si="418"/>
        <v>0.32421875</v>
      </c>
      <c r="BC642" s="20">
        <f t="shared" si="419"/>
        <v>433063</v>
      </c>
      <c r="BD642" s="20">
        <f t="shared" si="420"/>
        <v>411375</v>
      </c>
      <c r="BE642" s="20">
        <f t="shared" si="421"/>
        <v>433063</v>
      </c>
      <c r="BF642" s="20">
        <f t="shared" si="422"/>
        <v>437323</v>
      </c>
      <c r="BG642" s="36">
        <v>532899</v>
      </c>
      <c r="BH642" s="36">
        <v>346349.11021999997</v>
      </c>
      <c r="BI642" s="237">
        <f t="shared" si="423"/>
        <v>64.993387155915102</v>
      </c>
      <c r="BJ642" s="238">
        <f t="shared" si="424"/>
        <v>40251</v>
      </c>
      <c r="BK642" s="239">
        <f t="shared" si="425"/>
        <v>7.5532136483648875</v>
      </c>
      <c r="BL642" s="27">
        <f t="shared" si="426"/>
        <v>53492.55</v>
      </c>
      <c r="BM642" s="239">
        <f t="shared" si="427"/>
        <v>10.038027843925398</v>
      </c>
      <c r="BN642" s="240">
        <f t="shared" si="428"/>
        <v>0</v>
      </c>
      <c r="BO642" s="239">
        <f t="shared" si="429"/>
        <v>0</v>
      </c>
      <c r="BP642" s="27">
        <f t="shared" si="430"/>
        <v>22500</v>
      </c>
      <c r="BQ642" s="239">
        <f t="shared" si="431"/>
        <v>4.2221884447146643</v>
      </c>
      <c r="BR642" s="36">
        <f t="shared" si="432"/>
        <v>52982.094999999987</v>
      </c>
      <c r="BS642" s="239">
        <f t="shared" si="433"/>
        <v>9.9422395238122032</v>
      </c>
      <c r="BT642" s="248">
        <f t="shared" si="442"/>
        <v>0.35006612844084906</v>
      </c>
      <c r="BU642" s="36">
        <v>169225.64499999999</v>
      </c>
      <c r="BV642" s="47">
        <f t="shared" si="434"/>
        <v>31.755669460817153</v>
      </c>
      <c r="BW642" s="54">
        <f t="shared" si="435"/>
        <v>17324.244780000037</v>
      </c>
      <c r="BX642" s="237">
        <f t="shared" si="436"/>
        <v>3.2509433832677557</v>
      </c>
      <c r="BY642" s="53">
        <v>11151</v>
      </c>
      <c r="BZ642" s="53">
        <v>12800</v>
      </c>
      <c r="CA642" s="53">
        <v>12100</v>
      </c>
      <c r="CB642" s="53">
        <v>4200</v>
      </c>
      <c r="CC642" s="54">
        <v>53492.55</v>
      </c>
      <c r="CD642" s="54">
        <v>0</v>
      </c>
      <c r="CE642" s="54">
        <v>22500</v>
      </c>
      <c r="CF642" s="42">
        <f t="shared" si="437"/>
        <v>2.574914042529609E-2</v>
      </c>
      <c r="CG642" s="42">
        <f t="shared" si="438"/>
        <v>3.1115162564570038E-2</v>
      </c>
      <c r="CH642" s="42">
        <f t="shared" si="439"/>
        <v>2.7940507501218067E-2</v>
      </c>
      <c r="CI642" s="42">
        <f t="shared" si="440"/>
        <v>9.6038854576594411E-3</v>
      </c>
      <c r="CJ642" s="42">
        <f t="shared" si="441"/>
        <v>0.10038027843925397</v>
      </c>
      <c r="CK642" s="54">
        <f t="shared" si="445"/>
        <v>3464.8489560000075</v>
      </c>
    </row>
    <row r="643" spans="1:89" ht="20" customHeight="1" x14ac:dyDescent="0.6">
      <c r="A643" s="47">
        <v>636</v>
      </c>
      <c r="B643" s="47">
        <v>4</v>
      </c>
      <c r="C643" s="72" t="s">
        <v>1011</v>
      </c>
      <c r="D643" s="47" t="s">
        <v>316</v>
      </c>
      <c r="E643" s="47" t="s">
        <v>255</v>
      </c>
      <c r="F643" s="57"/>
      <c r="G643" s="19">
        <v>40</v>
      </c>
      <c r="H643" s="20">
        <f t="shared" si="400"/>
        <v>0</v>
      </c>
      <c r="I643" s="57">
        <v>9169</v>
      </c>
      <c r="J643" s="22">
        <v>50</v>
      </c>
      <c r="K643" s="20">
        <f t="shared" si="401"/>
        <v>458450</v>
      </c>
      <c r="L643" s="23"/>
      <c r="M643" s="24">
        <v>60</v>
      </c>
      <c r="N643" s="20">
        <f t="shared" si="402"/>
        <v>0</v>
      </c>
      <c r="O643" s="23">
        <v>2211</v>
      </c>
      <c r="P643" s="25">
        <v>12</v>
      </c>
      <c r="Q643" s="20">
        <f t="shared" si="403"/>
        <v>26532</v>
      </c>
      <c r="R643" s="23">
        <v>485</v>
      </c>
      <c r="S643" s="26">
        <v>12</v>
      </c>
      <c r="T643" s="20">
        <f t="shared" si="404"/>
        <v>5820</v>
      </c>
      <c r="U643" s="23">
        <v>655</v>
      </c>
      <c r="V643" s="25">
        <v>8</v>
      </c>
      <c r="W643" s="20">
        <f t="shared" si="405"/>
        <v>5240</v>
      </c>
      <c r="X643" s="23">
        <v>265</v>
      </c>
      <c r="Y643" s="25">
        <v>12</v>
      </c>
      <c r="Z643" s="20">
        <f t="shared" si="406"/>
        <v>3180</v>
      </c>
      <c r="AA643" s="23">
        <v>700</v>
      </c>
      <c r="AB643" s="25">
        <v>10</v>
      </c>
      <c r="AC643" s="20">
        <f t="shared" si="407"/>
        <v>7000</v>
      </c>
      <c r="AD643" s="23">
        <v>65</v>
      </c>
      <c r="AE643" s="25">
        <v>25</v>
      </c>
      <c r="AF643" s="20">
        <f t="shared" si="408"/>
        <v>1625</v>
      </c>
      <c r="AG643" s="23">
        <v>0</v>
      </c>
      <c r="AH643" s="25">
        <v>7.5</v>
      </c>
      <c r="AI643" s="20">
        <f t="shared" si="409"/>
        <v>0</v>
      </c>
      <c r="AJ643" s="23"/>
      <c r="AK643" s="22">
        <v>15</v>
      </c>
      <c r="AL643" s="20">
        <f t="shared" si="410"/>
        <v>0</v>
      </c>
      <c r="AM643" s="23"/>
      <c r="AN643" s="25">
        <v>12</v>
      </c>
      <c r="AO643" s="20">
        <f t="shared" si="411"/>
        <v>0</v>
      </c>
      <c r="AP643" s="23">
        <f t="shared" si="412"/>
        <v>2170</v>
      </c>
      <c r="AQ643" s="23"/>
      <c r="AR643" s="27">
        <v>4</v>
      </c>
      <c r="AS643" s="23">
        <f t="shared" si="413"/>
        <v>0</v>
      </c>
      <c r="AT643" s="23"/>
      <c r="AU643" s="28">
        <v>6</v>
      </c>
      <c r="AV643" s="23">
        <f t="shared" si="414"/>
        <v>0</v>
      </c>
      <c r="AW643" s="23">
        <v>767</v>
      </c>
      <c r="AX643" s="29">
        <f t="shared" si="415"/>
        <v>767</v>
      </c>
      <c r="AY643" s="23">
        <v>24683</v>
      </c>
      <c r="AZ643" s="30">
        <f t="shared" si="416"/>
        <v>0.24113861926055186</v>
      </c>
      <c r="BA643" s="30">
        <f t="shared" si="417"/>
        <v>0.23666703021049187</v>
      </c>
      <c r="BB643" s="30">
        <f t="shared" si="418"/>
        <v>0.34690185436454091</v>
      </c>
      <c r="BC643" s="20">
        <f t="shared" si="419"/>
        <v>481315</v>
      </c>
      <c r="BD643" s="20">
        <f t="shared" si="420"/>
        <v>465895</v>
      </c>
      <c r="BE643" s="20">
        <f t="shared" si="421"/>
        <v>481315</v>
      </c>
      <c r="BF643" s="20">
        <f t="shared" si="422"/>
        <v>481315</v>
      </c>
      <c r="BG643" s="36">
        <v>532530</v>
      </c>
      <c r="BH643" s="36">
        <v>361660.73316900001</v>
      </c>
      <c r="BI643" s="237">
        <f t="shared" si="423"/>
        <v>67.913682453382904</v>
      </c>
      <c r="BJ643" s="238">
        <f t="shared" si="424"/>
        <v>35930</v>
      </c>
      <c r="BK643" s="239">
        <f t="shared" si="425"/>
        <v>6.7470377255741454</v>
      </c>
      <c r="BL643" s="27">
        <f t="shared" si="426"/>
        <v>37266</v>
      </c>
      <c r="BM643" s="239">
        <f t="shared" si="427"/>
        <v>6.997915610388147</v>
      </c>
      <c r="BN643" s="240">
        <f t="shared" si="428"/>
        <v>2925</v>
      </c>
      <c r="BO643" s="239">
        <f t="shared" si="429"/>
        <v>0.54926483015041405</v>
      </c>
      <c r="BP643" s="27">
        <f t="shared" si="430"/>
        <v>11000</v>
      </c>
      <c r="BQ643" s="239">
        <f t="shared" si="431"/>
        <v>2.0656113270613861</v>
      </c>
      <c r="BR643" s="36">
        <f t="shared" si="432"/>
        <v>50846.25</v>
      </c>
      <c r="BS643" s="239">
        <f t="shared" si="433"/>
        <v>9.5480536307813644</v>
      </c>
      <c r="BT643" s="248">
        <f t="shared" si="442"/>
        <v>0.32086317546617088</v>
      </c>
      <c r="BU643" s="36">
        <v>137967.25</v>
      </c>
      <c r="BV643" s="47">
        <f t="shared" si="434"/>
        <v>25.907883123955457</v>
      </c>
      <c r="BW643" s="54">
        <f t="shared" si="435"/>
        <v>32902.016830999986</v>
      </c>
      <c r="BX643" s="237">
        <f t="shared" si="436"/>
        <v>6.1784344226616312</v>
      </c>
      <c r="BY643" s="53">
        <v>14396</v>
      </c>
      <c r="BZ643" s="53">
        <v>8068</v>
      </c>
      <c r="CA643" s="53">
        <v>10496</v>
      </c>
      <c r="CB643" s="53">
        <v>2970</v>
      </c>
      <c r="CC643" s="54">
        <v>37266</v>
      </c>
      <c r="CD643" s="54">
        <v>2925</v>
      </c>
      <c r="CE643" s="54">
        <v>11000</v>
      </c>
      <c r="CF643" s="42">
        <f t="shared" si="437"/>
        <v>2.9909726478501604E-2</v>
      </c>
      <c r="CG643" s="42">
        <f t="shared" si="438"/>
        <v>1.7317206666738215E-2</v>
      </c>
      <c r="CH643" s="42">
        <f t="shared" si="439"/>
        <v>2.1806924778990891E-2</v>
      </c>
      <c r="CI643" s="42">
        <f t="shared" si="440"/>
        <v>6.1705951403966215E-3</v>
      </c>
      <c r="CJ643" s="42">
        <f t="shared" si="441"/>
        <v>6.9979156103881474E-2</v>
      </c>
      <c r="CK643" s="54">
        <f t="shared" si="445"/>
        <v>6580.4033661999974</v>
      </c>
    </row>
    <row r="644" spans="1:89" ht="20" customHeight="1" x14ac:dyDescent="0.6">
      <c r="A644" s="47">
        <v>637</v>
      </c>
      <c r="B644" s="47">
        <v>4</v>
      </c>
      <c r="C644" s="48" t="s">
        <v>1012</v>
      </c>
      <c r="D644" s="48" t="s">
        <v>1013</v>
      </c>
      <c r="E644" s="48" t="s">
        <v>129</v>
      </c>
      <c r="F644" s="55"/>
      <c r="G644" s="19">
        <v>40</v>
      </c>
      <c r="H644" s="20">
        <f t="shared" si="400"/>
        <v>0</v>
      </c>
      <c r="I644" s="23">
        <v>8468</v>
      </c>
      <c r="J644" s="22">
        <v>50</v>
      </c>
      <c r="K644" s="20">
        <f t="shared" si="401"/>
        <v>423400</v>
      </c>
      <c r="L644" s="23"/>
      <c r="M644" s="24">
        <v>60</v>
      </c>
      <c r="N644" s="20">
        <f t="shared" si="402"/>
        <v>0</v>
      </c>
      <c r="O644" s="23">
        <v>4497</v>
      </c>
      <c r="P644" s="25">
        <v>12</v>
      </c>
      <c r="Q644" s="20">
        <f t="shared" si="403"/>
        <v>53964</v>
      </c>
      <c r="R644" s="23">
        <v>244</v>
      </c>
      <c r="S644" s="26">
        <v>12</v>
      </c>
      <c r="T644" s="20">
        <f t="shared" si="404"/>
        <v>2928</v>
      </c>
      <c r="U644" s="23">
        <v>370</v>
      </c>
      <c r="V644" s="25">
        <v>8</v>
      </c>
      <c r="W644" s="20">
        <f t="shared" si="405"/>
        <v>2960</v>
      </c>
      <c r="X644" s="23">
        <v>80</v>
      </c>
      <c r="Y644" s="25">
        <v>12</v>
      </c>
      <c r="Z644" s="20">
        <f t="shared" si="406"/>
        <v>960</v>
      </c>
      <c r="AA644" s="23">
        <v>544</v>
      </c>
      <c r="AB644" s="25">
        <v>10</v>
      </c>
      <c r="AC644" s="20">
        <f t="shared" si="407"/>
        <v>5440</v>
      </c>
      <c r="AD644" s="23">
        <v>120</v>
      </c>
      <c r="AE644" s="25">
        <v>25</v>
      </c>
      <c r="AF644" s="20">
        <f t="shared" si="408"/>
        <v>3000</v>
      </c>
      <c r="AG644" s="23">
        <v>384</v>
      </c>
      <c r="AH644" s="25">
        <v>7.5</v>
      </c>
      <c r="AI644" s="20">
        <f t="shared" si="409"/>
        <v>2880</v>
      </c>
      <c r="AJ644" s="23"/>
      <c r="AK644" s="22">
        <v>15</v>
      </c>
      <c r="AL644" s="20">
        <f t="shared" si="410"/>
        <v>0</v>
      </c>
      <c r="AM644" s="23"/>
      <c r="AN644" s="25">
        <v>12</v>
      </c>
      <c r="AO644" s="20">
        <f t="shared" si="411"/>
        <v>0</v>
      </c>
      <c r="AP644" s="23">
        <f t="shared" si="412"/>
        <v>1742</v>
      </c>
      <c r="AQ644" s="23">
        <v>60</v>
      </c>
      <c r="AR644" s="27">
        <v>4</v>
      </c>
      <c r="AS644" s="23">
        <f t="shared" si="413"/>
        <v>240</v>
      </c>
      <c r="AT644" s="23"/>
      <c r="AU644" s="28">
        <v>6</v>
      </c>
      <c r="AV644" s="23">
        <f t="shared" si="414"/>
        <v>0</v>
      </c>
      <c r="AW644" s="23">
        <v>1769</v>
      </c>
      <c r="AX644" s="29">
        <f t="shared" si="415"/>
        <v>2009</v>
      </c>
      <c r="AY644" s="23">
        <v>34585</v>
      </c>
      <c r="AZ644" s="30">
        <f t="shared" si="416"/>
        <v>0.53105810108644314</v>
      </c>
      <c r="BA644" s="30">
        <f t="shared" si="417"/>
        <v>0.20571563533301843</v>
      </c>
      <c r="BB644" s="30">
        <f t="shared" si="418"/>
        <v>0.44674227262619526</v>
      </c>
      <c r="BC644" s="20">
        <f t="shared" si="419"/>
        <v>438688</v>
      </c>
      <c r="BD644" s="20">
        <f t="shared" si="420"/>
        <v>429328</v>
      </c>
      <c r="BE644" s="20">
        <f t="shared" si="421"/>
        <v>438688</v>
      </c>
      <c r="BF644" s="20">
        <f t="shared" si="422"/>
        <v>441568</v>
      </c>
      <c r="BG644" s="36">
        <v>530117</v>
      </c>
      <c r="BH644" s="36">
        <v>348861.73408920399</v>
      </c>
      <c r="BI644" s="237">
        <f t="shared" si="423"/>
        <v>65.808441172270264</v>
      </c>
      <c r="BJ644" s="238">
        <f t="shared" si="424"/>
        <v>37059</v>
      </c>
      <c r="BK644" s="239">
        <f t="shared" si="425"/>
        <v>6.9907209163260182</v>
      </c>
      <c r="BL644" s="27">
        <f t="shared" si="426"/>
        <v>46500</v>
      </c>
      <c r="BM644" s="239">
        <f t="shared" si="427"/>
        <v>8.771648522873253</v>
      </c>
      <c r="BN644" s="240">
        <f t="shared" si="428"/>
        <v>6499</v>
      </c>
      <c r="BO644" s="239">
        <f t="shared" si="429"/>
        <v>1.2259557795731886</v>
      </c>
      <c r="BP644" s="27">
        <f t="shared" si="430"/>
        <v>20000</v>
      </c>
      <c r="BQ644" s="239">
        <f t="shared" si="431"/>
        <v>3.7727520528487108</v>
      </c>
      <c r="BR644" s="36">
        <f t="shared" si="432"/>
        <v>23566.98000000001</v>
      </c>
      <c r="BS644" s="239">
        <f t="shared" si="433"/>
        <v>4.4456186087222278</v>
      </c>
      <c r="BT644" s="248">
        <f t="shared" si="442"/>
        <v>0.34191558827729729</v>
      </c>
      <c r="BU644" s="36">
        <v>133624.98000000001</v>
      </c>
      <c r="BV644" s="47">
        <f t="shared" si="434"/>
        <v>25.206695880343396</v>
      </c>
      <c r="BW644" s="54">
        <f t="shared" si="435"/>
        <v>47630.285910795996</v>
      </c>
      <c r="BX644" s="237">
        <f t="shared" si="436"/>
        <v>8.9848629473863308</v>
      </c>
      <c r="BY644" s="53">
        <v>9924</v>
      </c>
      <c r="BZ644" s="53">
        <v>11500</v>
      </c>
      <c r="CA644" s="53">
        <v>12915</v>
      </c>
      <c r="CB644" s="53">
        <v>2720</v>
      </c>
      <c r="CC644" s="54">
        <v>46500</v>
      </c>
      <c r="CD644" s="54">
        <v>6499</v>
      </c>
      <c r="CE644" s="54">
        <v>20000</v>
      </c>
      <c r="CF644" s="42">
        <f t="shared" si="437"/>
        <v>2.2622000145889561E-2</v>
      </c>
      <c r="CG644" s="42">
        <f t="shared" si="438"/>
        <v>2.6786047031640146E-2</v>
      </c>
      <c r="CH644" s="42">
        <f t="shared" si="439"/>
        <v>2.9440057626376834E-2</v>
      </c>
      <c r="CI644" s="42">
        <f t="shared" si="440"/>
        <v>6.1598666570041307E-3</v>
      </c>
      <c r="CJ644" s="42">
        <f t="shared" si="441"/>
        <v>8.771648522873253E-2</v>
      </c>
      <c r="CK644" s="54">
        <f t="shared" si="445"/>
        <v>9526.0571821592002</v>
      </c>
    </row>
    <row r="645" spans="1:89" ht="20" customHeight="1" x14ac:dyDescent="0.6">
      <c r="A645" s="47">
        <v>638</v>
      </c>
      <c r="B645" s="62">
        <v>3</v>
      </c>
      <c r="C645" s="48" t="s">
        <v>1014</v>
      </c>
      <c r="D645" s="48" t="s">
        <v>1015</v>
      </c>
      <c r="E645" s="71" t="s">
        <v>478</v>
      </c>
      <c r="F645" s="57"/>
      <c r="G645" s="19">
        <v>40</v>
      </c>
      <c r="H645" s="20">
        <f t="shared" si="400"/>
        <v>0</v>
      </c>
      <c r="I645" s="57">
        <v>9090</v>
      </c>
      <c r="J645" s="22">
        <v>50</v>
      </c>
      <c r="K645" s="20">
        <f t="shared" si="401"/>
        <v>454500</v>
      </c>
      <c r="L645" s="23"/>
      <c r="M645" s="24">
        <v>60</v>
      </c>
      <c r="N645" s="20">
        <f t="shared" si="402"/>
        <v>0</v>
      </c>
      <c r="O645" s="57">
        <v>2117</v>
      </c>
      <c r="P645" s="25">
        <v>12</v>
      </c>
      <c r="Q645" s="20">
        <f t="shared" si="403"/>
        <v>25404</v>
      </c>
      <c r="R645" s="57">
        <v>220</v>
      </c>
      <c r="S645" s="26">
        <v>12</v>
      </c>
      <c r="T645" s="20">
        <f t="shared" si="404"/>
        <v>2640</v>
      </c>
      <c r="U645" s="23">
        <v>930</v>
      </c>
      <c r="V645" s="25">
        <v>8</v>
      </c>
      <c r="W645" s="20">
        <f t="shared" si="405"/>
        <v>7440</v>
      </c>
      <c r="X645" s="57">
        <v>167</v>
      </c>
      <c r="Y645" s="25">
        <v>12</v>
      </c>
      <c r="Z645" s="20">
        <f t="shared" si="406"/>
        <v>2004</v>
      </c>
      <c r="AA645" s="57">
        <v>640</v>
      </c>
      <c r="AB645" s="25">
        <v>10</v>
      </c>
      <c r="AC645" s="20">
        <f t="shared" si="407"/>
        <v>6400</v>
      </c>
      <c r="AD645" s="57">
        <v>371</v>
      </c>
      <c r="AE645" s="25">
        <v>25</v>
      </c>
      <c r="AF645" s="20">
        <f t="shared" si="408"/>
        <v>9275</v>
      </c>
      <c r="AG645" s="57"/>
      <c r="AH645" s="25">
        <v>7.5</v>
      </c>
      <c r="AI645" s="20">
        <f t="shared" si="409"/>
        <v>0</v>
      </c>
      <c r="AJ645" s="57"/>
      <c r="AK645" s="22">
        <v>15</v>
      </c>
      <c r="AL645" s="20">
        <f t="shared" si="410"/>
        <v>0</v>
      </c>
      <c r="AM645" s="57"/>
      <c r="AN645" s="25">
        <v>12</v>
      </c>
      <c r="AO645" s="20">
        <f t="shared" si="411"/>
        <v>0</v>
      </c>
      <c r="AP645" s="23">
        <f t="shared" si="412"/>
        <v>2328</v>
      </c>
      <c r="AQ645" s="57">
        <v>43</v>
      </c>
      <c r="AR645" s="27">
        <v>4</v>
      </c>
      <c r="AS645" s="23">
        <f t="shared" si="413"/>
        <v>172</v>
      </c>
      <c r="AT645" s="57"/>
      <c r="AU645" s="28">
        <v>6</v>
      </c>
      <c r="AV645" s="23">
        <f t="shared" si="414"/>
        <v>0</v>
      </c>
      <c r="AW645" s="57">
        <v>699</v>
      </c>
      <c r="AX645" s="29">
        <f t="shared" si="415"/>
        <v>871</v>
      </c>
      <c r="AY645" s="57">
        <v>19315</v>
      </c>
      <c r="AZ645" s="30">
        <f t="shared" si="416"/>
        <v>0.23289328932893288</v>
      </c>
      <c r="BA645" s="30">
        <f t="shared" si="417"/>
        <v>0.25610561056105613</v>
      </c>
      <c r="BB645" s="30">
        <f t="shared" si="418"/>
        <v>0.41143127066603685</v>
      </c>
      <c r="BC645" s="20">
        <f t="shared" si="419"/>
        <v>482259</v>
      </c>
      <c r="BD645" s="20">
        <f t="shared" si="420"/>
        <v>466415</v>
      </c>
      <c r="BE645" s="20">
        <f t="shared" si="421"/>
        <v>482259</v>
      </c>
      <c r="BF645" s="20">
        <f t="shared" si="422"/>
        <v>482259</v>
      </c>
      <c r="BG645" s="241">
        <v>529898</v>
      </c>
      <c r="BH645" s="241">
        <v>358012.06</v>
      </c>
      <c r="BI645" s="237">
        <f t="shared" si="423"/>
        <v>67.562447867325417</v>
      </c>
      <c r="BJ645" s="238">
        <f t="shared" si="424"/>
        <v>37700</v>
      </c>
      <c r="BK645" s="239">
        <f t="shared" si="425"/>
        <v>7.1145767676043317</v>
      </c>
      <c r="BL645" s="27">
        <f t="shared" si="426"/>
        <v>28770.5</v>
      </c>
      <c r="BM645" s="239">
        <f t="shared" si="427"/>
        <v>5.4294411377283938</v>
      </c>
      <c r="BN645" s="240">
        <f t="shared" si="428"/>
        <v>7297.5</v>
      </c>
      <c r="BO645" s="239">
        <f t="shared" si="429"/>
        <v>1.3771518292199632</v>
      </c>
      <c r="BP645" s="27">
        <f t="shared" si="430"/>
        <v>10000</v>
      </c>
      <c r="BQ645" s="239">
        <f t="shared" si="431"/>
        <v>1.8871556412743586</v>
      </c>
      <c r="BR645" s="36">
        <f t="shared" si="432"/>
        <v>26823.041666667006</v>
      </c>
      <c r="BS645" s="239">
        <f t="shared" si="433"/>
        <v>5.0619254397387818</v>
      </c>
      <c r="BT645" s="248">
        <f t="shared" si="442"/>
        <v>0.32437552132674591</v>
      </c>
      <c r="BU645" s="241">
        <v>110591.04166666701</v>
      </c>
      <c r="BV645" s="47">
        <f t="shared" si="434"/>
        <v>20.870250815565829</v>
      </c>
      <c r="BW645" s="54">
        <f t="shared" si="435"/>
        <v>61294.898333332996</v>
      </c>
      <c r="BX645" s="237">
        <f t="shared" si="436"/>
        <v>11.567301317108765</v>
      </c>
      <c r="BY645" s="58">
        <v>11529</v>
      </c>
      <c r="BZ645" s="58">
        <v>9375</v>
      </c>
      <c r="CA645" s="58">
        <v>11940</v>
      </c>
      <c r="CB645" s="58">
        <v>4856</v>
      </c>
      <c r="CC645" s="59">
        <v>28770.5</v>
      </c>
      <c r="CD645" s="59">
        <v>7297.5</v>
      </c>
      <c r="CE645" s="59">
        <v>10000</v>
      </c>
      <c r="CF645" s="42">
        <f t="shared" si="437"/>
        <v>2.3906241252107271E-2</v>
      </c>
      <c r="CG645" s="42">
        <f t="shared" si="438"/>
        <v>2.010012542478265E-2</v>
      </c>
      <c r="CH645" s="42">
        <f t="shared" si="439"/>
        <v>2.4758480401609922E-2</v>
      </c>
      <c r="CI645" s="42">
        <f t="shared" si="440"/>
        <v>1.0069278126483902E-2</v>
      </c>
      <c r="CJ645" s="42">
        <f t="shared" si="441"/>
        <v>5.4294411377283927E-2</v>
      </c>
      <c r="CK645" s="54">
        <f t="shared" si="445"/>
        <v>12258.979666666601</v>
      </c>
    </row>
    <row r="646" spans="1:89" ht="20" customHeight="1" x14ac:dyDescent="0.6">
      <c r="A646" s="47">
        <v>639</v>
      </c>
      <c r="B646" s="47">
        <v>4</v>
      </c>
      <c r="C646" s="60" t="s">
        <v>1016</v>
      </c>
      <c r="D646" s="69" t="s">
        <v>254</v>
      </c>
      <c r="E646" s="47" t="s">
        <v>101</v>
      </c>
      <c r="F646" s="57"/>
      <c r="G646" s="19">
        <v>40</v>
      </c>
      <c r="H646" s="20">
        <f t="shared" si="400"/>
        <v>0</v>
      </c>
      <c r="I646" s="57">
        <v>8637</v>
      </c>
      <c r="J646" s="22">
        <v>50</v>
      </c>
      <c r="K646" s="20">
        <f t="shared" si="401"/>
        <v>431850</v>
      </c>
      <c r="L646" s="23"/>
      <c r="M646" s="24">
        <v>60</v>
      </c>
      <c r="N646" s="20">
        <f t="shared" si="402"/>
        <v>0</v>
      </c>
      <c r="O646" s="23">
        <v>4111</v>
      </c>
      <c r="P646" s="25">
        <v>12</v>
      </c>
      <c r="Q646" s="20">
        <f t="shared" si="403"/>
        <v>49332</v>
      </c>
      <c r="R646" s="23">
        <v>750</v>
      </c>
      <c r="S646" s="26">
        <v>12</v>
      </c>
      <c r="T646" s="20">
        <f t="shared" si="404"/>
        <v>9000</v>
      </c>
      <c r="U646" s="23">
        <v>320</v>
      </c>
      <c r="V646" s="25">
        <v>8</v>
      </c>
      <c r="W646" s="20">
        <f t="shared" si="405"/>
        <v>2560</v>
      </c>
      <c r="X646" s="23">
        <v>275</v>
      </c>
      <c r="Y646" s="25">
        <v>12</v>
      </c>
      <c r="Z646" s="20">
        <f t="shared" si="406"/>
        <v>3300</v>
      </c>
      <c r="AA646" s="23">
        <v>446</v>
      </c>
      <c r="AB646" s="25">
        <v>10</v>
      </c>
      <c r="AC646" s="20">
        <f t="shared" si="407"/>
        <v>4460</v>
      </c>
      <c r="AD646" s="23"/>
      <c r="AE646" s="25">
        <v>25</v>
      </c>
      <c r="AF646" s="20">
        <f t="shared" si="408"/>
        <v>0</v>
      </c>
      <c r="AG646" s="23"/>
      <c r="AH646" s="25">
        <v>7.5</v>
      </c>
      <c r="AI646" s="20">
        <f t="shared" si="409"/>
        <v>0</v>
      </c>
      <c r="AJ646" s="23"/>
      <c r="AK646" s="22">
        <v>15</v>
      </c>
      <c r="AL646" s="20">
        <f t="shared" si="410"/>
        <v>0</v>
      </c>
      <c r="AM646" s="23"/>
      <c r="AN646" s="25">
        <v>12</v>
      </c>
      <c r="AO646" s="20">
        <f t="shared" si="411"/>
        <v>0</v>
      </c>
      <c r="AP646" s="23">
        <f t="shared" si="412"/>
        <v>1791</v>
      </c>
      <c r="AQ646" s="23"/>
      <c r="AR646" s="27">
        <v>4</v>
      </c>
      <c r="AS646" s="23">
        <f t="shared" si="413"/>
        <v>0</v>
      </c>
      <c r="AT646" s="23"/>
      <c r="AU646" s="28">
        <v>6</v>
      </c>
      <c r="AV646" s="23">
        <f t="shared" si="414"/>
        <v>0</v>
      </c>
      <c r="AW646" s="23">
        <v>1459</v>
      </c>
      <c r="AX646" s="29">
        <f t="shared" si="415"/>
        <v>1459</v>
      </c>
      <c r="AY646" s="23">
        <v>29180</v>
      </c>
      <c r="AZ646" s="30">
        <f t="shared" si="416"/>
        <v>0.47597545444019912</v>
      </c>
      <c r="BA646" s="30">
        <f t="shared" si="417"/>
        <v>0.20736366794025704</v>
      </c>
      <c r="BB646" s="30">
        <f t="shared" si="418"/>
        <v>0.35490148382388714</v>
      </c>
      <c r="BC646" s="20">
        <f t="shared" si="419"/>
        <v>451170</v>
      </c>
      <c r="BD646" s="20">
        <f t="shared" si="420"/>
        <v>440850</v>
      </c>
      <c r="BE646" s="20">
        <f t="shared" si="421"/>
        <v>451170</v>
      </c>
      <c r="BF646" s="20">
        <f t="shared" si="422"/>
        <v>451170</v>
      </c>
      <c r="BG646" s="36">
        <v>529682</v>
      </c>
      <c r="BH646" s="36">
        <v>346686.44993006001</v>
      </c>
      <c r="BI646" s="237">
        <f t="shared" si="423"/>
        <v>65.451808807937596</v>
      </c>
      <c r="BJ646" s="238">
        <f t="shared" si="424"/>
        <v>36724</v>
      </c>
      <c r="BK646" s="239">
        <f t="shared" si="425"/>
        <v>6.9332165336938019</v>
      </c>
      <c r="BL646" s="27">
        <f t="shared" si="426"/>
        <v>38910.400000000001</v>
      </c>
      <c r="BM646" s="239">
        <f t="shared" si="427"/>
        <v>7.3459925011610743</v>
      </c>
      <c r="BN646" s="240">
        <f t="shared" si="428"/>
        <v>3890.72</v>
      </c>
      <c r="BO646" s="239">
        <f t="shared" si="429"/>
        <v>0.73453883650945284</v>
      </c>
      <c r="BP646" s="27">
        <f t="shared" si="430"/>
        <v>10000</v>
      </c>
      <c r="BQ646" s="239">
        <f t="shared" si="431"/>
        <v>1.8879252079549618</v>
      </c>
      <c r="BR646" s="36">
        <f t="shared" si="432"/>
        <v>80025.19</v>
      </c>
      <c r="BS646" s="239">
        <f t="shared" si="433"/>
        <v>15.108157347238533</v>
      </c>
      <c r="BT646" s="248">
        <f t="shared" si="442"/>
        <v>0.34548191192062405</v>
      </c>
      <c r="BU646" s="36">
        <v>169550.31</v>
      </c>
      <c r="BV646" s="47">
        <f t="shared" si="434"/>
        <v>32.009830426557819</v>
      </c>
      <c r="BW646" s="54">
        <f t="shared" si="435"/>
        <v>13445.240069939988</v>
      </c>
      <c r="BX646" s="237">
        <f t="shared" si="436"/>
        <v>2.5383607655045837</v>
      </c>
      <c r="BY646" s="53">
        <v>10734</v>
      </c>
      <c r="BZ646" s="53">
        <v>10380</v>
      </c>
      <c r="CA646" s="53">
        <v>10250</v>
      </c>
      <c r="CB646" s="53">
        <v>5360</v>
      </c>
      <c r="CC646" s="54">
        <v>38910.400000000001</v>
      </c>
      <c r="CD646" s="54">
        <v>3890.72</v>
      </c>
      <c r="CE646" s="54">
        <v>10000</v>
      </c>
      <c r="CF646" s="42">
        <f t="shared" si="437"/>
        <v>2.3791475497041026E-2</v>
      </c>
      <c r="CG646" s="42">
        <f t="shared" si="438"/>
        <v>2.3545423613473972E-2</v>
      </c>
      <c r="CH646" s="42">
        <f t="shared" si="439"/>
        <v>2.2718709134029302E-2</v>
      </c>
      <c r="CI646" s="42">
        <f t="shared" si="440"/>
        <v>1.1880222532526541E-2</v>
      </c>
      <c r="CJ646" s="42">
        <f t="shared" si="441"/>
        <v>7.3459925011610749E-2</v>
      </c>
      <c r="CK646" s="54">
        <f t="shared" si="445"/>
        <v>2689.0480139879978</v>
      </c>
    </row>
    <row r="647" spans="1:89" ht="20" customHeight="1" x14ac:dyDescent="0.6">
      <c r="A647" s="47">
        <v>640</v>
      </c>
      <c r="B647" s="47">
        <v>3</v>
      </c>
      <c r="C647" s="48" t="s">
        <v>1017</v>
      </c>
      <c r="D647" s="48" t="s">
        <v>1018</v>
      </c>
      <c r="E647" s="48" t="s">
        <v>244</v>
      </c>
      <c r="F647" s="64"/>
      <c r="G647" s="19">
        <v>40</v>
      </c>
      <c r="H647" s="20">
        <f t="shared" si="400"/>
        <v>0</v>
      </c>
      <c r="I647" s="64">
        <v>9605</v>
      </c>
      <c r="J647" s="22">
        <v>50</v>
      </c>
      <c r="K647" s="20">
        <f t="shared" si="401"/>
        <v>480250</v>
      </c>
      <c r="L647" s="23"/>
      <c r="M647" s="24">
        <v>60</v>
      </c>
      <c r="N647" s="20">
        <f t="shared" si="402"/>
        <v>0</v>
      </c>
      <c r="O647" s="64">
        <v>2307</v>
      </c>
      <c r="P647" s="25">
        <v>12</v>
      </c>
      <c r="Q647" s="20">
        <f t="shared" si="403"/>
        <v>27684</v>
      </c>
      <c r="R647" s="64"/>
      <c r="S647" s="26">
        <v>12</v>
      </c>
      <c r="T647" s="20">
        <f t="shared" si="404"/>
        <v>0</v>
      </c>
      <c r="U647" s="64">
        <v>222</v>
      </c>
      <c r="V647" s="25">
        <v>8</v>
      </c>
      <c r="W647" s="20">
        <f t="shared" si="405"/>
        <v>1776</v>
      </c>
      <c r="X647" s="64">
        <v>133</v>
      </c>
      <c r="Y647" s="25">
        <v>12</v>
      </c>
      <c r="Z647" s="20">
        <f t="shared" si="406"/>
        <v>1596</v>
      </c>
      <c r="AA647" s="64">
        <v>152</v>
      </c>
      <c r="AB647" s="25">
        <v>10</v>
      </c>
      <c r="AC647" s="20">
        <f t="shared" si="407"/>
        <v>1520</v>
      </c>
      <c r="AD647" s="64"/>
      <c r="AE647" s="25">
        <v>25</v>
      </c>
      <c r="AF647" s="20">
        <f t="shared" si="408"/>
        <v>0</v>
      </c>
      <c r="AG647" s="64"/>
      <c r="AH647" s="25">
        <v>7.5</v>
      </c>
      <c r="AI647" s="20">
        <f t="shared" si="409"/>
        <v>0</v>
      </c>
      <c r="AJ647" s="64"/>
      <c r="AK647" s="22">
        <v>15</v>
      </c>
      <c r="AL647" s="20">
        <f t="shared" si="410"/>
        <v>0</v>
      </c>
      <c r="AM647" s="64">
        <v>8</v>
      </c>
      <c r="AN647" s="25">
        <v>12</v>
      </c>
      <c r="AO647" s="20">
        <f t="shared" si="411"/>
        <v>96</v>
      </c>
      <c r="AP647" s="23">
        <f t="shared" si="412"/>
        <v>515</v>
      </c>
      <c r="AQ647" s="64"/>
      <c r="AR647" s="27">
        <v>4</v>
      </c>
      <c r="AS647" s="23">
        <f t="shared" si="413"/>
        <v>0</v>
      </c>
      <c r="AT647" s="64"/>
      <c r="AU647" s="28">
        <v>6</v>
      </c>
      <c r="AV647" s="23">
        <f t="shared" si="414"/>
        <v>0</v>
      </c>
      <c r="AW647" s="64">
        <v>927</v>
      </c>
      <c r="AX647" s="29">
        <f t="shared" si="415"/>
        <v>927</v>
      </c>
      <c r="AY647" s="23">
        <v>15240</v>
      </c>
      <c r="AZ647" s="30">
        <f t="shared" si="416"/>
        <v>0.24018740239458616</v>
      </c>
      <c r="BA647" s="30">
        <f t="shared" si="417"/>
        <v>5.3617907339927121E-2</v>
      </c>
      <c r="BB647" s="30">
        <f t="shared" si="418"/>
        <v>0.40182054616384916</v>
      </c>
      <c r="BC647" s="20">
        <f t="shared" si="419"/>
        <v>485142</v>
      </c>
      <c r="BD647" s="20">
        <f t="shared" si="420"/>
        <v>480250</v>
      </c>
      <c r="BE647" s="20">
        <f t="shared" si="421"/>
        <v>485142</v>
      </c>
      <c r="BF647" s="20">
        <f t="shared" si="422"/>
        <v>485142</v>
      </c>
      <c r="BG647" s="88">
        <v>528162</v>
      </c>
      <c r="BH647" s="88">
        <v>357225.69</v>
      </c>
      <c r="BI647" s="237">
        <f t="shared" si="423"/>
        <v>67.635628841151018</v>
      </c>
      <c r="BJ647" s="238">
        <f t="shared" si="424"/>
        <v>44558</v>
      </c>
      <c r="BK647" s="239">
        <f t="shared" si="425"/>
        <v>8.4364267024132751</v>
      </c>
      <c r="BL647" s="27">
        <f t="shared" si="426"/>
        <v>32098</v>
      </c>
      <c r="BM647" s="239">
        <f t="shared" si="427"/>
        <v>6.0773020399044233</v>
      </c>
      <c r="BN647" s="240">
        <f t="shared" si="428"/>
        <v>0</v>
      </c>
      <c r="BO647" s="239">
        <f t="shared" si="429"/>
        <v>0</v>
      </c>
      <c r="BP647" s="27">
        <f t="shared" si="430"/>
        <v>15000</v>
      </c>
      <c r="BQ647" s="239">
        <f t="shared" si="431"/>
        <v>2.8400377157008645</v>
      </c>
      <c r="BR647" s="36">
        <f t="shared" si="432"/>
        <v>61293.149999999994</v>
      </c>
      <c r="BS647" s="239">
        <f t="shared" si="433"/>
        <v>11.604990514274029</v>
      </c>
      <c r="BT647" s="248">
        <f t="shared" si="442"/>
        <v>0.32364371158848987</v>
      </c>
      <c r="BU647" s="88">
        <v>152949.15</v>
      </c>
      <c r="BV647" s="47">
        <f t="shared" si="434"/>
        <v>28.958756972292591</v>
      </c>
      <c r="BW647" s="54">
        <f t="shared" si="435"/>
        <v>17987.160000000003</v>
      </c>
      <c r="BX647" s="237">
        <f t="shared" si="436"/>
        <v>3.4056141865563982</v>
      </c>
      <c r="BY647" s="73">
        <v>11100</v>
      </c>
      <c r="BZ647" s="73">
        <v>15355</v>
      </c>
      <c r="CA647" s="73">
        <v>11260</v>
      </c>
      <c r="CB647" s="73">
        <v>6843</v>
      </c>
      <c r="CC647" s="74">
        <v>32098</v>
      </c>
      <c r="CD647" s="74">
        <v>0</v>
      </c>
      <c r="CE647" s="74">
        <v>15000</v>
      </c>
      <c r="CF647" s="42">
        <f t="shared" si="437"/>
        <v>2.2879899081093783E-2</v>
      </c>
      <c r="CG647" s="42">
        <f t="shared" si="438"/>
        <v>3.1972930765226441E-2</v>
      </c>
      <c r="CH647" s="42">
        <f t="shared" si="439"/>
        <v>2.3209699428208649E-2</v>
      </c>
      <c r="CI647" s="42">
        <f t="shared" si="440"/>
        <v>1.4105148595668898E-2</v>
      </c>
      <c r="CJ647" s="42">
        <f t="shared" si="441"/>
        <v>6.0773020399044232E-2</v>
      </c>
      <c r="CK647" s="54">
        <f t="shared" si="445"/>
        <v>3597.4320000000007</v>
      </c>
    </row>
    <row r="648" spans="1:89" ht="20" customHeight="1" x14ac:dyDescent="0.6">
      <c r="A648" s="47">
        <v>641</v>
      </c>
      <c r="B648" s="47">
        <v>4</v>
      </c>
      <c r="C648" s="48" t="s">
        <v>1019</v>
      </c>
      <c r="D648" s="48" t="s">
        <v>196</v>
      </c>
      <c r="E648" s="48" t="s">
        <v>110</v>
      </c>
      <c r="F648" s="55"/>
      <c r="G648" s="19">
        <v>40</v>
      </c>
      <c r="H648" s="20">
        <f t="shared" ref="H648:H711" si="446">SUM(F648*G648)</f>
        <v>0</v>
      </c>
      <c r="I648" s="23">
        <v>8938</v>
      </c>
      <c r="J648" s="22">
        <v>50</v>
      </c>
      <c r="K648" s="20">
        <f t="shared" ref="K648:K711" si="447">J648*I648</f>
        <v>446900</v>
      </c>
      <c r="L648" s="23"/>
      <c r="M648" s="24">
        <v>60</v>
      </c>
      <c r="N648" s="20">
        <f t="shared" ref="N648:N711" si="448">M648*L648</f>
        <v>0</v>
      </c>
      <c r="O648" s="23">
        <v>3469</v>
      </c>
      <c r="P648" s="25">
        <v>12</v>
      </c>
      <c r="Q648" s="20">
        <f t="shared" ref="Q648:Q711" si="449">O648*P648</f>
        <v>41628</v>
      </c>
      <c r="R648" s="23">
        <v>50</v>
      </c>
      <c r="S648" s="26">
        <v>12</v>
      </c>
      <c r="T648" s="20">
        <f t="shared" ref="T648:T711" si="450">R648*S648</f>
        <v>600</v>
      </c>
      <c r="U648" s="23">
        <v>341</v>
      </c>
      <c r="V648" s="25">
        <v>8</v>
      </c>
      <c r="W648" s="20">
        <f t="shared" ref="W648:W711" si="451">U648*V648</f>
        <v>2728</v>
      </c>
      <c r="X648" s="23">
        <v>247</v>
      </c>
      <c r="Y648" s="25">
        <v>12</v>
      </c>
      <c r="Z648" s="20">
        <f t="shared" ref="Z648:Z711" si="452">X648*Y648</f>
        <v>2964</v>
      </c>
      <c r="AA648" s="23">
        <v>560</v>
      </c>
      <c r="AB648" s="25">
        <v>10</v>
      </c>
      <c r="AC648" s="20">
        <f t="shared" ref="AC648:AC711" si="453">AA648*AB648</f>
        <v>5600</v>
      </c>
      <c r="AD648" s="23">
        <v>30</v>
      </c>
      <c r="AE648" s="25">
        <v>25</v>
      </c>
      <c r="AF648" s="20">
        <f t="shared" ref="AF648:AF711" si="454">AD648*AE648</f>
        <v>750</v>
      </c>
      <c r="AG648" s="23">
        <v>144</v>
      </c>
      <c r="AH648" s="25">
        <v>7.5</v>
      </c>
      <c r="AI648" s="20">
        <f t="shared" ref="AI648:AI711" si="455">AG648*AH648</f>
        <v>1080</v>
      </c>
      <c r="AJ648" s="23"/>
      <c r="AK648" s="22">
        <v>15</v>
      </c>
      <c r="AL648" s="20">
        <f t="shared" ref="AL648:AL711" si="456">AJ648*AK648</f>
        <v>0</v>
      </c>
      <c r="AM648" s="23">
        <v>103</v>
      </c>
      <c r="AN648" s="25">
        <v>12</v>
      </c>
      <c r="AO648" s="20">
        <f t="shared" ref="AO648:AO711" si="457">AM648*AN648</f>
        <v>1236</v>
      </c>
      <c r="AP648" s="23">
        <f t="shared" ref="AP648:AP711" si="458">SUM(R648+U648+X648+AA648+AD648+AG648+AM648+AJ648)</f>
        <v>1475</v>
      </c>
      <c r="AQ648" s="23"/>
      <c r="AR648" s="27">
        <v>4</v>
      </c>
      <c r="AS648" s="23">
        <f t="shared" ref="AS648:AS711" si="459">SUM(AQ648*AR648)</f>
        <v>0</v>
      </c>
      <c r="AT648" s="23"/>
      <c r="AU648" s="28">
        <v>6</v>
      </c>
      <c r="AV648" s="23">
        <f t="shared" ref="AV648:AV711" si="460">SUM(AT648*AU648)</f>
        <v>0</v>
      </c>
      <c r="AW648" s="23">
        <v>1229</v>
      </c>
      <c r="AX648" s="29">
        <f t="shared" ref="AX648:AX711" si="461">SUM(AW648+AV648+AS648)</f>
        <v>1229</v>
      </c>
      <c r="AY648" s="23">
        <v>23990</v>
      </c>
      <c r="AZ648" s="30">
        <f t="shared" ref="AZ648:AZ711" si="462">O648/(I648+F648+L648)</f>
        <v>0.38811814723651822</v>
      </c>
      <c r="BA648" s="30">
        <f t="shared" ref="BA648:BA711" si="463">AP648/(I648+F648+L648)</f>
        <v>0.16502573282613561</v>
      </c>
      <c r="BB648" s="30">
        <f t="shared" ref="BB648:BB711" si="464">AX648/O648</f>
        <v>0.35428077255693285</v>
      </c>
      <c r="BC648" s="20">
        <f t="shared" ref="BC648:BC711" si="465">H648+W648+Z648+AC648+AF648+T648+K648+N648</f>
        <v>459542</v>
      </c>
      <c r="BD648" s="20">
        <f t="shared" ref="BD648:BD711" si="466">H648+AF648+T648+K648+N648</f>
        <v>448250</v>
      </c>
      <c r="BE648" s="20">
        <f t="shared" ref="BE648:BE711" si="467">H648+W648+Z648+AC648+AF648+T648+K648+N648</f>
        <v>459542</v>
      </c>
      <c r="BF648" s="20">
        <f t="shared" ref="BF648:BF711" si="468">H648+W648+Z648+AC648+AF648+AI648+T648+K648+N648</f>
        <v>460622</v>
      </c>
      <c r="BG648" s="36">
        <v>527270</v>
      </c>
      <c r="BH648" s="36">
        <v>353757.10353535402</v>
      </c>
      <c r="BI648" s="237">
        <f t="shared" ref="BI648:BI711" si="469">+BH648/BG648%</f>
        <v>67.092211492281763</v>
      </c>
      <c r="BJ648" s="238">
        <f t="shared" ref="BJ648:BJ711" si="470">SUM(BY648+BZ648+CA648+CB648)</f>
        <v>37072.5</v>
      </c>
      <c r="BK648" s="239">
        <f t="shared" ref="BK648:BK711" si="471">+BJ648/BG648%</f>
        <v>7.0310277466952416</v>
      </c>
      <c r="BL648" s="27">
        <f t="shared" ref="BL648:BL711" si="472">CC648</f>
        <v>51650</v>
      </c>
      <c r="BM648" s="239">
        <f t="shared" ref="BM648:BM711" si="473">+BL648/BG648%</f>
        <v>9.7957403227947726</v>
      </c>
      <c r="BN648" s="240">
        <f t="shared" ref="BN648:BN711" si="474">CD648</f>
        <v>3625</v>
      </c>
      <c r="BO648" s="239">
        <f t="shared" ref="BO648:BO711" si="475">+BN648/BG648%</f>
        <v>0.68750355605287616</v>
      </c>
      <c r="BP648" s="27">
        <f t="shared" ref="BP648:BP711" si="476">CE648</f>
        <v>10000</v>
      </c>
      <c r="BQ648" s="239">
        <f t="shared" ref="BQ648:BQ711" si="477">+BP648/BG648%</f>
        <v>1.8965615339389688</v>
      </c>
      <c r="BR648" s="36">
        <f t="shared" ref="BR648:BR711" si="478">BU648-BL648-BN648-BP648-BY648-BZ648-CA648-CB648</f>
        <v>34370.76999999999</v>
      </c>
      <c r="BS648" s="239">
        <f t="shared" ref="BS648:BS711" si="479">+BR648/BG648%</f>
        <v>6.5186280273863471</v>
      </c>
      <c r="BT648" s="248">
        <f t="shared" si="442"/>
        <v>0.32907788507718244</v>
      </c>
      <c r="BU648" s="36">
        <v>136718.26999999999</v>
      </c>
      <c r="BV648" s="47">
        <f t="shared" ref="BV648:BV711" si="480">+BU648/BG648%</f>
        <v>25.929461186868206</v>
      </c>
      <c r="BW648" s="54">
        <f t="shared" ref="BW648:BW711" si="481">SUM(BG648-BH648-BU648)</f>
        <v>36794.626464645989</v>
      </c>
      <c r="BX648" s="237">
        <f t="shared" ref="BX648:BX711" si="482">+BW648/BG648%</f>
        <v>6.9783273208500374</v>
      </c>
      <c r="BY648" s="53">
        <v>10792.5</v>
      </c>
      <c r="BZ648" s="53">
        <v>11137</v>
      </c>
      <c r="CA648" s="53">
        <v>11176</v>
      </c>
      <c r="CB648" s="53">
        <v>3967</v>
      </c>
      <c r="CC648" s="54">
        <v>51650</v>
      </c>
      <c r="CD648" s="54">
        <v>3625</v>
      </c>
      <c r="CE648" s="54">
        <v>10000</v>
      </c>
      <c r="CF648" s="42">
        <f t="shared" ref="CF648:CF711" si="483">BY648/BC648</f>
        <v>2.3485339751317617E-2</v>
      </c>
      <c r="CG648" s="42">
        <f t="shared" ref="CG648:CG711" si="484">BZ648/BD648</f>
        <v>2.4845510317902955E-2</v>
      </c>
      <c r="CH648" s="42">
        <f t="shared" ref="CH648:CH711" si="485">CA648/BE648</f>
        <v>2.431986630166557E-2</v>
      </c>
      <c r="CI648" s="42">
        <f t="shared" ref="CI648:CI711" si="486">CB648/BF648</f>
        <v>8.6122677596814738E-3</v>
      </c>
      <c r="CJ648" s="42">
        <f t="shared" ref="CJ648:CJ711" si="487">CC648/BG648</f>
        <v>9.7957403227947729E-2</v>
      </c>
      <c r="CK648" s="54">
        <f t="shared" si="445"/>
        <v>7358.9252929291979</v>
      </c>
    </row>
    <row r="649" spans="1:89" ht="20" customHeight="1" x14ac:dyDescent="0.6">
      <c r="A649" s="47">
        <v>642</v>
      </c>
      <c r="B649" s="62">
        <v>3</v>
      </c>
      <c r="C649" s="48" t="s">
        <v>1020</v>
      </c>
      <c r="D649" s="48" t="s">
        <v>84</v>
      </c>
      <c r="E649" s="48" t="s">
        <v>203</v>
      </c>
      <c r="F649" s="49">
        <v>0</v>
      </c>
      <c r="G649" s="19">
        <v>40</v>
      </c>
      <c r="H649" s="20">
        <f t="shared" si="446"/>
        <v>0</v>
      </c>
      <c r="I649" s="23">
        <v>8310</v>
      </c>
      <c r="J649" s="22">
        <v>50</v>
      </c>
      <c r="K649" s="20">
        <f t="shared" si="447"/>
        <v>415500</v>
      </c>
      <c r="L649" s="23"/>
      <c r="M649" s="24">
        <v>60</v>
      </c>
      <c r="N649" s="20">
        <f t="shared" si="448"/>
        <v>0</v>
      </c>
      <c r="O649" s="23">
        <v>4279</v>
      </c>
      <c r="P649" s="25">
        <v>12</v>
      </c>
      <c r="Q649" s="20">
        <f t="shared" si="449"/>
        <v>51348</v>
      </c>
      <c r="R649" s="23">
        <v>1000</v>
      </c>
      <c r="S649" s="26">
        <v>12</v>
      </c>
      <c r="T649" s="20">
        <f t="shared" si="450"/>
        <v>12000</v>
      </c>
      <c r="U649" s="23">
        <v>294</v>
      </c>
      <c r="V649" s="25">
        <v>8</v>
      </c>
      <c r="W649" s="20">
        <f t="shared" si="451"/>
        <v>2352</v>
      </c>
      <c r="X649" s="23">
        <v>163</v>
      </c>
      <c r="Y649" s="25">
        <v>12</v>
      </c>
      <c r="Z649" s="20">
        <f t="shared" si="452"/>
        <v>1956</v>
      </c>
      <c r="AA649" s="23">
        <v>740</v>
      </c>
      <c r="AB649" s="25">
        <v>10</v>
      </c>
      <c r="AC649" s="20">
        <f t="shared" si="453"/>
        <v>7400</v>
      </c>
      <c r="AD649" s="23">
        <v>0</v>
      </c>
      <c r="AE649" s="25">
        <v>25</v>
      </c>
      <c r="AF649" s="20">
        <f t="shared" si="454"/>
        <v>0</v>
      </c>
      <c r="AG649" s="23">
        <v>420</v>
      </c>
      <c r="AH649" s="25">
        <v>7.5</v>
      </c>
      <c r="AI649" s="20">
        <f t="shared" si="455"/>
        <v>3150</v>
      </c>
      <c r="AJ649" s="23"/>
      <c r="AK649" s="22">
        <v>15</v>
      </c>
      <c r="AL649" s="20">
        <f t="shared" si="456"/>
        <v>0</v>
      </c>
      <c r="AM649" s="23">
        <v>0</v>
      </c>
      <c r="AN649" s="25">
        <v>12</v>
      </c>
      <c r="AO649" s="20">
        <f t="shared" si="457"/>
        <v>0</v>
      </c>
      <c r="AP649" s="23">
        <f t="shared" si="458"/>
        <v>2617</v>
      </c>
      <c r="AQ649" s="23">
        <v>31</v>
      </c>
      <c r="AR649" s="27">
        <v>4</v>
      </c>
      <c r="AS649" s="23">
        <f t="shared" si="459"/>
        <v>124</v>
      </c>
      <c r="AT649" s="23">
        <v>0</v>
      </c>
      <c r="AU649" s="28">
        <v>6</v>
      </c>
      <c r="AV649" s="23">
        <f t="shared" si="460"/>
        <v>0</v>
      </c>
      <c r="AW649" s="23">
        <v>1633</v>
      </c>
      <c r="AX649" s="29">
        <f t="shared" si="461"/>
        <v>1757</v>
      </c>
      <c r="AY649" s="23">
        <v>33490</v>
      </c>
      <c r="AZ649" s="30">
        <f t="shared" si="462"/>
        <v>0.51492178098676289</v>
      </c>
      <c r="BA649" s="30">
        <f t="shared" si="463"/>
        <v>0.31492178098676293</v>
      </c>
      <c r="BB649" s="30">
        <f t="shared" si="464"/>
        <v>0.41060995559710212</v>
      </c>
      <c r="BC649" s="20">
        <f t="shared" si="465"/>
        <v>439208</v>
      </c>
      <c r="BD649" s="20">
        <f t="shared" si="466"/>
        <v>427500</v>
      </c>
      <c r="BE649" s="20">
        <f t="shared" si="467"/>
        <v>439208</v>
      </c>
      <c r="BF649" s="20">
        <f t="shared" si="468"/>
        <v>442358</v>
      </c>
      <c r="BG649" s="36">
        <v>527196</v>
      </c>
      <c r="BH649" s="36">
        <v>349642.11</v>
      </c>
      <c r="BI649" s="237">
        <f t="shared" si="469"/>
        <v>66.321085516582059</v>
      </c>
      <c r="BJ649" s="238">
        <f t="shared" si="470"/>
        <v>36755</v>
      </c>
      <c r="BK649" s="239">
        <f t="shared" si="471"/>
        <v>6.9717903777722139</v>
      </c>
      <c r="BL649" s="27">
        <f t="shared" si="472"/>
        <v>27100</v>
      </c>
      <c r="BM649" s="239">
        <f t="shared" si="473"/>
        <v>5.1404031897055367</v>
      </c>
      <c r="BN649" s="240">
        <f t="shared" si="474"/>
        <v>14246.26</v>
      </c>
      <c r="BO649" s="239">
        <f t="shared" si="475"/>
        <v>2.7022701234455497</v>
      </c>
      <c r="BP649" s="27">
        <f t="shared" si="476"/>
        <v>10000</v>
      </c>
      <c r="BQ649" s="239">
        <f t="shared" si="477"/>
        <v>1.8968277452787958</v>
      </c>
      <c r="BR649" s="36">
        <f t="shared" si="478"/>
        <v>31331.678484848002</v>
      </c>
      <c r="BS649" s="239">
        <f t="shared" si="479"/>
        <v>5.9430797056214386</v>
      </c>
      <c r="BT649" s="248">
        <f t="shared" ref="BT649:BT712" si="488">(BG649-BH649)/BG649</f>
        <v>0.33678914483417932</v>
      </c>
      <c r="BU649" s="36">
        <v>119432.938484848</v>
      </c>
      <c r="BV649" s="47">
        <f t="shared" si="480"/>
        <v>22.654371141823532</v>
      </c>
      <c r="BW649" s="54">
        <f t="shared" si="481"/>
        <v>58120.951515152017</v>
      </c>
      <c r="BX649" s="237">
        <f t="shared" si="482"/>
        <v>11.0245433415944</v>
      </c>
      <c r="BY649" s="53">
        <v>8544</v>
      </c>
      <c r="BZ649" s="53">
        <v>12680</v>
      </c>
      <c r="CA649" s="53">
        <v>11368</v>
      </c>
      <c r="CB649" s="53">
        <v>4163</v>
      </c>
      <c r="CC649" s="54">
        <v>27100</v>
      </c>
      <c r="CD649" s="54">
        <v>14246.26</v>
      </c>
      <c r="CE649" s="54">
        <v>10000</v>
      </c>
      <c r="CF649" s="42">
        <f t="shared" si="483"/>
        <v>1.9453197573814685E-2</v>
      </c>
      <c r="CG649" s="42">
        <f t="shared" si="484"/>
        <v>2.9660818713450294E-2</v>
      </c>
      <c r="CH649" s="42">
        <f t="shared" si="485"/>
        <v>2.5882952951676655E-2</v>
      </c>
      <c r="CI649" s="42">
        <f t="shared" si="486"/>
        <v>9.4109296090496841E-3</v>
      </c>
      <c r="CJ649" s="42">
        <f t="shared" si="487"/>
        <v>5.1404031897055363E-2</v>
      </c>
      <c r="CK649" s="54">
        <f t="shared" si="445"/>
        <v>11624.190303030404</v>
      </c>
    </row>
    <row r="650" spans="1:89" ht="20" customHeight="1" x14ac:dyDescent="0.6">
      <c r="A650" s="47">
        <v>643</v>
      </c>
      <c r="B650" s="47">
        <v>3</v>
      </c>
      <c r="C650" s="48" t="s">
        <v>1021</v>
      </c>
      <c r="D650" s="48" t="s">
        <v>84</v>
      </c>
      <c r="E650" s="48" t="s">
        <v>233</v>
      </c>
      <c r="F650" s="49">
        <v>0</v>
      </c>
      <c r="G650" s="19">
        <v>40</v>
      </c>
      <c r="H650" s="20">
        <f t="shared" si="446"/>
        <v>0</v>
      </c>
      <c r="I650" s="23">
        <v>8661</v>
      </c>
      <c r="J650" s="22">
        <v>50</v>
      </c>
      <c r="K650" s="20">
        <f t="shared" si="447"/>
        <v>433050</v>
      </c>
      <c r="L650" s="23"/>
      <c r="M650" s="24">
        <v>60</v>
      </c>
      <c r="N650" s="20">
        <f t="shared" si="448"/>
        <v>0</v>
      </c>
      <c r="O650" s="23">
        <v>4026</v>
      </c>
      <c r="P650" s="25">
        <v>12</v>
      </c>
      <c r="Q650" s="20">
        <f t="shared" si="449"/>
        <v>48312</v>
      </c>
      <c r="R650" s="23">
        <v>440</v>
      </c>
      <c r="S650" s="26">
        <v>12</v>
      </c>
      <c r="T650" s="20">
        <f t="shared" si="450"/>
        <v>5280</v>
      </c>
      <c r="U650" s="23">
        <v>320</v>
      </c>
      <c r="V650" s="25">
        <v>8</v>
      </c>
      <c r="W650" s="20">
        <f t="shared" si="451"/>
        <v>2560</v>
      </c>
      <c r="X650" s="23">
        <v>212</v>
      </c>
      <c r="Y650" s="25">
        <v>12</v>
      </c>
      <c r="Z650" s="20">
        <f t="shared" si="452"/>
        <v>2544</v>
      </c>
      <c r="AA650" s="23">
        <v>630</v>
      </c>
      <c r="AB650" s="25">
        <v>10</v>
      </c>
      <c r="AC650" s="20">
        <f t="shared" si="453"/>
        <v>6300</v>
      </c>
      <c r="AD650" s="23">
        <v>130</v>
      </c>
      <c r="AE650" s="25">
        <v>25</v>
      </c>
      <c r="AF650" s="20">
        <f t="shared" si="454"/>
        <v>3250</v>
      </c>
      <c r="AG650" s="23">
        <v>578</v>
      </c>
      <c r="AH650" s="25">
        <v>7.5</v>
      </c>
      <c r="AI650" s="20">
        <f t="shared" si="455"/>
        <v>4335</v>
      </c>
      <c r="AJ650" s="23"/>
      <c r="AK650" s="22">
        <v>15</v>
      </c>
      <c r="AL650" s="20">
        <f t="shared" si="456"/>
        <v>0</v>
      </c>
      <c r="AM650" s="23">
        <v>0</v>
      </c>
      <c r="AN650" s="25">
        <v>12</v>
      </c>
      <c r="AO650" s="20">
        <f t="shared" si="457"/>
        <v>0</v>
      </c>
      <c r="AP650" s="23">
        <f t="shared" si="458"/>
        <v>2310</v>
      </c>
      <c r="AQ650" s="23">
        <v>81</v>
      </c>
      <c r="AR650" s="27">
        <v>4</v>
      </c>
      <c r="AS650" s="23">
        <f t="shared" si="459"/>
        <v>324</v>
      </c>
      <c r="AT650" s="23">
        <v>0</v>
      </c>
      <c r="AU650" s="28">
        <v>6</v>
      </c>
      <c r="AV650" s="23">
        <f t="shared" si="460"/>
        <v>0</v>
      </c>
      <c r="AW650" s="23">
        <v>1022</v>
      </c>
      <c r="AX650" s="29">
        <f t="shared" si="461"/>
        <v>1346</v>
      </c>
      <c r="AY650" s="23">
        <v>20915</v>
      </c>
      <c r="AZ650" s="30">
        <f t="shared" si="462"/>
        <v>0.46484239695185314</v>
      </c>
      <c r="BA650" s="30">
        <f t="shared" si="463"/>
        <v>0.26671285071007966</v>
      </c>
      <c r="BB650" s="30">
        <f t="shared" si="464"/>
        <v>0.33432687531048189</v>
      </c>
      <c r="BC650" s="20">
        <f t="shared" si="465"/>
        <v>452984</v>
      </c>
      <c r="BD650" s="20">
        <f t="shared" si="466"/>
        <v>441580</v>
      </c>
      <c r="BE650" s="20">
        <f t="shared" si="467"/>
        <v>452984</v>
      </c>
      <c r="BF650" s="20">
        <f t="shared" si="468"/>
        <v>457319</v>
      </c>
      <c r="BG650" s="36">
        <v>526546</v>
      </c>
      <c r="BH650" s="36">
        <v>348914.066666667</v>
      </c>
      <c r="BI650" s="237">
        <f t="shared" si="469"/>
        <v>66.264688491920367</v>
      </c>
      <c r="BJ650" s="238">
        <f t="shared" si="470"/>
        <v>33416</v>
      </c>
      <c r="BK650" s="239">
        <f t="shared" si="471"/>
        <v>6.3462641440633867</v>
      </c>
      <c r="BL650" s="27">
        <f t="shared" si="472"/>
        <v>31300</v>
      </c>
      <c r="BM650" s="239">
        <f t="shared" si="473"/>
        <v>5.9443999194752211</v>
      </c>
      <c r="BN650" s="240">
        <f t="shared" si="474"/>
        <v>11745.01</v>
      </c>
      <c r="BO650" s="239">
        <f t="shared" si="475"/>
        <v>2.2305762459500214</v>
      </c>
      <c r="BP650" s="27">
        <f t="shared" si="476"/>
        <v>20000</v>
      </c>
      <c r="BQ650" s="239">
        <f t="shared" si="477"/>
        <v>3.7983386066934322</v>
      </c>
      <c r="BR650" s="36">
        <f t="shared" si="478"/>
        <v>34423.138484848008</v>
      </c>
      <c r="BS650" s="239">
        <f t="shared" si="479"/>
        <v>6.5375367935276323</v>
      </c>
      <c r="BT650" s="248">
        <f t="shared" si="488"/>
        <v>0.33735311508079635</v>
      </c>
      <c r="BU650" s="36">
        <v>130884.148484848</v>
      </c>
      <c r="BV650" s="47">
        <f t="shared" si="480"/>
        <v>24.857115709709692</v>
      </c>
      <c r="BW650" s="54">
        <f t="shared" si="481"/>
        <v>46747.784848484996</v>
      </c>
      <c r="BX650" s="237">
        <f t="shared" si="482"/>
        <v>8.8781957983699424</v>
      </c>
      <c r="BY650" s="53">
        <v>13084</v>
      </c>
      <c r="BZ650" s="53">
        <v>7270</v>
      </c>
      <c r="CA650" s="53">
        <v>8562</v>
      </c>
      <c r="CB650" s="53">
        <v>4500</v>
      </c>
      <c r="CC650" s="54">
        <v>31300</v>
      </c>
      <c r="CD650" s="54">
        <v>11745.01</v>
      </c>
      <c r="CE650" s="54">
        <v>20000</v>
      </c>
      <c r="CF650" s="42">
        <f t="shared" si="483"/>
        <v>2.8884022393726932E-2</v>
      </c>
      <c r="CG650" s="42">
        <f t="shared" si="484"/>
        <v>1.6463607953258751E-2</v>
      </c>
      <c r="CH650" s="42">
        <f t="shared" si="485"/>
        <v>1.8901329848294863E-2</v>
      </c>
      <c r="CI650" s="42">
        <f t="shared" si="486"/>
        <v>9.8399585409746811E-3</v>
      </c>
      <c r="CJ650" s="42">
        <f t="shared" si="487"/>
        <v>5.9443999194752219E-2</v>
      </c>
      <c r="CK650" s="54">
        <f t="shared" si="445"/>
        <v>9349.5569696969997</v>
      </c>
    </row>
    <row r="651" spans="1:89" ht="20" customHeight="1" x14ac:dyDescent="0.6">
      <c r="A651" s="47">
        <v>644</v>
      </c>
      <c r="B651" s="62">
        <v>3</v>
      </c>
      <c r="C651" s="48" t="s">
        <v>1022</v>
      </c>
      <c r="D651" s="48" t="s">
        <v>434</v>
      </c>
      <c r="E651" s="48" t="s">
        <v>82</v>
      </c>
      <c r="F651" s="49">
        <v>0</v>
      </c>
      <c r="G651" s="19">
        <v>40</v>
      </c>
      <c r="H651" s="20">
        <f t="shared" si="446"/>
        <v>0</v>
      </c>
      <c r="I651" s="23">
        <v>8453</v>
      </c>
      <c r="J651" s="22">
        <v>50</v>
      </c>
      <c r="K651" s="20">
        <f t="shared" si="447"/>
        <v>422650</v>
      </c>
      <c r="L651" s="23"/>
      <c r="M651" s="24">
        <v>60</v>
      </c>
      <c r="N651" s="20">
        <f t="shared" si="448"/>
        <v>0</v>
      </c>
      <c r="O651" s="23">
        <v>3437</v>
      </c>
      <c r="P651" s="25">
        <v>12</v>
      </c>
      <c r="Q651" s="20">
        <f t="shared" si="449"/>
        <v>41244</v>
      </c>
      <c r="R651" s="23">
        <v>1460</v>
      </c>
      <c r="S651" s="26">
        <v>12</v>
      </c>
      <c r="T651" s="20">
        <f t="shared" si="450"/>
        <v>17520</v>
      </c>
      <c r="U651" s="23">
        <v>320</v>
      </c>
      <c r="V651" s="25">
        <v>8</v>
      </c>
      <c r="W651" s="20">
        <f t="shared" si="451"/>
        <v>2560</v>
      </c>
      <c r="X651" s="23">
        <v>260</v>
      </c>
      <c r="Y651" s="25">
        <v>12</v>
      </c>
      <c r="Z651" s="20">
        <f t="shared" si="452"/>
        <v>3120</v>
      </c>
      <c r="AA651" s="23">
        <v>602</v>
      </c>
      <c r="AB651" s="25">
        <v>10</v>
      </c>
      <c r="AC651" s="20">
        <f t="shared" si="453"/>
        <v>6020</v>
      </c>
      <c r="AD651" s="23">
        <v>0</v>
      </c>
      <c r="AE651" s="25">
        <v>25</v>
      </c>
      <c r="AF651" s="20">
        <f t="shared" si="454"/>
        <v>0</v>
      </c>
      <c r="AG651" s="23">
        <v>404</v>
      </c>
      <c r="AH651" s="25">
        <v>7.5</v>
      </c>
      <c r="AI651" s="20">
        <f t="shared" si="455"/>
        <v>3030</v>
      </c>
      <c r="AJ651" s="23"/>
      <c r="AK651" s="22">
        <v>15</v>
      </c>
      <c r="AL651" s="20">
        <f t="shared" si="456"/>
        <v>0</v>
      </c>
      <c r="AM651" s="23">
        <v>0</v>
      </c>
      <c r="AN651" s="25">
        <v>12</v>
      </c>
      <c r="AO651" s="20">
        <f t="shared" si="457"/>
        <v>0</v>
      </c>
      <c r="AP651" s="23">
        <f t="shared" si="458"/>
        <v>3046</v>
      </c>
      <c r="AQ651" s="23">
        <v>128</v>
      </c>
      <c r="AR651" s="27">
        <v>4</v>
      </c>
      <c r="AS651" s="23">
        <f t="shared" si="459"/>
        <v>512</v>
      </c>
      <c r="AT651" s="23">
        <v>0</v>
      </c>
      <c r="AU651" s="28">
        <v>6</v>
      </c>
      <c r="AV651" s="23">
        <f t="shared" si="460"/>
        <v>0</v>
      </c>
      <c r="AW651" s="23">
        <v>918</v>
      </c>
      <c r="AX651" s="29">
        <f t="shared" si="461"/>
        <v>1430</v>
      </c>
      <c r="AY651" s="23">
        <v>29315</v>
      </c>
      <c r="AZ651" s="30">
        <f t="shared" si="462"/>
        <v>0.40660120667218741</v>
      </c>
      <c r="BA651" s="30">
        <f t="shared" si="463"/>
        <v>0.36034543948893882</v>
      </c>
      <c r="BB651" s="30">
        <f t="shared" si="464"/>
        <v>0.41606051789351178</v>
      </c>
      <c r="BC651" s="20">
        <f t="shared" si="465"/>
        <v>451870</v>
      </c>
      <c r="BD651" s="20">
        <f t="shared" si="466"/>
        <v>440170</v>
      </c>
      <c r="BE651" s="20">
        <f t="shared" si="467"/>
        <v>451870</v>
      </c>
      <c r="BF651" s="20">
        <f t="shared" si="468"/>
        <v>454900</v>
      </c>
      <c r="BG651" s="36">
        <v>525459</v>
      </c>
      <c r="BH651" s="36">
        <v>352628.39</v>
      </c>
      <c r="BI651" s="237">
        <f t="shared" si="469"/>
        <v>67.108640255471883</v>
      </c>
      <c r="BJ651" s="238">
        <f t="shared" si="470"/>
        <v>37277</v>
      </c>
      <c r="BK651" s="239">
        <f t="shared" si="471"/>
        <v>7.0941786133646962</v>
      </c>
      <c r="BL651" s="27">
        <f t="shared" si="472"/>
        <v>22185</v>
      </c>
      <c r="BM651" s="239">
        <f t="shared" si="473"/>
        <v>4.2220230312926414</v>
      </c>
      <c r="BN651" s="240">
        <f t="shared" si="474"/>
        <v>7524.44</v>
      </c>
      <c r="BO651" s="239">
        <f t="shared" si="475"/>
        <v>1.4319747116330674</v>
      </c>
      <c r="BP651" s="27">
        <f t="shared" si="476"/>
        <v>10000</v>
      </c>
      <c r="BQ651" s="239">
        <f t="shared" si="477"/>
        <v>1.9030980533210011</v>
      </c>
      <c r="BR651" s="36">
        <f t="shared" si="478"/>
        <v>40566.839999999997</v>
      </c>
      <c r="BS651" s="239">
        <f t="shared" si="479"/>
        <v>7.7202674233384521</v>
      </c>
      <c r="BT651" s="248">
        <f t="shared" si="488"/>
        <v>0.32891359744528115</v>
      </c>
      <c r="BU651" s="36">
        <v>117553.28</v>
      </c>
      <c r="BV651" s="47">
        <f t="shared" si="480"/>
        <v>22.371541832949859</v>
      </c>
      <c r="BW651" s="54">
        <f t="shared" si="481"/>
        <v>55277.329999999987</v>
      </c>
      <c r="BX651" s="237">
        <f t="shared" si="482"/>
        <v>10.519817911578256</v>
      </c>
      <c r="BY651" s="53">
        <v>12063</v>
      </c>
      <c r="BZ651" s="53">
        <v>13245</v>
      </c>
      <c r="CA651" s="53">
        <v>9504</v>
      </c>
      <c r="CB651" s="53">
        <v>2465</v>
      </c>
      <c r="CC651" s="54">
        <v>22185</v>
      </c>
      <c r="CD651" s="54">
        <v>7524.44</v>
      </c>
      <c r="CE651" s="54">
        <v>10000</v>
      </c>
      <c r="CF651" s="42">
        <f t="shared" si="483"/>
        <v>2.6695731073096245E-2</v>
      </c>
      <c r="CG651" s="42">
        <f t="shared" si="484"/>
        <v>3.0090646795556262E-2</v>
      </c>
      <c r="CH651" s="42">
        <f t="shared" si="485"/>
        <v>2.1032597871069113E-2</v>
      </c>
      <c r="CI651" s="42">
        <f t="shared" si="486"/>
        <v>5.4187733567817101E-3</v>
      </c>
      <c r="CJ651" s="42">
        <f t="shared" si="487"/>
        <v>4.2220230312926411E-2</v>
      </c>
      <c r="CK651" s="54">
        <f t="shared" si="445"/>
        <v>11055.465999999999</v>
      </c>
    </row>
    <row r="652" spans="1:89" ht="20" customHeight="1" x14ac:dyDescent="0.6">
      <c r="A652" s="47">
        <v>645</v>
      </c>
      <c r="B652" s="47">
        <v>2</v>
      </c>
      <c r="C652" s="48" t="s">
        <v>1023</v>
      </c>
      <c r="D652" s="48" t="s">
        <v>1024</v>
      </c>
      <c r="E652" s="48" t="s">
        <v>739</v>
      </c>
      <c r="F652" s="55"/>
      <c r="G652" s="19">
        <v>40</v>
      </c>
      <c r="H652" s="20">
        <f t="shared" si="446"/>
        <v>0</v>
      </c>
      <c r="I652" s="23">
        <v>8530</v>
      </c>
      <c r="J652" s="22">
        <v>50</v>
      </c>
      <c r="K652" s="20">
        <f t="shared" si="447"/>
        <v>426500</v>
      </c>
      <c r="L652" s="23"/>
      <c r="M652" s="24">
        <v>60</v>
      </c>
      <c r="N652" s="20">
        <f t="shared" si="448"/>
        <v>0</v>
      </c>
      <c r="O652" s="23">
        <v>2791</v>
      </c>
      <c r="P652" s="25">
        <v>12</v>
      </c>
      <c r="Q652" s="20">
        <f t="shared" si="449"/>
        <v>33492</v>
      </c>
      <c r="R652" s="23">
        <v>100</v>
      </c>
      <c r="S652" s="26">
        <v>12</v>
      </c>
      <c r="T652" s="20">
        <f t="shared" si="450"/>
        <v>1200</v>
      </c>
      <c r="U652" s="23">
        <v>110</v>
      </c>
      <c r="V652" s="25">
        <v>8</v>
      </c>
      <c r="W652" s="20">
        <f t="shared" si="451"/>
        <v>880</v>
      </c>
      <c r="X652" s="23">
        <v>640</v>
      </c>
      <c r="Y652" s="25">
        <v>12</v>
      </c>
      <c r="Z652" s="20">
        <f t="shared" si="452"/>
        <v>7680</v>
      </c>
      <c r="AA652" s="23">
        <v>560</v>
      </c>
      <c r="AB652" s="25">
        <v>10</v>
      </c>
      <c r="AC652" s="20">
        <f t="shared" si="453"/>
        <v>5600</v>
      </c>
      <c r="AD652" s="23">
        <v>180</v>
      </c>
      <c r="AE652" s="25">
        <v>25</v>
      </c>
      <c r="AF652" s="20">
        <f t="shared" si="454"/>
        <v>4500</v>
      </c>
      <c r="AG652" s="23">
        <v>119</v>
      </c>
      <c r="AH652" s="25">
        <v>7.5</v>
      </c>
      <c r="AI652" s="20">
        <f t="shared" si="455"/>
        <v>892.5</v>
      </c>
      <c r="AJ652" s="23"/>
      <c r="AK652" s="22">
        <v>15</v>
      </c>
      <c r="AL652" s="20">
        <f t="shared" si="456"/>
        <v>0</v>
      </c>
      <c r="AM652" s="23"/>
      <c r="AN652" s="25">
        <v>12</v>
      </c>
      <c r="AO652" s="20">
        <f t="shared" si="457"/>
        <v>0</v>
      </c>
      <c r="AP652" s="23">
        <f t="shared" si="458"/>
        <v>1709</v>
      </c>
      <c r="AQ652" s="23"/>
      <c r="AR652" s="27">
        <v>4</v>
      </c>
      <c r="AS652" s="23">
        <f t="shared" si="459"/>
        <v>0</v>
      </c>
      <c r="AT652" s="23"/>
      <c r="AU652" s="28">
        <v>6</v>
      </c>
      <c r="AV652" s="23">
        <f t="shared" si="460"/>
        <v>0</v>
      </c>
      <c r="AW652" s="23">
        <v>2395</v>
      </c>
      <c r="AX652" s="29">
        <f t="shared" si="461"/>
        <v>2395</v>
      </c>
      <c r="AY652" s="23">
        <v>44060</v>
      </c>
      <c r="AZ652" s="30">
        <f t="shared" si="462"/>
        <v>0.32719812426729189</v>
      </c>
      <c r="BA652" s="30">
        <f t="shared" si="463"/>
        <v>0.20035169988276672</v>
      </c>
      <c r="BB652" s="30">
        <f t="shared" si="464"/>
        <v>0.85811537083482625</v>
      </c>
      <c r="BC652" s="20">
        <f t="shared" si="465"/>
        <v>446360</v>
      </c>
      <c r="BD652" s="20">
        <f t="shared" si="466"/>
        <v>432200</v>
      </c>
      <c r="BE652" s="20">
        <f t="shared" si="467"/>
        <v>446360</v>
      </c>
      <c r="BF652" s="20">
        <f t="shared" si="468"/>
        <v>447252.5</v>
      </c>
      <c r="BG652" s="36">
        <v>525014.5</v>
      </c>
      <c r="BH652" s="36">
        <v>350152.05857026001</v>
      </c>
      <c r="BI652" s="237">
        <f t="shared" si="469"/>
        <v>66.693788184947266</v>
      </c>
      <c r="BJ652" s="238">
        <f t="shared" si="470"/>
        <v>34590</v>
      </c>
      <c r="BK652" s="239">
        <f t="shared" si="471"/>
        <v>6.5883894635291016</v>
      </c>
      <c r="BL652" s="27">
        <f t="shared" si="472"/>
        <v>24955.98</v>
      </c>
      <c r="BM652" s="239">
        <f t="shared" si="473"/>
        <v>4.7533887159307024</v>
      </c>
      <c r="BN652" s="240">
        <f t="shared" si="474"/>
        <v>2786.25</v>
      </c>
      <c r="BO652" s="239">
        <f t="shared" si="475"/>
        <v>0.53069962829598039</v>
      </c>
      <c r="BP652" s="27">
        <f t="shared" si="476"/>
        <v>21250</v>
      </c>
      <c r="BQ652" s="239">
        <f t="shared" si="477"/>
        <v>4.0475072593233135</v>
      </c>
      <c r="BR652" s="36">
        <f t="shared" si="478"/>
        <v>40104.639999999999</v>
      </c>
      <c r="BS652" s="239">
        <f t="shared" si="479"/>
        <v>7.6387680721199125</v>
      </c>
      <c r="BT652" s="248">
        <f t="shared" si="488"/>
        <v>0.33306211815052728</v>
      </c>
      <c r="BU652" s="36">
        <v>123686.87</v>
      </c>
      <c r="BV652" s="47">
        <f t="shared" si="480"/>
        <v>23.558753139199009</v>
      </c>
      <c r="BW652" s="54">
        <f t="shared" si="481"/>
        <v>51175.571429739997</v>
      </c>
      <c r="BX652" s="237">
        <f t="shared" si="482"/>
        <v>9.7474586758537125</v>
      </c>
      <c r="BY652" s="53">
        <v>11495</v>
      </c>
      <c r="BZ652" s="53">
        <v>8820</v>
      </c>
      <c r="CA652" s="53">
        <v>11395</v>
      </c>
      <c r="CB652" s="53">
        <v>2880</v>
      </c>
      <c r="CC652" s="54">
        <v>24955.98</v>
      </c>
      <c r="CD652" s="54">
        <v>2786.25</v>
      </c>
      <c r="CE652" s="54">
        <v>21250</v>
      </c>
      <c r="CF652" s="42">
        <f t="shared" si="483"/>
        <v>2.5752755623263734E-2</v>
      </c>
      <c r="CG652" s="42">
        <f t="shared" si="484"/>
        <v>2.0407218880148081E-2</v>
      </c>
      <c r="CH652" s="42">
        <f t="shared" si="485"/>
        <v>2.55287212115781E-2</v>
      </c>
      <c r="CI652" s="42">
        <f t="shared" si="486"/>
        <v>6.4393155991302456E-3</v>
      </c>
      <c r="CJ652" s="42">
        <f t="shared" si="487"/>
        <v>4.753388715930703E-2</v>
      </c>
      <c r="CK652" s="54">
        <f t="shared" si="445"/>
        <v>10235.114285948001</v>
      </c>
    </row>
    <row r="653" spans="1:89" ht="20" customHeight="1" x14ac:dyDescent="0.6">
      <c r="A653" s="47">
        <v>646</v>
      </c>
      <c r="B653" s="47">
        <v>4</v>
      </c>
      <c r="C653" s="72" t="s">
        <v>1025</v>
      </c>
      <c r="D653" s="47" t="s">
        <v>407</v>
      </c>
      <c r="E653" s="47" t="s">
        <v>241</v>
      </c>
      <c r="F653" s="57"/>
      <c r="G653" s="19">
        <v>40</v>
      </c>
      <c r="H653" s="20">
        <f t="shared" si="446"/>
        <v>0</v>
      </c>
      <c r="I653" s="57">
        <v>8300</v>
      </c>
      <c r="J653" s="22">
        <v>50</v>
      </c>
      <c r="K653" s="20">
        <f t="shared" si="447"/>
        <v>415000</v>
      </c>
      <c r="L653" s="23"/>
      <c r="M653" s="24">
        <v>60</v>
      </c>
      <c r="N653" s="20">
        <f t="shared" si="448"/>
        <v>0</v>
      </c>
      <c r="O653" s="23">
        <v>3130</v>
      </c>
      <c r="P653" s="25">
        <v>12</v>
      </c>
      <c r="Q653" s="20">
        <f t="shared" si="449"/>
        <v>37560</v>
      </c>
      <c r="R653" s="23">
        <v>950</v>
      </c>
      <c r="S653" s="26">
        <v>12</v>
      </c>
      <c r="T653" s="20">
        <f t="shared" si="450"/>
        <v>11400</v>
      </c>
      <c r="U653" s="23">
        <v>1810</v>
      </c>
      <c r="V653" s="25">
        <v>8</v>
      </c>
      <c r="W653" s="20">
        <f t="shared" si="451"/>
        <v>14480</v>
      </c>
      <c r="X653" s="23">
        <v>350</v>
      </c>
      <c r="Y653" s="25">
        <v>12</v>
      </c>
      <c r="Z653" s="20">
        <f t="shared" si="452"/>
        <v>4200</v>
      </c>
      <c r="AA653" s="23">
        <v>500</v>
      </c>
      <c r="AB653" s="25">
        <v>10</v>
      </c>
      <c r="AC653" s="20">
        <f t="shared" si="453"/>
        <v>5000</v>
      </c>
      <c r="AD653" s="23">
        <v>425</v>
      </c>
      <c r="AE653" s="25">
        <v>25</v>
      </c>
      <c r="AF653" s="20">
        <f t="shared" si="454"/>
        <v>10625</v>
      </c>
      <c r="AG653" s="23"/>
      <c r="AH653" s="25">
        <v>7.5</v>
      </c>
      <c r="AI653" s="20">
        <f t="shared" si="455"/>
        <v>0</v>
      </c>
      <c r="AJ653" s="23"/>
      <c r="AK653" s="22">
        <v>15</v>
      </c>
      <c r="AL653" s="20">
        <f t="shared" si="456"/>
        <v>0</v>
      </c>
      <c r="AM653" s="23"/>
      <c r="AN653" s="25">
        <v>12</v>
      </c>
      <c r="AO653" s="20">
        <f t="shared" si="457"/>
        <v>0</v>
      </c>
      <c r="AP653" s="23">
        <f t="shared" si="458"/>
        <v>4035</v>
      </c>
      <c r="AQ653" s="23"/>
      <c r="AR653" s="27">
        <v>4</v>
      </c>
      <c r="AS653" s="23">
        <f t="shared" si="459"/>
        <v>0</v>
      </c>
      <c r="AT653" s="23"/>
      <c r="AU653" s="28">
        <v>6</v>
      </c>
      <c r="AV653" s="23">
        <f t="shared" si="460"/>
        <v>0</v>
      </c>
      <c r="AW653" s="23">
        <v>926</v>
      </c>
      <c r="AX653" s="29">
        <f t="shared" si="461"/>
        <v>926</v>
      </c>
      <c r="AY653" s="23">
        <v>21070</v>
      </c>
      <c r="AZ653" s="30">
        <f t="shared" si="462"/>
        <v>0.37710843373493974</v>
      </c>
      <c r="BA653" s="30">
        <f t="shared" si="463"/>
        <v>0.48614457831325303</v>
      </c>
      <c r="BB653" s="30">
        <f t="shared" si="464"/>
        <v>0.29584664536741212</v>
      </c>
      <c r="BC653" s="20">
        <f t="shared" si="465"/>
        <v>460705</v>
      </c>
      <c r="BD653" s="20">
        <f t="shared" si="466"/>
        <v>437025</v>
      </c>
      <c r="BE653" s="20">
        <f t="shared" si="467"/>
        <v>460705</v>
      </c>
      <c r="BF653" s="20">
        <f t="shared" si="468"/>
        <v>460705</v>
      </c>
      <c r="BG653" s="36">
        <v>519335</v>
      </c>
      <c r="BH653" s="36">
        <v>344394.522727273</v>
      </c>
      <c r="BI653" s="237">
        <f t="shared" si="469"/>
        <v>66.31452198046982</v>
      </c>
      <c r="BJ653" s="238">
        <f t="shared" si="470"/>
        <v>39934</v>
      </c>
      <c r="BK653" s="239">
        <f t="shared" si="471"/>
        <v>7.6894490069030583</v>
      </c>
      <c r="BL653" s="27">
        <f t="shared" si="472"/>
        <v>55925</v>
      </c>
      <c r="BM653" s="239">
        <f t="shared" si="473"/>
        <v>10.768579048205877</v>
      </c>
      <c r="BN653" s="240">
        <f t="shared" si="474"/>
        <v>13470</v>
      </c>
      <c r="BO653" s="239">
        <f t="shared" si="475"/>
        <v>2.5937015606496767</v>
      </c>
      <c r="BP653" s="27">
        <f t="shared" si="476"/>
        <v>25000</v>
      </c>
      <c r="BQ653" s="239">
        <f t="shared" si="477"/>
        <v>4.8138484793052649</v>
      </c>
      <c r="BR653" s="36">
        <f t="shared" si="478"/>
        <v>35513.380000000005</v>
      </c>
      <c r="BS653" s="239">
        <f t="shared" si="479"/>
        <v>6.838241212319601</v>
      </c>
      <c r="BT653" s="248">
        <f t="shared" si="488"/>
        <v>0.33685478019530168</v>
      </c>
      <c r="BU653" s="36">
        <v>169842.38</v>
      </c>
      <c r="BV653" s="47">
        <f t="shared" si="480"/>
        <v>32.703819307383476</v>
      </c>
      <c r="BW653" s="54">
        <f t="shared" si="481"/>
        <v>5098.0972727269982</v>
      </c>
      <c r="BX653" s="237">
        <f t="shared" si="482"/>
        <v>0.98165871214668721</v>
      </c>
      <c r="BY653" s="53">
        <v>10794</v>
      </c>
      <c r="BZ653" s="53">
        <v>9840</v>
      </c>
      <c r="CA653" s="53">
        <v>10620</v>
      </c>
      <c r="CB653" s="53">
        <v>8680</v>
      </c>
      <c r="CC653" s="54">
        <v>55925</v>
      </c>
      <c r="CD653" s="54">
        <v>13470</v>
      </c>
      <c r="CE653" s="54">
        <v>25000</v>
      </c>
      <c r="CF653" s="42">
        <f t="shared" si="483"/>
        <v>2.3429309427941959E-2</v>
      </c>
      <c r="CG653" s="42">
        <f t="shared" si="484"/>
        <v>2.2515874377896001E-2</v>
      </c>
      <c r="CH653" s="42">
        <f t="shared" si="485"/>
        <v>2.3051627397141339E-2</v>
      </c>
      <c r="CI653" s="42">
        <f t="shared" si="486"/>
        <v>1.8840689812352807E-2</v>
      </c>
      <c r="CJ653" s="42">
        <f t="shared" si="487"/>
        <v>0.10768579048205879</v>
      </c>
      <c r="CK653" s="54">
        <f t="shared" si="445"/>
        <v>1019.6194545453997</v>
      </c>
    </row>
    <row r="654" spans="1:89" ht="20" customHeight="1" x14ac:dyDescent="0.6">
      <c r="A654" s="47">
        <v>647</v>
      </c>
      <c r="B654" s="47">
        <v>3</v>
      </c>
      <c r="C654" s="48" t="s">
        <v>1026</v>
      </c>
      <c r="D654" s="48" t="s">
        <v>196</v>
      </c>
      <c r="E654" s="48" t="s">
        <v>110</v>
      </c>
      <c r="F654" s="55"/>
      <c r="G654" s="19">
        <v>40</v>
      </c>
      <c r="H654" s="20">
        <f t="shared" si="446"/>
        <v>0</v>
      </c>
      <c r="I654" s="23">
        <v>8607</v>
      </c>
      <c r="J654" s="22">
        <v>50</v>
      </c>
      <c r="K654" s="20">
        <f t="shared" si="447"/>
        <v>430350</v>
      </c>
      <c r="L654" s="23"/>
      <c r="M654" s="24">
        <v>60</v>
      </c>
      <c r="N654" s="20">
        <f t="shared" si="448"/>
        <v>0</v>
      </c>
      <c r="O654" s="23">
        <v>2396</v>
      </c>
      <c r="P654" s="25">
        <v>12</v>
      </c>
      <c r="Q654" s="20">
        <f t="shared" si="449"/>
        <v>28752</v>
      </c>
      <c r="R654" s="23">
        <v>2455</v>
      </c>
      <c r="S654" s="26">
        <v>12</v>
      </c>
      <c r="T654" s="20">
        <f t="shared" si="450"/>
        <v>29460</v>
      </c>
      <c r="U654" s="23">
        <v>409</v>
      </c>
      <c r="V654" s="25">
        <v>8</v>
      </c>
      <c r="W654" s="20">
        <f t="shared" si="451"/>
        <v>3272</v>
      </c>
      <c r="X654" s="23">
        <v>285</v>
      </c>
      <c r="Y654" s="25">
        <v>12</v>
      </c>
      <c r="Z654" s="20">
        <f t="shared" si="452"/>
        <v>3420</v>
      </c>
      <c r="AA654" s="23">
        <v>613</v>
      </c>
      <c r="AB654" s="25">
        <v>10</v>
      </c>
      <c r="AC654" s="20">
        <f t="shared" si="453"/>
        <v>6130</v>
      </c>
      <c r="AD654" s="23">
        <v>115</v>
      </c>
      <c r="AE654" s="25">
        <v>25</v>
      </c>
      <c r="AF654" s="20">
        <f t="shared" si="454"/>
        <v>2875</v>
      </c>
      <c r="AG654" s="23">
        <v>178</v>
      </c>
      <c r="AH654" s="25">
        <v>7.5</v>
      </c>
      <c r="AI654" s="20">
        <f t="shared" si="455"/>
        <v>1335</v>
      </c>
      <c r="AJ654" s="23"/>
      <c r="AK654" s="22">
        <v>15</v>
      </c>
      <c r="AL654" s="20">
        <f t="shared" si="456"/>
        <v>0</v>
      </c>
      <c r="AM654" s="23">
        <v>145</v>
      </c>
      <c r="AN654" s="25">
        <v>12</v>
      </c>
      <c r="AO654" s="20">
        <f t="shared" si="457"/>
        <v>1740</v>
      </c>
      <c r="AP654" s="23">
        <f t="shared" si="458"/>
        <v>4200</v>
      </c>
      <c r="AQ654" s="23"/>
      <c r="AR654" s="27">
        <v>4</v>
      </c>
      <c r="AS654" s="23">
        <f t="shared" si="459"/>
        <v>0</v>
      </c>
      <c r="AT654" s="23"/>
      <c r="AU654" s="28">
        <v>6</v>
      </c>
      <c r="AV654" s="23">
        <f t="shared" si="460"/>
        <v>0</v>
      </c>
      <c r="AW654" s="23">
        <v>622</v>
      </c>
      <c r="AX654" s="29">
        <f t="shared" si="461"/>
        <v>622</v>
      </c>
      <c r="AY654" s="23">
        <v>11894</v>
      </c>
      <c r="AZ654" s="30">
        <f t="shared" si="462"/>
        <v>0.27837806436621354</v>
      </c>
      <c r="BA654" s="30">
        <f t="shared" si="463"/>
        <v>0.48797490414778666</v>
      </c>
      <c r="BB654" s="30">
        <f t="shared" si="464"/>
        <v>0.2595993322203673</v>
      </c>
      <c r="BC654" s="20">
        <f t="shared" si="465"/>
        <v>475507</v>
      </c>
      <c r="BD654" s="20">
        <f t="shared" si="466"/>
        <v>462685</v>
      </c>
      <c r="BE654" s="20">
        <f t="shared" si="467"/>
        <v>475507</v>
      </c>
      <c r="BF654" s="20">
        <f t="shared" si="468"/>
        <v>476842</v>
      </c>
      <c r="BG654" s="36">
        <v>518938</v>
      </c>
      <c r="BH654" s="36">
        <v>351240.43560606102</v>
      </c>
      <c r="BI654" s="237">
        <f t="shared" si="469"/>
        <v>67.684470130547581</v>
      </c>
      <c r="BJ654" s="238">
        <f t="shared" si="470"/>
        <v>40012</v>
      </c>
      <c r="BK654" s="239">
        <f t="shared" si="471"/>
        <v>7.7103623168856394</v>
      </c>
      <c r="BL654" s="27">
        <f t="shared" si="472"/>
        <v>34400</v>
      </c>
      <c r="BM654" s="239">
        <f t="shared" si="473"/>
        <v>6.6289229156469558</v>
      </c>
      <c r="BN654" s="240">
        <f t="shared" si="474"/>
        <v>8500</v>
      </c>
      <c r="BO654" s="239">
        <f t="shared" si="475"/>
        <v>1.6379606041569512</v>
      </c>
      <c r="BP654" s="27">
        <f t="shared" si="476"/>
        <v>15000</v>
      </c>
      <c r="BQ654" s="239">
        <f t="shared" si="477"/>
        <v>2.8905187132181491</v>
      </c>
      <c r="BR654" s="36">
        <f t="shared" si="478"/>
        <v>25392.190000000002</v>
      </c>
      <c r="BS654" s="239">
        <f t="shared" si="479"/>
        <v>4.8931066909727177</v>
      </c>
      <c r="BT654" s="248">
        <f t="shared" si="488"/>
        <v>0.3231552986945242</v>
      </c>
      <c r="BU654" s="36">
        <v>123304.19</v>
      </c>
      <c r="BV654" s="47">
        <f t="shared" si="480"/>
        <v>23.760871240880412</v>
      </c>
      <c r="BW654" s="54">
        <f t="shared" si="481"/>
        <v>44393.374393938982</v>
      </c>
      <c r="BX654" s="237">
        <f t="shared" si="482"/>
        <v>8.5546586285720032</v>
      </c>
      <c r="BY654" s="53">
        <v>10794</v>
      </c>
      <c r="BZ654" s="53">
        <v>12728</v>
      </c>
      <c r="CA654" s="53">
        <v>13120</v>
      </c>
      <c r="CB654" s="53">
        <v>3370</v>
      </c>
      <c r="CC654" s="54">
        <v>34400</v>
      </c>
      <c r="CD654" s="54">
        <v>8500</v>
      </c>
      <c r="CE654" s="54">
        <v>15000</v>
      </c>
      <c r="CF654" s="42">
        <f t="shared" si="483"/>
        <v>2.2699981283135686E-2</v>
      </c>
      <c r="CG654" s="42">
        <f t="shared" si="484"/>
        <v>2.7508996401439424E-2</v>
      </c>
      <c r="CH654" s="42">
        <f t="shared" si="485"/>
        <v>2.7591602226675949E-2</v>
      </c>
      <c r="CI654" s="42">
        <f t="shared" si="486"/>
        <v>7.0673304784393993E-3</v>
      </c>
      <c r="CJ654" s="42">
        <f t="shared" si="487"/>
        <v>6.6289229156469565E-2</v>
      </c>
      <c r="CK654" s="54">
        <f t="shared" si="445"/>
        <v>8878.6748787877968</v>
      </c>
    </row>
    <row r="655" spans="1:89" ht="20" customHeight="1" x14ac:dyDescent="0.6">
      <c r="A655" s="47">
        <v>648</v>
      </c>
      <c r="B655" s="47">
        <v>4</v>
      </c>
      <c r="C655" s="48" t="s">
        <v>1027</v>
      </c>
      <c r="D655" s="48" t="s">
        <v>1028</v>
      </c>
      <c r="E655" s="48" t="s">
        <v>294</v>
      </c>
      <c r="F655" s="55"/>
      <c r="G655" s="19">
        <v>40</v>
      </c>
      <c r="H655" s="20">
        <f t="shared" si="446"/>
        <v>0</v>
      </c>
      <c r="I655" s="23">
        <v>8080</v>
      </c>
      <c r="J655" s="22">
        <v>50</v>
      </c>
      <c r="K655" s="20">
        <f t="shared" si="447"/>
        <v>404000</v>
      </c>
      <c r="L655" s="23"/>
      <c r="M655" s="24">
        <v>60</v>
      </c>
      <c r="N655" s="20">
        <f t="shared" si="448"/>
        <v>0</v>
      </c>
      <c r="O655" s="23">
        <v>3667</v>
      </c>
      <c r="P655" s="25">
        <v>12</v>
      </c>
      <c r="Q655" s="20">
        <f t="shared" si="449"/>
        <v>44004</v>
      </c>
      <c r="R655" s="23"/>
      <c r="S655" s="26">
        <v>12</v>
      </c>
      <c r="T655" s="20">
        <f t="shared" si="450"/>
        <v>0</v>
      </c>
      <c r="U655" s="23">
        <v>830</v>
      </c>
      <c r="V655" s="25">
        <v>8</v>
      </c>
      <c r="W655" s="20">
        <f t="shared" si="451"/>
        <v>6640</v>
      </c>
      <c r="X655" s="23">
        <v>182</v>
      </c>
      <c r="Y655" s="25">
        <v>12</v>
      </c>
      <c r="Z655" s="20">
        <f t="shared" si="452"/>
        <v>2184</v>
      </c>
      <c r="AA655" s="23">
        <v>1040</v>
      </c>
      <c r="AB655" s="25">
        <v>10</v>
      </c>
      <c r="AC655" s="20">
        <f t="shared" si="453"/>
        <v>10400</v>
      </c>
      <c r="AD655" s="23">
        <v>403</v>
      </c>
      <c r="AE655" s="25">
        <v>25</v>
      </c>
      <c r="AF655" s="20">
        <f t="shared" si="454"/>
        <v>10075</v>
      </c>
      <c r="AG655" s="23">
        <v>813</v>
      </c>
      <c r="AH655" s="25">
        <v>7.5</v>
      </c>
      <c r="AI655" s="20">
        <f t="shared" si="455"/>
        <v>6097.5</v>
      </c>
      <c r="AJ655" s="23"/>
      <c r="AK655" s="22">
        <v>15</v>
      </c>
      <c r="AL655" s="20">
        <f t="shared" si="456"/>
        <v>0</v>
      </c>
      <c r="AM655" s="23"/>
      <c r="AN655" s="25">
        <v>12</v>
      </c>
      <c r="AO655" s="20">
        <f t="shared" si="457"/>
        <v>0</v>
      </c>
      <c r="AP655" s="23">
        <f t="shared" si="458"/>
        <v>3268</v>
      </c>
      <c r="AQ655" s="23"/>
      <c r="AR655" s="27">
        <v>4</v>
      </c>
      <c r="AS655" s="23">
        <f t="shared" si="459"/>
        <v>0</v>
      </c>
      <c r="AT655" s="23">
        <v>49</v>
      </c>
      <c r="AU655" s="28">
        <v>6</v>
      </c>
      <c r="AV655" s="23">
        <f t="shared" si="460"/>
        <v>294</v>
      </c>
      <c r="AW655" s="23">
        <v>1553</v>
      </c>
      <c r="AX655" s="29">
        <f t="shared" si="461"/>
        <v>1847</v>
      </c>
      <c r="AY655" s="23">
        <v>33560</v>
      </c>
      <c r="AZ655" s="30">
        <f t="shared" si="462"/>
        <v>0.45383663366336635</v>
      </c>
      <c r="BA655" s="30">
        <f t="shared" si="463"/>
        <v>0.40445544554455448</v>
      </c>
      <c r="BB655" s="30">
        <f t="shared" si="464"/>
        <v>0.50368148350149988</v>
      </c>
      <c r="BC655" s="20">
        <f t="shared" si="465"/>
        <v>433299</v>
      </c>
      <c r="BD655" s="20">
        <f t="shared" si="466"/>
        <v>414075</v>
      </c>
      <c r="BE655" s="20">
        <f t="shared" si="467"/>
        <v>433299</v>
      </c>
      <c r="BF655" s="20">
        <f t="shared" si="468"/>
        <v>439396.5</v>
      </c>
      <c r="BG655" s="36">
        <v>516960.5</v>
      </c>
      <c r="BH655" s="36">
        <v>345592.87453921197</v>
      </c>
      <c r="BI655" s="237">
        <f t="shared" si="469"/>
        <v>66.850924691385899</v>
      </c>
      <c r="BJ655" s="238">
        <f t="shared" si="470"/>
        <v>33402</v>
      </c>
      <c r="BK655" s="239">
        <f t="shared" si="471"/>
        <v>6.4612286625380477</v>
      </c>
      <c r="BL655" s="27">
        <f t="shared" si="472"/>
        <v>39375</v>
      </c>
      <c r="BM655" s="239">
        <f t="shared" si="473"/>
        <v>7.6166360872832648</v>
      </c>
      <c r="BN655" s="240">
        <f t="shared" si="474"/>
        <v>16375</v>
      </c>
      <c r="BO655" s="239">
        <f t="shared" si="475"/>
        <v>3.167553420425739</v>
      </c>
      <c r="BP655" s="27">
        <f t="shared" si="476"/>
        <v>8000</v>
      </c>
      <c r="BQ655" s="239">
        <f t="shared" si="477"/>
        <v>1.5475070145591396</v>
      </c>
      <c r="BR655" s="36">
        <f t="shared" si="478"/>
        <v>43418.040000000008</v>
      </c>
      <c r="BS655" s="239">
        <f t="shared" si="479"/>
        <v>8.3987151823011654</v>
      </c>
      <c r="BT655" s="248">
        <f t="shared" si="488"/>
        <v>0.33149075308614107</v>
      </c>
      <c r="BU655" s="36">
        <v>140570.04</v>
      </c>
      <c r="BV655" s="47">
        <f t="shared" si="480"/>
        <v>27.191640367107354</v>
      </c>
      <c r="BW655" s="54">
        <f t="shared" si="481"/>
        <v>30797.585460788017</v>
      </c>
      <c r="BX655" s="237">
        <f t="shared" si="482"/>
        <v>5.9574349415067536</v>
      </c>
      <c r="BY655" s="53">
        <v>11529</v>
      </c>
      <c r="BZ655" s="53">
        <v>8400</v>
      </c>
      <c r="CA655" s="53">
        <v>10000</v>
      </c>
      <c r="CB655" s="53">
        <v>3473</v>
      </c>
      <c r="CC655" s="54">
        <v>39375</v>
      </c>
      <c r="CD655" s="54">
        <v>16375</v>
      </c>
      <c r="CE655" s="54">
        <v>8000</v>
      </c>
      <c r="CF655" s="42">
        <f t="shared" si="483"/>
        <v>2.6607492747502303E-2</v>
      </c>
      <c r="CG655" s="42">
        <f t="shared" si="484"/>
        <v>2.0286180039847855E-2</v>
      </c>
      <c r="CH655" s="42">
        <f t="shared" si="485"/>
        <v>2.3078751624167147E-2</v>
      </c>
      <c r="CI655" s="42">
        <f t="shared" si="486"/>
        <v>7.9040229041423861E-3</v>
      </c>
      <c r="CJ655" s="42">
        <f t="shared" si="487"/>
        <v>7.6166360872832642E-2</v>
      </c>
      <c r="CK655" s="54">
        <f t="shared" si="445"/>
        <v>6159.5170921576037</v>
      </c>
    </row>
    <row r="656" spans="1:89" ht="20" customHeight="1" x14ac:dyDescent="0.6">
      <c r="A656" s="47">
        <v>649</v>
      </c>
      <c r="B656" s="62">
        <v>4</v>
      </c>
      <c r="C656" s="48" t="s">
        <v>1029</v>
      </c>
      <c r="D656" s="48" t="s">
        <v>243</v>
      </c>
      <c r="E656" s="48" t="s">
        <v>244</v>
      </c>
      <c r="F656" s="64"/>
      <c r="G656" s="19">
        <v>40</v>
      </c>
      <c r="H656" s="20">
        <f t="shared" si="446"/>
        <v>0</v>
      </c>
      <c r="I656" s="64">
        <v>8929</v>
      </c>
      <c r="J656" s="22">
        <v>50</v>
      </c>
      <c r="K656" s="20">
        <f t="shared" si="447"/>
        <v>446450</v>
      </c>
      <c r="L656" s="23"/>
      <c r="M656" s="24">
        <v>60</v>
      </c>
      <c r="N656" s="20">
        <f t="shared" si="448"/>
        <v>0</v>
      </c>
      <c r="O656" s="64">
        <v>3745</v>
      </c>
      <c r="P656" s="25">
        <v>12</v>
      </c>
      <c r="Q656" s="20">
        <f t="shared" si="449"/>
        <v>44940</v>
      </c>
      <c r="R656" s="64"/>
      <c r="S656" s="26">
        <v>12</v>
      </c>
      <c r="T656" s="20">
        <f t="shared" si="450"/>
        <v>0</v>
      </c>
      <c r="U656" s="64">
        <v>330</v>
      </c>
      <c r="V656" s="25">
        <v>8</v>
      </c>
      <c r="W656" s="20">
        <f t="shared" si="451"/>
        <v>2640</v>
      </c>
      <c r="X656" s="64">
        <v>213</v>
      </c>
      <c r="Y656" s="25">
        <v>12</v>
      </c>
      <c r="Z656" s="20">
        <f t="shared" si="452"/>
        <v>2556</v>
      </c>
      <c r="AA656" s="64">
        <v>165</v>
      </c>
      <c r="AB656" s="25">
        <v>10</v>
      </c>
      <c r="AC656" s="20">
        <f t="shared" si="453"/>
        <v>1650</v>
      </c>
      <c r="AD656" s="64"/>
      <c r="AE656" s="25">
        <v>25</v>
      </c>
      <c r="AF656" s="20">
        <f t="shared" si="454"/>
        <v>0</v>
      </c>
      <c r="AG656" s="64"/>
      <c r="AH656" s="25">
        <v>7.5</v>
      </c>
      <c r="AI656" s="20">
        <f t="shared" si="455"/>
        <v>0</v>
      </c>
      <c r="AJ656" s="64"/>
      <c r="AK656" s="22">
        <v>15</v>
      </c>
      <c r="AL656" s="20">
        <f t="shared" si="456"/>
        <v>0</v>
      </c>
      <c r="AM656" s="64"/>
      <c r="AN656" s="25">
        <v>12</v>
      </c>
      <c r="AO656" s="20">
        <f t="shared" si="457"/>
        <v>0</v>
      </c>
      <c r="AP656" s="23">
        <f t="shared" si="458"/>
        <v>708</v>
      </c>
      <c r="AQ656" s="64"/>
      <c r="AR656" s="27">
        <v>4</v>
      </c>
      <c r="AS656" s="23">
        <f t="shared" si="459"/>
        <v>0</v>
      </c>
      <c r="AT656" s="64"/>
      <c r="AU656" s="28">
        <v>6</v>
      </c>
      <c r="AV656" s="23">
        <f t="shared" si="460"/>
        <v>0</v>
      </c>
      <c r="AW656" s="64">
        <v>899</v>
      </c>
      <c r="AX656" s="29">
        <f t="shared" si="461"/>
        <v>899</v>
      </c>
      <c r="AY656" s="23">
        <v>17865</v>
      </c>
      <c r="AZ656" s="30">
        <f t="shared" si="462"/>
        <v>0.41941986784634339</v>
      </c>
      <c r="BA656" s="30">
        <f t="shared" si="463"/>
        <v>7.9292193974689215E-2</v>
      </c>
      <c r="BB656" s="30">
        <f t="shared" si="464"/>
        <v>0.24005340453938584</v>
      </c>
      <c r="BC656" s="20">
        <f t="shared" si="465"/>
        <v>453296</v>
      </c>
      <c r="BD656" s="20">
        <f t="shared" si="466"/>
        <v>446450</v>
      </c>
      <c r="BE656" s="20">
        <f t="shared" si="467"/>
        <v>453296</v>
      </c>
      <c r="BF656" s="20">
        <f t="shared" si="468"/>
        <v>453296</v>
      </c>
      <c r="BG656" s="88">
        <v>516101</v>
      </c>
      <c r="BH656" s="88">
        <v>343414.58</v>
      </c>
      <c r="BI656" s="237">
        <f t="shared" si="469"/>
        <v>66.540188839006319</v>
      </c>
      <c r="BJ656" s="238">
        <f t="shared" si="470"/>
        <v>43448</v>
      </c>
      <c r="BK656" s="239">
        <f t="shared" si="471"/>
        <v>8.4185072301739385</v>
      </c>
      <c r="BL656" s="27">
        <f t="shared" si="472"/>
        <v>33020</v>
      </c>
      <c r="BM656" s="239">
        <f t="shared" si="473"/>
        <v>6.3979724898808561</v>
      </c>
      <c r="BN656" s="240">
        <f t="shared" si="474"/>
        <v>7410</v>
      </c>
      <c r="BO656" s="239">
        <f t="shared" si="475"/>
        <v>1.4357654800126332</v>
      </c>
      <c r="BP656" s="27">
        <f t="shared" si="476"/>
        <v>16000</v>
      </c>
      <c r="BQ656" s="239">
        <f t="shared" si="477"/>
        <v>3.1001683778950242</v>
      </c>
      <c r="BR656" s="36">
        <f t="shared" si="478"/>
        <v>49049.25</v>
      </c>
      <c r="BS656" s="239">
        <f t="shared" si="479"/>
        <v>9.5038083630917196</v>
      </c>
      <c r="BT656" s="248">
        <f t="shared" si="488"/>
        <v>0.3345981116099368</v>
      </c>
      <c r="BU656" s="88">
        <v>148927.25</v>
      </c>
      <c r="BV656" s="47">
        <f t="shared" si="480"/>
        <v>28.856221941054173</v>
      </c>
      <c r="BW656" s="54">
        <f t="shared" si="481"/>
        <v>23759.169999999984</v>
      </c>
      <c r="BX656" s="237">
        <f t="shared" si="482"/>
        <v>4.6035892199395043</v>
      </c>
      <c r="BY656" s="73">
        <v>10878</v>
      </c>
      <c r="BZ656" s="73">
        <v>15120</v>
      </c>
      <c r="CA656" s="73">
        <v>12420</v>
      </c>
      <c r="CB656" s="73">
        <v>5030</v>
      </c>
      <c r="CC656" s="74">
        <v>33020</v>
      </c>
      <c r="CD656" s="74">
        <v>7410</v>
      </c>
      <c r="CE656" s="74">
        <v>16000</v>
      </c>
      <c r="CF656" s="42">
        <f t="shared" si="483"/>
        <v>2.3997564505312201E-2</v>
      </c>
      <c r="CG656" s="42">
        <f t="shared" si="484"/>
        <v>3.3867174375629971E-2</v>
      </c>
      <c r="CH656" s="42">
        <f t="shared" si="485"/>
        <v>2.7399315237725461E-2</v>
      </c>
      <c r="CI656" s="42">
        <f t="shared" si="486"/>
        <v>1.109650206487593E-2</v>
      </c>
      <c r="CJ656" s="42">
        <f t="shared" si="487"/>
        <v>6.3979724898808571E-2</v>
      </c>
      <c r="CK656" s="54">
        <f t="shared" si="445"/>
        <v>4751.8339999999971</v>
      </c>
    </row>
    <row r="657" spans="1:89" ht="20" customHeight="1" x14ac:dyDescent="0.6">
      <c r="A657" s="47">
        <v>650</v>
      </c>
      <c r="B657" s="47">
        <v>4</v>
      </c>
      <c r="C657" s="48" t="s">
        <v>1030</v>
      </c>
      <c r="D657" s="48" t="s">
        <v>738</v>
      </c>
      <c r="E657" s="48" t="s">
        <v>739</v>
      </c>
      <c r="F657" s="55"/>
      <c r="G657" s="19">
        <v>40</v>
      </c>
      <c r="H657" s="20">
        <f t="shared" si="446"/>
        <v>0</v>
      </c>
      <c r="I657" s="23">
        <v>8123</v>
      </c>
      <c r="J657" s="22">
        <v>50</v>
      </c>
      <c r="K657" s="20">
        <f t="shared" si="447"/>
        <v>406150</v>
      </c>
      <c r="L657" s="23"/>
      <c r="M657" s="24">
        <v>60</v>
      </c>
      <c r="N657" s="20">
        <f t="shared" si="448"/>
        <v>0</v>
      </c>
      <c r="O657" s="23">
        <v>2320</v>
      </c>
      <c r="P657" s="25">
        <v>12</v>
      </c>
      <c r="Q657" s="20">
        <f t="shared" si="449"/>
        <v>27840</v>
      </c>
      <c r="R657" s="23">
        <v>0</v>
      </c>
      <c r="S657" s="26">
        <v>12</v>
      </c>
      <c r="T657" s="20">
        <f t="shared" si="450"/>
        <v>0</v>
      </c>
      <c r="U657" s="23">
        <v>159</v>
      </c>
      <c r="V657" s="25">
        <v>8</v>
      </c>
      <c r="W657" s="20">
        <f t="shared" si="451"/>
        <v>1272</v>
      </c>
      <c r="X657" s="23">
        <v>560</v>
      </c>
      <c r="Y657" s="25">
        <v>12</v>
      </c>
      <c r="Z657" s="20">
        <f t="shared" si="452"/>
        <v>6720</v>
      </c>
      <c r="AA657" s="23">
        <v>410</v>
      </c>
      <c r="AB657" s="25">
        <v>10</v>
      </c>
      <c r="AC657" s="20">
        <f t="shared" si="453"/>
        <v>4100</v>
      </c>
      <c r="AD657" s="23">
        <v>225</v>
      </c>
      <c r="AE657" s="25">
        <v>25</v>
      </c>
      <c r="AF657" s="20">
        <f t="shared" si="454"/>
        <v>5625</v>
      </c>
      <c r="AG657" s="23">
        <v>1414</v>
      </c>
      <c r="AH657" s="25">
        <v>7.5</v>
      </c>
      <c r="AI657" s="20">
        <f t="shared" si="455"/>
        <v>10605</v>
      </c>
      <c r="AJ657" s="23"/>
      <c r="AK657" s="22">
        <v>15</v>
      </c>
      <c r="AL657" s="20">
        <f t="shared" si="456"/>
        <v>0</v>
      </c>
      <c r="AM657" s="23"/>
      <c r="AN657" s="25">
        <v>12</v>
      </c>
      <c r="AO657" s="20">
        <f t="shared" si="457"/>
        <v>0</v>
      </c>
      <c r="AP657" s="23">
        <f t="shared" si="458"/>
        <v>2768</v>
      </c>
      <c r="AQ657" s="23"/>
      <c r="AR657" s="27">
        <v>4</v>
      </c>
      <c r="AS657" s="23">
        <f t="shared" si="459"/>
        <v>0</v>
      </c>
      <c r="AT657" s="23"/>
      <c r="AU657" s="28">
        <v>6</v>
      </c>
      <c r="AV657" s="23">
        <f t="shared" si="460"/>
        <v>0</v>
      </c>
      <c r="AW657" s="23">
        <v>2168</v>
      </c>
      <c r="AX657" s="29">
        <f t="shared" si="461"/>
        <v>2168</v>
      </c>
      <c r="AY657" s="23">
        <v>50215</v>
      </c>
      <c r="AZ657" s="30">
        <f t="shared" si="462"/>
        <v>0.28560876523451928</v>
      </c>
      <c r="BA657" s="30">
        <f t="shared" si="463"/>
        <v>0.34076080265911607</v>
      </c>
      <c r="BB657" s="30">
        <f t="shared" si="464"/>
        <v>0.93448275862068964</v>
      </c>
      <c r="BC657" s="20">
        <f t="shared" si="465"/>
        <v>423867</v>
      </c>
      <c r="BD657" s="20">
        <f t="shared" si="466"/>
        <v>411775</v>
      </c>
      <c r="BE657" s="20">
        <f t="shared" si="467"/>
        <v>423867</v>
      </c>
      <c r="BF657" s="20">
        <f t="shared" si="468"/>
        <v>434472</v>
      </c>
      <c r="BG657" s="36">
        <v>514555</v>
      </c>
      <c r="BH657" s="36">
        <v>341759.77</v>
      </c>
      <c r="BI657" s="237">
        <f t="shared" si="469"/>
        <v>66.418511140694392</v>
      </c>
      <c r="BJ657" s="238">
        <f t="shared" si="470"/>
        <v>24230.45</v>
      </c>
      <c r="BK657" s="239">
        <f t="shared" si="471"/>
        <v>4.7090106985647795</v>
      </c>
      <c r="BL657" s="27">
        <f t="shared" si="472"/>
        <v>31908.75</v>
      </c>
      <c r="BM657" s="239">
        <f t="shared" si="473"/>
        <v>6.2012321326194479</v>
      </c>
      <c r="BN657" s="240">
        <f t="shared" si="474"/>
        <v>0</v>
      </c>
      <c r="BO657" s="239">
        <f t="shared" si="475"/>
        <v>0</v>
      </c>
      <c r="BP657" s="27">
        <f t="shared" si="476"/>
        <v>10780</v>
      </c>
      <c r="BQ657" s="239">
        <f t="shared" si="477"/>
        <v>2.0950141384302943</v>
      </c>
      <c r="BR657" s="36">
        <f t="shared" si="478"/>
        <v>29512.839999999993</v>
      </c>
      <c r="BS657" s="239">
        <f t="shared" si="479"/>
        <v>5.7356045515056682</v>
      </c>
      <c r="BT657" s="248">
        <f t="shared" si="488"/>
        <v>0.33581488859305608</v>
      </c>
      <c r="BU657" s="36">
        <v>96432.04</v>
      </c>
      <c r="BV657" s="47">
        <f t="shared" si="480"/>
        <v>18.740861521120188</v>
      </c>
      <c r="BW657" s="54">
        <f t="shared" si="481"/>
        <v>76363.189999999988</v>
      </c>
      <c r="BX657" s="237">
        <f t="shared" si="482"/>
        <v>14.840627338185419</v>
      </c>
      <c r="BY657" s="53">
        <v>7394</v>
      </c>
      <c r="BZ657" s="53">
        <v>7000</v>
      </c>
      <c r="CA657" s="53">
        <v>6750</v>
      </c>
      <c r="CB657" s="53">
        <v>3086.45</v>
      </c>
      <c r="CC657" s="54">
        <v>31908.75</v>
      </c>
      <c r="CD657" s="54">
        <v>0</v>
      </c>
      <c r="CE657" s="54">
        <v>10780</v>
      </c>
      <c r="CF657" s="42">
        <f t="shared" si="483"/>
        <v>1.7444151113438885E-2</v>
      </c>
      <c r="CG657" s="42">
        <f t="shared" si="484"/>
        <v>1.6999575010624733E-2</v>
      </c>
      <c r="CH657" s="42">
        <f t="shared" si="485"/>
        <v>1.5924806602070931E-2</v>
      </c>
      <c r="CI657" s="42">
        <f t="shared" si="486"/>
        <v>7.103910033327809E-3</v>
      </c>
      <c r="CJ657" s="42">
        <f t="shared" si="487"/>
        <v>6.2012321326194476E-2</v>
      </c>
      <c r="CK657" s="54">
        <f t="shared" si="445"/>
        <v>15272.637999999999</v>
      </c>
    </row>
    <row r="658" spans="1:89" ht="20" customHeight="1" x14ac:dyDescent="0.6">
      <c r="A658" s="47">
        <v>651</v>
      </c>
      <c r="B658" s="47">
        <v>3</v>
      </c>
      <c r="C658" s="70" t="s">
        <v>1031</v>
      </c>
      <c r="D658" s="48" t="s">
        <v>692</v>
      </c>
      <c r="E658" s="48" t="s">
        <v>358</v>
      </c>
      <c r="F658" s="57"/>
      <c r="G658" s="19">
        <v>40</v>
      </c>
      <c r="H658" s="20">
        <f t="shared" si="446"/>
        <v>0</v>
      </c>
      <c r="I658" s="23">
        <v>8880</v>
      </c>
      <c r="J658" s="22">
        <v>50</v>
      </c>
      <c r="K658" s="20">
        <f t="shared" si="447"/>
        <v>444000</v>
      </c>
      <c r="L658" s="23"/>
      <c r="M658" s="24">
        <v>60</v>
      </c>
      <c r="N658" s="20">
        <f t="shared" si="448"/>
        <v>0</v>
      </c>
      <c r="O658" s="23">
        <v>1692</v>
      </c>
      <c r="P658" s="25">
        <v>12</v>
      </c>
      <c r="Q658" s="20">
        <f t="shared" si="449"/>
        <v>20304</v>
      </c>
      <c r="R658" s="23">
        <v>360</v>
      </c>
      <c r="S658" s="26">
        <v>12</v>
      </c>
      <c r="T658" s="20">
        <f t="shared" si="450"/>
        <v>4320</v>
      </c>
      <c r="U658" s="23">
        <v>600</v>
      </c>
      <c r="V658" s="25">
        <v>8</v>
      </c>
      <c r="W658" s="20">
        <f t="shared" si="451"/>
        <v>4800</v>
      </c>
      <c r="X658" s="23">
        <v>265</v>
      </c>
      <c r="Y658" s="25">
        <v>12</v>
      </c>
      <c r="Z658" s="20">
        <f t="shared" si="452"/>
        <v>3180</v>
      </c>
      <c r="AA658" s="23">
        <v>790</v>
      </c>
      <c r="AB658" s="25">
        <v>10</v>
      </c>
      <c r="AC658" s="20">
        <f t="shared" si="453"/>
        <v>7900</v>
      </c>
      <c r="AD658" s="23">
        <v>289</v>
      </c>
      <c r="AE658" s="25">
        <v>25</v>
      </c>
      <c r="AF658" s="20">
        <f t="shared" si="454"/>
        <v>7225</v>
      </c>
      <c r="AG658" s="23"/>
      <c r="AH658" s="25">
        <v>7.5</v>
      </c>
      <c r="AI658" s="20">
        <f t="shared" si="455"/>
        <v>0</v>
      </c>
      <c r="AJ658" s="23"/>
      <c r="AK658" s="22">
        <v>15</v>
      </c>
      <c r="AL658" s="20">
        <f t="shared" si="456"/>
        <v>0</v>
      </c>
      <c r="AM658" s="23"/>
      <c r="AN658" s="25">
        <v>12</v>
      </c>
      <c r="AO658" s="20">
        <f t="shared" si="457"/>
        <v>0</v>
      </c>
      <c r="AP658" s="23">
        <f t="shared" si="458"/>
        <v>2304</v>
      </c>
      <c r="AQ658" s="23">
        <v>28</v>
      </c>
      <c r="AR658" s="27">
        <v>4</v>
      </c>
      <c r="AS658" s="23">
        <f t="shared" si="459"/>
        <v>112</v>
      </c>
      <c r="AT658" s="23">
        <v>23</v>
      </c>
      <c r="AU658" s="28">
        <v>6</v>
      </c>
      <c r="AV658" s="23">
        <f t="shared" si="460"/>
        <v>138</v>
      </c>
      <c r="AW658" s="23">
        <v>948</v>
      </c>
      <c r="AX658" s="29">
        <f t="shared" si="461"/>
        <v>1198</v>
      </c>
      <c r="AY658" s="23">
        <v>21770</v>
      </c>
      <c r="AZ658" s="30">
        <f t="shared" si="462"/>
        <v>0.19054054054054054</v>
      </c>
      <c r="BA658" s="30">
        <f t="shared" si="463"/>
        <v>0.25945945945945947</v>
      </c>
      <c r="BB658" s="30">
        <f t="shared" si="464"/>
        <v>0.70803782505910162</v>
      </c>
      <c r="BC658" s="20">
        <f t="shared" si="465"/>
        <v>471425</v>
      </c>
      <c r="BD658" s="20">
        <f t="shared" si="466"/>
        <v>455545</v>
      </c>
      <c r="BE658" s="20">
        <f t="shared" si="467"/>
        <v>471425</v>
      </c>
      <c r="BF658" s="20">
        <f t="shared" si="468"/>
        <v>471425</v>
      </c>
      <c r="BG658" s="36">
        <v>513499</v>
      </c>
      <c r="BH658" s="36">
        <v>346858.33150728</v>
      </c>
      <c r="BI658" s="237">
        <f t="shared" si="469"/>
        <v>67.548005255566224</v>
      </c>
      <c r="BJ658" s="238">
        <f t="shared" si="470"/>
        <v>41194</v>
      </c>
      <c r="BK658" s="239">
        <f t="shared" si="471"/>
        <v>8.0222162068475313</v>
      </c>
      <c r="BL658" s="27">
        <f t="shared" si="472"/>
        <v>34661</v>
      </c>
      <c r="BM658" s="239">
        <f t="shared" si="473"/>
        <v>6.7499644595218298</v>
      </c>
      <c r="BN658" s="240">
        <f t="shared" si="474"/>
        <v>0</v>
      </c>
      <c r="BO658" s="239">
        <f t="shared" si="475"/>
        <v>0</v>
      </c>
      <c r="BP658" s="27">
        <f t="shared" si="476"/>
        <v>27000</v>
      </c>
      <c r="BQ658" s="239">
        <f t="shared" si="477"/>
        <v>5.2580433457514042</v>
      </c>
      <c r="BR658" s="36">
        <f t="shared" si="478"/>
        <v>20804</v>
      </c>
      <c r="BS658" s="239">
        <f t="shared" si="479"/>
        <v>4.0514197690745259</v>
      </c>
      <c r="BT658" s="248">
        <f t="shared" si="488"/>
        <v>0.32451994744433776</v>
      </c>
      <c r="BU658" s="36">
        <v>123659</v>
      </c>
      <c r="BV658" s="47">
        <f t="shared" si="480"/>
        <v>24.081643781195289</v>
      </c>
      <c r="BW658" s="54">
        <f t="shared" si="481"/>
        <v>42981.668492719997</v>
      </c>
      <c r="BX658" s="237">
        <f t="shared" si="482"/>
        <v>8.3703509632384865</v>
      </c>
      <c r="BY658" s="53">
        <v>14044</v>
      </c>
      <c r="BZ658" s="53">
        <v>10975</v>
      </c>
      <c r="CA658" s="53">
        <v>10035</v>
      </c>
      <c r="CB658" s="53">
        <v>6140</v>
      </c>
      <c r="CC658" s="54">
        <v>34661</v>
      </c>
      <c r="CD658" s="54"/>
      <c r="CE658" s="54">
        <v>27000</v>
      </c>
      <c r="CF658" s="42">
        <f t="shared" si="483"/>
        <v>2.9790528716126637E-2</v>
      </c>
      <c r="CG658" s="42">
        <f t="shared" si="484"/>
        <v>2.4092021644403955E-2</v>
      </c>
      <c r="CH658" s="42">
        <f t="shared" si="485"/>
        <v>2.1286524897915892E-2</v>
      </c>
      <c r="CI658" s="42">
        <f t="shared" si="486"/>
        <v>1.3024341093493132E-2</v>
      </c>
      <c r="CJ658" s="42">
        <f t="shared" si="487"/>
        <v>6.7499644595218303E-2</v>
      </c>
      <c r="CK658" s="54">
        <f t="shared" si="445"/>
        <v>8596.3336985440001</v>
      </c>
    </row>
    <row r="659" spans="1:89" ht="20" customHeight="1" x14ac:dyDescent="0.6">
      <c r="A659" s="47">
        <v>652</v>
      </c>
      <c r="B659" s="47">
        <v>4</v>
      </c>
      <c r="C659" s="60" t="s">
        <v>1032</v>
      </c>
      <c r="D659" s="47" t="s">
        <v>250</v>
      </c>
      <c r="E659" s="47" t="s">
        <v>216</v>
      </c>
      <c r="F659" s="57"/>
      <c r="G659" s="19">
        <v>40</v>
      </c>
      <c r="H659" s="20">
        <f t="shared" si="446"/>
        <v>0</v>
      </c>
      <c r="I659" s="57">
        <v>8200</v>
      </c>
      <c r="J659" s="22">
        <v>50</v>
      </c>
      <c r="K659" s="20">
        <f t="shared" si="447"/>
        <v>410000</v>
      </c>
      <c r="L659" s="23"/>
      <c r="M659" s="24">
        <v>60</v>
      </c>
      <c r="N659" s="20">
        <f t="shared" si="448"/>
        <v>0</v>
      </c>
      <c r="O659" s="23">
        <v>3944</v>
      </c>
      <c r="P659" s="25">
        <v>12</v>
      </c>
      <c r="Q659" s="20">
        <f t="shared" si="449"/>
        <v>47328</v>
      </c>
      <c r="R659" s="23"/>
      <c r="S659" s="26">
        <v>12</v>
      </c>
      <c r="T659" s="20">
        <f t="shared" si="450"/>
        <v>0</v>
      </c>
      <c r="U659" s="23">
        <v>457</v>
      </c>
      <c r="V659" s="25">
        <v>8</v>
      </c>
      <c r="W659" s="20">
        <f t="shared" si="451"/>
        <v>3656</v>
      </c>
      <c r="X659" s="23"/>
      <c r="Y659" s="25">
        <v>12</v>
      </c>
      <c r="Z659" s="20">
        <f t="shared" si="452"/>
        <v>0</v>
      </c>
      <c r="AA659" s="23">
        <v>1256</v>
      </c>
      <c r="AB659" s="25">
        <v>10</v>
      </c>
      <c r="AC659" s="20">
        <f t="shared" si="453"/>
        <v>12560</v>
      </c>
      <c r="AD659" s="23">
        <v>270</v>
      </c>
      <c r="AE659" s="25">
        <v>25</v>
      </c>
      <c r="AF659" s="20">
        <f t="shared" si="454"/>
        <v>6750</v>
      </c>
      <c r="AG659" s="23">
        <v>128</v>
      </c>
      <c r="AH659" s="25">
        <v>7.5</v>
      </c>
      <c r="AI659" s="20">
        <f t="shared" si="455"/>
        <v>960</v>
      </c>
      <c r="AJ659" s="23"/>
      <c r="AK659" s="22">
        <v>15</v>
      </c>
      <c r="AL659" s="20">
        <f t="shared" si="456"/>
        <v>0</v>
      </c>
      <c r="AM659" s="23"/>
      <c r="AN659" s="25">
        <v>12</v>
      </c>
      <c r="AO659" s="20">
        <f t="shared" si="457"/>
        <v>0</v>
      </c>
      <c r="AP659" s="23">
        <f t="shared" si="458"/>
        <v>2111</v>
      </c>
      <c r="AQ659" s="23"/>
      <c r="AR659" s="27">
        <v>4</v>
      </c>
      <c r="AS659" s="23">
        <f t="shared" si="459"/>
        <v>0</v>
      </c>
      <c r="AT659" s="23"/>
      <c r="AU659" s="28">
        <v>6</v>
      </c>
      <c r="AV659" s="23">
        <f t="shared" si="460"/>
        <v>0</v>
      </c>
      <c r="AW659" s="23">
        <v>1544</v>
      </c>
      <c r="AX659" s="29">
        <f t="shared" si="461"/>
        <v>1544</v>
      </c>
      <c r="AY659" s="23">
        <v>31070</v>
      </c>
      <c r="AZ659" s="30">
        <f t="shared" si="462"/>
        <v>0.48097560975609754</v>
      </c>
      <c r="BA659" s="30">
        <f t="shared" si="463"/>
        <v>0.25743902439024391</v>
      </c>
      <c r="BB659" s="30">
        <f t="shared" si="464"/>
        <v>0.39148073022312374</v>
      </c>
      <c r="BC659" s="20">
        <f t="shared" si="465"/>
        <v>432966</v>
      </c>
      <c r="BD659" s="20">
        <f t="shared" si="466"/>
        <v>416750</v>
      </c>
      <c r="BE659" s="20">
        <f t="shared" si="467"/>
        <v>432966</v>
      </c>
      <c r="BF659" s="20">
        <f t="shared" si="468"/>
        <v>433926</v>
      </c>
      <c r="BG659" s="36">
        <v>513194</v>
      </c>
      <c r="BH659" s="36">
        <v>336672.256116</v>
      </c>
      <c r="BI659" s="237">
        <f t="shared" si="469"/>
        <v>65.603311051181436</v>
      </c>
      <c r="BJ659" s="238">
        <f t="shared" si="470"/>
        <v>28765</v>
      </c>
      <c r="BK659" s="239">
        <f t="shared" si="471"/>
        <v>5.605092810905818</v>
      </c>
      <c r="BL659" s="27">
        <f t="shared" si="472"/>
        <v>48409.34</v>
      </c>
      <c r="BM659" s="239">
        <f t="shared" si="473"/>
        <v>9.4329512815816248</v>
      </c>
      <c r="BN659" s="240">
        <f t="shared" si="474"/>
        <v>4097</v>
      </c>
      <c r="BO659" s="239">
        <f t="shared" si="475"/>
        <v>0.79833357365830471</v>
      </c>
      <c r="BP659" s="27">
        <f t="shared" si="476"/>
        <v>10000</v>
      </c>
      <c r="BQ659" s="239">
        <f t="shared" si="477"/>
        <v>1.9485808485679881</v>
      </c>
      <c r="BR659" s="36">
        <f t="shared" si="478"/>
        <v>47869.821666667005</v>
      </c>
      <c r="BS659" s="239">
        <f t="shared" si="479"/>
        <v>9.327821772403226</v>
      </c>
      <c r="BT659" s="248">
        <f t="shared" si="488"/>
        <v>0.34396688948818577</v>
      </c>
      <c r="BU659" s="36">
        <v>139141.161666667</v>
      </c>
      <c r="BV659" s="47">
        <f t="shared" si="480"/>
        <v>27.112780287116959</v>
      </c>
      <c r="BW659" s="54">
        <f t="shared" si="481"/>
        <v>37380.582217332994</v>
      </c>
      <c r="BX659" s="237">
        <f t="shared" si="482"/>
        <v>7.2839086617016173</v>
      </c>
      <c r="BY659" s="53">
        <v>8362</v>
      </c>
      <c r="BZ659" s="53">
        <v>6400</v>
      </c>
      <c r="CA659" s="53">
        <v>8800</v>
      </c>
      <c r="CB659" s="53">
        <v>5203</v>
      </c>
      <c r="CC659" s="54">
        <v>48409.34</v>
      </c>
      <c r="CD659" s="54">
        <v>4097</v>
      </c>
      <c r="CE659" s="54">
        <v>10000</v>
      </c>
      <c r="CF659" s="42">
        <f t="shared" si="483"/>
        <v>1.9313294808368325E-2</v>
      </c>
      <c r="CG659" s="42">
        <f t="shared" si="484"/>
        <v>1.5356928614277145E-2</v>
      </c>
      <c r="CH659" s="42">
        <f t="shared" si="485"/>
        <v>2.0324921587376376E-2</v>
      </c>
      <c r="CI659" s="42">
        <f t="shared" si="486"/>
        <v>1.1990523729852556E-2</v>
      </c>
      <c r="CJ659" s="42">
        <f t="shared" si="487"/>
        <v>9.4329512815816238E-2</v>
      </c>
      <c r="CK659" s="54">
        <f t="shared" si="445"/>
        <v>7476.1164434665989</v>
      </c>
    </row>
    <row r="660" spans="1:89" ht="20" customHeight="1" x14ac:dyDescent="0.6">
      <c r="A660" s="47">
        <v>653</v>
      </c>
      <c r="B660" s="47">
        <v>4</v>
      </c>
      <c r="C660" s="72" t="s">
        <v>1033</v>
      </c>
      <c r="D660" s="47" t="s">
        <v>316</v>
      </c>
      <c r="E660" s="47" t="s">
        <v>255</v>
      </c>
      <c r="F660" s="57"/>
      <c r="G660" s="19">
        <v>40</v>
      </c>
      <c r="H660" s="20">
        <f t="shared" si="446"/>
        <v>0</v>
      </c>
      <c r="I660" s="57">
        <v>8909</v>
      </c>
      <c r="J660" s="22">
        <v>50</v>
      </c>
      <c r="K660" s="20">
        <f t="shared" si="447"/>
        <v>445450</v>
      </c>
      <c r="L660" s="23"/>
      <c r="M660" s="24">
        <v>60</v>
      </c>
      <c r="N660" s="20">
        <f t="shared" si="448"/>
        <v>0</v>
      </c>
      <c r="O660" s="23">
        <v>1590</v>
      </c>
      <c r="P660" s="25">
        <v>12</v>
      </c>
      <c r="Q660" s="20">
        <f t="shared" si="449"/>
        <v>19080</v>
      </c>
      <c r="R660" s="23">
        <v>907</v>
      </c>
      <c r="S660" s="26">
        <v>12</v>
      </c>
      <c r="T660" s="20">
        <f t="shared" si="450"/>
        <v>10884</v>
      </c>
      <c r="U660" s="23">
        <v>487</v>
      </c>
      <c r="V660" s="25">
        <v>8</v>
      </c>
      <c r="W660" s="20">
        <f t="shared" si="451"/>
        <v>3896</v>
      </c>
      <c r="X660" s="23">
        <v>200</v>
      </c>
      <c r="Y660" s="25">
        <v>12</v>
      </c>
      <c r="Z660" s="20">
        <f t="shared" si="452"/>
        <v>2400</v>
      </c>
      <c r="AA660" s="23">
        <v>495</v>
      </c>
      <c r="AB660" s="25">
        <v>10</v>
      </c>
      <c r="AC660" s="20">
        <f t="shared" si="453"/>
        <v>4950</v>
      </c>
      <c r="AD660" s="23">
        <v>60</v>
      </c>
      <c r="AE660" s="25">
        <v>25</v>
      </c>
      <c r="AF660" s="20">
        <f t="shared" si="454"/>
        <v>1500</v>
      </c>
      <c r="AG660" s="23">
        <v>75</v>
      </c>
      <c r="AH660" s="25">
        <v>7.5</v>
      </c>
      <c r="AI660" s="20">
        <f t="shared" si="455"/>
        <v>562.5</v>
      </c>
      <c r="AJ660" s="23"/>
      <c r="AK660" s="22">
        <v>15</v>
      </c>
      <c r="AL660" s="20">
        <f t="shared" si="456"/>
        <v>0</v>
      </c>
      <c r="AM660" s="23"/>
      <c r="AN660" s="25">
        <v>12</v>
      </c>
      <c r="AO660" s="20">
        <f t="shared" si="457"/>
        <v>0</v>
      </c>
      <c r="AP660" s="23">
        <f t="shared" si="458"/>
        <v>2224</v>
      </c>
      <c r="AQ660" s="23"/>
      <c r="AR660" s="27">
        <v>4</v>
      </c>
      <c r="AS660" s="23">
        <f t="shared" si="459"/>
        <v>0</v>
      </c>
      <c r="AT660" s="23"/>
      <c r="AU660" s="28">
        <v>6</v>
      </c>
      <c r="AV660" s="23">
        <f t="shared" si="460"/>
        <v>0</v>
      </c>
      <c r="AW660" s="23">
        <v>841</v>
      </c>
      <c r="AX660" s="29">
        <f t="shared" si="461"/>
        <v>841</v>
      </c>
      <c r="AY660" s="23">
        <v>21557</v>
      </c>
      <c r="AZ660" s="30">
        <f t="shared" si="462"/>
        <v>0.17847120888988663</v>
      </c>
      <c r="BA660" s="30">
        <f t="shared" si="463"/>
        <v>0.24963520035918735</v>
      </c>
      <c r="BB660" s="30">
        <f t="shared" si="464"/>
        <v>0.52893081761006289</v>
      </c>
      <c r="BC660" s="20">
        <f t="shared" si="465"/>
        <v>469080</v>
      </c>
      <c r="BD660" s="20">
        <f t="shared" si="466"/>
        <v>457834</v>
      </c>
      <c r="BE660" s="20">
        <f t="shared" si="467"/>
        <v>469080</v>
      </c>
      <c r="BF660" s="20">
        <f t="shared" si="468"/>
        <v>469642.5</v>
      </c>
      <c r="BG660" s="36">
        <v>510279.5</v>
      </c>
      <c r="BH660" s="36">
        <v>347168.708277</v>
      </c>
      <c r="BI660" s="237">
        <f t="shared" si="469"/>
        <v>68.035009887130485</v>
      </c>
      <c r="BJ660" s="238">
        <f t="shared" si="470"/>
        <v>28985</v>
      </c>
      <c r="BK660" s="239">
        <f t="shared" si="471"/>
        <v>5.6802203498278887</v>
      </c>
      <c r="BL660" s="27">
        <f t="shared" si="472"/>
        <v>44768.75</v>
      </c>
      <c r="BM660" s="239">
        <f t="shared" si="473"/>
        <v>8.7733781192464129</v>
      </c>
      <c r="BN660" s="240">
        <f t="shared" si="474"/>
        <v>562.5</v>
      </c>
      <c r="BO660" s="239">
        <f t="shared" si="475"/>
        <v>0.1102337052536894</v>
      </c>
      <c r="BP660" s="27">
        <f t="shared" si="476"/>
        <v>15000</v>
      </c>
      <c r="BQ660" s="239">
        <f t="shared" si="477"/>
        <v>2.9395654734317174</v>
      </c>
      <c r="BR660" s="36">
        <f t="shared" si="478"/>
        <v>51373.630000000005</v>
      </c>
      <c r="BS660" s="239">
        <f t="shared" si="479"/>
        <v>10.067743266190393</v>
      </c>
      <c r="BT660" s="248">
        <f t="shared" si="488"/>
        <v>0.31964990112869518</v>
      </c>
      <c r="BU660" s="36">
        <v>140689.88</v>
      </c>
      <c r="BV660" s="47">
        <f t="shared" si="480"/>
        <v>27.571140913950099</v>
      </c>
      <c r="BW660" s="54">
        <f t="shared" si="481"/>
        <v>22420.911722999997</v>
      </c>
      <c r="BX660" s="237">
        <f t="shared" si="482"/>
        <v>4.3938491989194155</v>
      </c>
      <c r="BY660" s="53">
        <v>7195</v>
      </c>
      <c r="BZ660" s="53">
        <v>9840</v>
      </c>
      <c r="CA660" s="53">
        <v>9390</v>
      </c>
      <c r="CB660" s="53">
        <v>2560</v>
      </c>
      <c r="CC660" s="54">
        <v>44768.75</v>
      </c>
      <c r="CD660" s="54">
        <v>562.5</v>
      </c>
      <c r="CE660" s="54">
        <v>15000</v>
      </c>
      <c r="CF660" s="42">
        <f t="shared" si="483"/>
        <v>1.5338535004690032E-2</v>
      </c>
      <c r="CG660" s="42">
        <f t="shared" si="484"/>
        <v>2.1492506017464847E-2</v>
      </c>
      <c r="CH660" s="42">
        <f t="shared" si="485"/>
        <v>2.001790739319519E-2</v>
      </c>
      <c r="CI660" s="42">
        <f t="shared" si="486"/>
        <v>5.4509547155549166E-3</v>
      </c>
      <c r="CJ660" s="42">
        <f t="shared" si="487"/>
        <v>8.7733781192464125E-2</v>
      </c>
      <c r="CK660" s="54">
        <f t="shared" si="445"/>
        <v>4484.1823445999999</v>
      </c>
    </row>
    <row r="661" spans="1:89" ht="20" customHeight="1" x14ac:dyDescent="0.6">
      <c r="A661" s="47">
        <v>654</v>
      </c>
      <c r="B661" s="47">
        <v>4</v>
      </c>
      <c r="C661" s="48" t="s">
        <v>1034</v>
      </c>
      <c r="D661" s="48" t="s">
        <v>78</v>
      </c>
      <c r="E661" s="48" t="s">
        <v>117</v>
      </c>
      <c r="F661" s="55"/>
      <c r="G661" s="19">
        <v>40</v>
      </c>
      <c r="H661" s="20">
        <f t="shared" si="446"/>
        <v>0</v>
      </c>
      <c r="I661" s="23">
        <v>8217</v>
      </c>
      <c r="J661" s="22">
        <v>50</v>
      </c>
      <c r="K661" s="20">
        <f t="shared" si="447"/>
        <v>410850</v>
      </c>
      <c r="L661" s="23"/>
      <c r="M661" s="24">
        <v>60</v>
      </c>
      <c r="N661" s="20">
        <f t="shared" si="448"/>
        <v>0</v>
      </c>
      <c r="O661" s="23">
        <v>4003</v>
      </c>
      <c r="P661" s="25">
        <v>12</v>
      </c>
      <c r="Q661" s="20">
        <f t="shared" si="449"/>
        <v>48036</v>
      </c>
      <c r="R661" s="23">
        <v>700</v>
      </c>
      <c r="S661" s="26">
        <v>12</v>
      </c>
      <c r="T661" s="20">
        <f t="shared" si="450"/>
        <v>8400</v>
      </c>
      <c r="U661" s="23">
        <v>473</v>
      </c>
      <c r="V661" s="25">
        <v>8</v>
      </c>
      <c r="W661" s="20">
        <f t="shared" si="451"/>
        <v>3784</v>
      </c>
      <c r="X661" s="23">
        <v>353</v>
      </c>
      <c r="Y661" s="25">
        <v>12</v>
      </c>
      <c r="Z661" s="20">
        <f t="shared" si="452"/>
        <v>4236</v>
      </c>
      <c r="AA661" s="23">
        <v>629</v>
      </c>
      <c r="AB661" s="25">
        <v>10</v>
      </c>
      <c r="AC661" s="20">
        <f t="shared" si="453"/>
        <v>6290</v>
      </c>
      <c r="AD661" s="23">
        <v>95</v>
      </c>
      <c r="AE661" s="25">
        <v>25</v>
      </c>
      <c r="AF661" s="20">
        <f t="shared" si="454"/>
        <v>2375</v>
      </c>
      <c r="AG661" s="23">
        <v>120</v>
      </c>
      <c r="AH661" s="25">
        <v>7.5</v>
      </c>
      <c r="AI661" s="20">
        <f t="shared" si="455"/>
        <v>900</v>
      </c>
      <c r="AJ661" s="23"/>
      <c r="AK661" s="22">
        <v>15</v>
      </c>
      <c r="AL661" s="20">
        <f t="shared" si="456"/>
        <v>0</v>
      </c>
      <c r="AM661" s="23">
        <v>200</v>
      </c>
      <c r="AN661" s="25">
        <v>12</v>
      </c>
      <c r="AO661" s="20">
        <f t="shared" si="457"/>
        <v>2400</v>
      </c>
      <c r="AP661" s="23">
        <f t="shared" si="458"/>
        <v>2570</v>
      </c>
      <c r="AQ661" s="23">
        <v>0</v>
      </c>
      <c r="AR661" s="27">
        <v>4</v>
      </c>
      <c r="AS661" s="23">
        <f t="shared" si="459"/>
        <v>0</v>
      </c>
      <c r="AT661" s="23"/>
      <c r="AU661" s="28">
        <v>6</v>
      </c>
      <c r="AV661" s="23">
        <f t="shared" si="460"/>
        <v>0</v>
      </c>
      <c r="AW661" s="23">
        <v>1207</v>
      </c>
      <c r="AX661" s="29">
        <f t="shared" si="461"/>
        <v>1207</v>
      </c>
      <c r="AY661" s="23">
        <v>23066</v>
      </c>
      <c r="AZ661" s="30">
        <f t="shared" si="462"/>
        <v>0.48716076426919802</v>
      </c>
      <c r="BA661" s="30">
        <f t="shared" si="463"/>
        <v>0.3127662163806742</v>
      </c>
      <c r="BB661" s="30">
        <f t="shared" si="464"/>
        <v>0.30152385710716961</v>
      </c>
      <c r="BC661" s="20">
        <f t="shared" si="465"/>
        <v>435935</v>
      </c>
      <c r="BD661" s="20">
        <f t="shared" si="466"/>
        <v>421625</v>
      </c>
      <c r="BE661" s="20">
        <f t="shared" si="467"/>
        <v>435935</v>
      </c>
      <c r="BF661" s="20">
        <f t="shared" si="468"/>
        <v>436835</v>
      </c>
      <c r="BG661" s="36">
        <v>509937</v>
      </c>
      <c r="BH661" s="36">
        <v>348636.16666666698</v>
      </c>
      <c r="BI661" s="237">
        <f t="shared" si="469"/>
        <v>68.368478197633621</v>
      </c>
      <c r="BJ661" s="238">
        <f t="shared" si="470"/>
        <v>34584</v>
      </c>
      <c r="BK661" s="239">
        <f t="shared" si="471"/>
        <v>6.7820142488189719</v>
      </c>
      <c r="BL661" s="27">
        <f t="shared" si="472"/>
        <v>46650</v>
      </c>
      <c r="BM661" s="239">
        <f t="shared" si="473"/>
        <v>9.1481888939221907</v>
      </c>
      <c r="BN661" s="240">
        <f t="shared" si="474"/>
        <v>1375</v>
      </c>
      <c r="BO661" s="239">
        <f t="shared" si="475"/>
        <v>0.26964115175011816</v>
      </c>
      <c r="BP661" s="27">
        <f t="shared" si="476"/>
        <v>26750</v>
      </c>
      <c r="BQ661" s="239">
        <f t="shared" si="477"/>
        <v>5.245746043138662</v>
      </c>
      <c r="BR661" s="36">
        <f t="shared" si="478"/>
        <v>33731.98000000001</v>
      </c>
      <c r="BS661" s="239">
        <f t="shared" si="479"/>
        <v>6.6149308640086932</v>
      </c>
      <c r="BT661" s="248">
        <f t="shared" si="488"/>
        <v>0.31631521802366375</v>
      </c>
      <c r="BU661" s="36">
        <v>143090.98000000001</v>
      </c>
      <c r="BV661" s="47">
        <f t="shared" si="480"/>
        <v>28.060521201638636</v>
      </c>
      <c r="BW661" s="54">
        <f t="shared" si="481"/>
        <v>18209.853333333012</v>
      </c>
      <c r="BX661" s="237">
        <f t="shared" si="482"/>
        <v>3.5710006007277393</v>
      </c>
      <c r="BY661" s="53">
        <v>7195</v>
      </c>
      <c r="BZ661" s="53">
        <v>7955</v>
      </c>
      <c r="CA661" s="53">
        <v>15744</v>
      </c>
      <c r="CB661" s="53">
        <v>3690</v>
      </c>
      <c r="CC661" s="54">
        <v>46650</v>
      </c>
      <c r="CD661" s="54">
        <v>1375</v>
      </c>
      <c r="CE661" s="54">
        <v>26750</v>
      </c>
      <c r="CF661" s="42">
        <f t="shared" si="483"/>
        <v>1.6504754149127738E-2</v>
      </c>
      <c r="CG661" s="42">
        <f t="shared" si="484"/>
        <v>1.8867477023421286E-2</v>
      </c>
      <c r="CH661" s="42">
        <f t="shared" si="485"/>
        <v>3.6115475931044763E-2</v>
      </c>
      <c r="CI661" s="42">
        <f t="shared" si="486"/>
        <v>8.4471253448098246E-3</v>
      </c>
      <c r="CJ661" s="42">
        <f t="shared" si="487"/>
        <v>9.1481888939221906E-2</v>
      </c>
      <c r="CK661" s="54">
        <f t="shared" si="445"/>
        <v>3641.9706666666025</v>
      </c>
    </row>
    <row r="662" spans="1:89" ht="20" customHeight="1" x14ac:dyDescent="0.6">
      <c r="A662" s="47">
        <v>655</v>
      </c>
      <c r="B662" s="47">
        <v>4</v>
      </c>
      <c r="C662" s="65" t="s">
        <v>1035</v>
      </c>
      <c r="D662" s="47" t="s">
        <v>146</v>
      </c>
      <c r="E662" s="47" t="s">
        <v>147</v>
      </c>
      <c r="F662" s="57"/>
      <c r="G662" s="19">
        <v>40</v>
      </c>
      <c r="H662" s="20">
        <f t="shared" si="446"/>
        <v>0</v>
      </c>
      <c r="I662" s="57">
        <v>6980</v>
      </c>
      <c r="J662" s="22">
        <v>50</v>
      </c>
      <c r="K662" s="20">
        <f t="shared" si="447"/>
        <v>349000</v>
      </c>
      <c r="L662" s="23"/>
      <c r="M662" s="24">
        <v>60</v>
      </c>
      <c r="N662" s="20">
        <f t="shared" si="448"/>
        <v>0</v>
      </c>
      <c r="O662" s="23">
        <v>1920</v>
      </c>
      <c r="P662" s="25">
        <v>12</v>
      </c>
      <c r="Q662" s="20">
        <f t="shared" si="449"/>
        <v>23040</v>
      </c>
      <c r="R662" s="23"/>
      <c r="S662" s="26">
        <v>12</v>
      </c>
      <c r="T662" s="20">
        <f t="shared" si="450"/>
        <v>0</v>
      </c>
      <c r="U662" s="23">
        <v>558</v>
      </c>
      <c r="V662" s="25">
        <v>8</v>
      </c>
      <c r="W662" s="20">
        <f t="shared" si="451"/>
        <v>4464</v>
      </c>
      <c r="X662" s="23"/>
      <c r="Y662" s="25">
        <v>12</v>
      </c>
      <c r="Z662" s="20">
        <f t="shared" si="452"/>
        <v>0</v>
      </c>
      <c r="AA662" s="23">
        <v>822</v>
      </c>
      <c r="AB662" s="25">
        <v>10</v>
      </c>
      <c r="AC662" s="20">
        <f t="shared" si="453"/>
        <v>8220</v>
      </c>
      <c r="AD662" s="23">
        <v>90</v>
      </c>
      <c r="AE662" s="25">
        <v>25</v>
      </c>
      <c r="AF662" s="20">
        <f t="shared" si="454"/>
        <v>2250</v>
      </c>
      <c r="AG662" s="23"/>
      <c r="AH662" s="25">
        <v>7.5</v>
      </c>
      <c r="AI662" s="20">
        <f t="shared" si="455"/>
        <v>0</v>
      </c>
      <c r="AJ662" s="23"/>
      <c r="AK662" s="22">
        <v>15</v>
      </c>
      <c r="AL662" s="20">
        <f t="shared" si="456"/>
        <v>0</v>
      </c>
      <c r="AM662" s="23"/>
      <c r="AN662" s="25">
        <v>12</v>
      </c>
      <c r="AO662" s="20">
        <f t="shared" si="457"/>
        <v>0</v>
      </c>
      <c r="AP662" s="23">
        <f t="shared" si="458"/>
        <v>1470</v>
      </c>
      <c r="AQ662" s="23"/>
      <c r="AR662" s="27">
        <v>4</v>
      </c>
      <c r="AS662" s="23">
        <f t="shared" si="459"/>
        <v>0</v>
      </c>
      <c r="AT662" s="23"/>
      <c r="AU662" s="28">
        <v>6</v>
      </c>
      <c r="AV662" s="23">
        <f t="shared" si="460"/>
        <v>0</v>
      </c>
      <c r="AW662" s="23">
        <v>600</v>
      </c>
      <c r="AX662" s="29">
        <f t="shared" si="461"/>
        <v>600</v>
      </c>
      <c r="AY662" s="23">
        <v>12196</v>
      </c>
      <c r="AZ662" s="30">
        <f t="shared" si="462"/>
        <v>0.27507163323782235</v>
      </c>
      <c r="BA662" s="30">
        <f t="shared" si="463"/>
        <v>0.21060171919770773</v>
      </c>
      <c r="BB662" s="30">
        <f t="shared" si="464"/>
        <v>0.3125</v>
      </c>
      <c r="BC662" s="20">
        <f t="shared" si="465"/>
        <v>363934</v>
      </c>
      <c r="BD662" s="20">
        <f t="shared" si="466"/>
        <v>351250</v>
      </c>
      <c r="BE662" s="20">
        <f t="shared" si="467"/>
        <v>363934</v>
      </c>
      <c r="BF662" s="20">
        <f t="shared" si="468"/>
        <v>363934</v>
      </c>
      <c r="BG662" s="36">
        <v>509830</v>
      </c>
      <c r="BH662" s="36">
        <v>345238.840909091</v>
      </c>
      <c r="BI662" s="237">
        <f t="shared" si="469"/>
        <v>67.716462528507734</v>
      </c>
      <c r="BJ662" s="238">
        <f t="shared" si="470"/>
        <v>50319</v>
      </c>
      <c r="BK662" s="239">
        <f t="shared" si="471"/>
        <v>9.8697605084047613</v>
      </c>
      <c r="BL662" s="27">
        <f t="shared" si="472"/>
        <v>35520</v>
      </c>
      <c r="BM662" s="239">
        <f t="shared" si="473"/>
        <v>6.9670282250946389</v>
      </c>
      <c r="BN662" s="240">
        <f t="shared" si="474"/>
        <v>4724</v>
      </c>
      <c r="BO662" s="239">
        <f t="shared" si="475"/>
        <v>0.92658337092756404</v>
      </c>
      <c r="BP662" s="27">
        <f t="shared" si="476"/>
        <v>20000</v>
      </c>
      <c r="BQ662" s="239">
        <f t="shared" si="477"/>
        <v>3.922876252868603</v>
      </c>
      <c r="BR662" s="36">
        <f t="shared" si="478"/>
        <v>34848</v>
      </c>
      <c r="BS662" s="239">
        <f t="shared" si="479"/>
        <v>6.8352195829982545</v>
      </c>
      <c r="BT662" s="248">
        <f t="shared" si="488"/>
        <v>0.32283537471492263</v>
      </c>
      <c r="BU662" s="36">
        <v>145411</v>
      </c>
      <c r="BV662" s="47">
        <f t="shared" si="480"/>
        <v>28.521467940293821</v>
      </c>
      <c r="BW662" s="54">
        <f t="shared" si="481"/>
        <v>19180.159090909001</v>
      </c>
      <c r="BX662" s="237">
        <f t="shared" si="482"/>
        <v>3.7620695311984389</v>
      </c>
      <c r="BY662" s="53">
        <v>14868</v>
      </c>
      <c r="BZ662" s="53">
        <v>12800</v>
      </c>
      <c r="CA662" s="53">
        <v>15500</v>
      </c>
      <c r="CB662" s="53">
        <v>7151</v>
      </c>
      <c r="CC662" s="54">
        <v>35520</v>
      </c>
      <c r="CD662" s="54">
        <v>4724</v>
      </c>
      <c r="CE662" s="54">
        <v>20000</v>
      </c>
      <c r="CF662" s="42">
        <f t="shared" si="483"/>
        <v>4.0853561360026817E-2</v>
      </c>
      <c r="CG662" s="42">
        <f t="shared" si="484"/>
        <v>3.6441281138790034E-2</v>
      </c>
      <c r="CH662" s="42">
        <f t="shared" si="485"/>
        <v>4.2590139970434197E-2</v>
      </c>
      <c r="CI662" s="42">
        <f t="shared" si="486"/>
        <v>1.9649167156682256E-2</v>
      </c>
      <c r="CJ662" s="42">
        <f t="shared" si="487"/>
        <v>6.9670282250946389E-2</v>
      </c>
      <c r="CK662" s="54">
        <f t="shared" si="445"/>
        <v>3836.0318181818002</v>
      </c>
    </row>
    <row r="663" spans="1:89" ht="20" customHeight="1" x14ac:dyDescent="0.6">
      <c r="A663" s="47">
        <v>656</v>
      </c>
      <c r="B663" s="47">
        <v>4</v>
      </c>
      <c r="C663" s="48" t="s">
        <v>1036</v>
      </c>
      <c r="D663" s="48" t="s">
        <v>913</v>
      </c>
      <c r="E663" s="48" t="s">
        <v>471</v>
      </c>
      <c r="F663" s="57"/>
      <c r="G663" s="19">
        <v>40</v>
      </c>
      <c r="H663" s="20">
        <f t="shared" si="446"/>
        <v>0</v>
      </c>
      <c r="I663" s="23">
        <v>8175</v>
      </c>
      <c r="J663" s="22">
        <v>50</v>
      </c>
      <c r="K663" s="20">
        <f t="shared" si="447"/>
        <v>408750</v>
      </c>
      <c r="L663" s="23"/>
      <c r="M663" s="24">
        <v>60</v>
      </c>
      <c r="N663" s="20">
        <f t="shared" si="448"/>
        <v>0</v>
      </c>
      <c r="O663" s="23">
        <v>4713</v>
      </c>
      <c r="P663" s="25">
        <v>12</v>
      </c>
      <c r="Q663" s="20">
        <f t="shared" si="449"/>
        <v>56556</v>
      </c>
      <c r="R663" s="23">
        <v>100</v>
      </c>
      <c r="S663" s="26">
        <v>12</v>
      </c>
      <c r="T663" s="20">
        <f t="shared" si="450"/>
        <v>1200</v>
      </c>
      <c r="U663" s="23">
        <v>468</v>
      </c>
      <c r="V663" s="25">
        <v>8</v>
      </c>
      <c r="W663" s="20">
        <f t="shared" si="451"/>
        <v>3744</v>
      </c>
      <c r="X663" s="23">
        <v>260</v>
      </c>
      <c r="Y663" s="25">
        <v>12</v>
      </c>
      <c r="Z663" s="20">
        <f t="shared" si="452"/>
        <v>3120</v>
      </c>
      <c r="AA663" s="23">
        <v>1384</v>
      </c>
      <c r="AB663" s="25">
        <v>10</v>
      </c>
      <c r="AC663" s="20">
        <f t="shared" si="453"/>
        <v>13840</v>
      </c>
      <c r="AD663" s="23"/>
      <c r="AE663" s="25">
        <v>25</v>
      </c>
      <c r="AF663" s="20">
        <f t="shared" si="454"/>
        <v>0</v>
      </c>
      <c r="AG663" s="23"/>
      <c r="AH663" s="25">
        <v>7.5</v>
      </c>
      <c r="AI663" s="20">
        <f t="shared" si="455"/>
        <v>0</v>
      </c>
      <c r="AJ663" s="23"/>
      <c r="AK663" s="22">
        <v>15</v>
      </c>
      <c r="AL663" s="20">
        <f t="shared" si="456"/>
        <v>0</v>
      </c>
      <c r="AM663" s="23"/>
      <c r="AN663" s="25">
        <v>12</v>
      </c>
      <c r="AO663" s="20">
        <f t="shared" si="457"/>
        <v>0</v>
      </c>
      <c r="AP663" s="23">
        <f t="shared" si="458"/>
        <v>2212</v>
      </c>
      <c r="AQ663" s="23">
        <v>31</v>
      </c>
      <c r="AR663" s="27">
        <v>4</v>
      </c>
      <c r="AS663" s="23">
        <f t="shared" si="459"/>
        <v>124</v>
      </c>
      <c r="AT663" s="23"/>
      <c r="AU663" s="28">
        <v>6</v>
      </c>
      <c r="AV663" s="23">
        <f t="shared" si="460"/>
        <v>0</v>
      </c>
      <c r="AW663" s="23">
        <v>1119</v>
      </c>
      <c r="AX663" s="29">
        <f t="shared" si="461"/>
        <v>1243</v>
      </c>
      <c r="AY663" s="23">
        <v>21600</v>
      </c>
      <c r="AZ663" s="30">
        <f t="shared" si="462"/>
        <v>0.57651376146788991</v>
      </c>
      <c r="BA663" s="30">
        <f t="shared" si="463"/>
        <v>0.27058103975535169</v>
      </c>
      <c r="BB663" s="30">
        <f t="shared" si="464"/>
        <v>0.26373859537449607</v>
      </c>
      <c r="BC663" s="20">
        <f t="shared" si="465"/>
        <v>430654</v>
      </c>
      <c r="BD663" s="20">
        <f t="shared" si="466"/>
        <v>409950</v>
      </c>
      <c r="BE663" s="20">
        <f t="shared" si="467"/>
        <v>430654</v>
      </c>
      <c r="BF663" s="20">
        <f t="shared" si="468"/>
        <v>430654</v>
      </c>
      <c r="BG663" s="36">
        <v>509230</v>
      </c>
      <c r="BH663" s="36">
        <v>335187.59000000003</v>
      </c>
      <c r="BI663" s="237">
        <f t="shared" si="469"/>
        <v>65.822435834495224</v>
      </c>
      <c r="BJ663" s="238">
        <f t="shared" si="470"/>
        <v>31562</v>
      </c>
      <c r="BK663" s="239">
        <f t="shared" si="471"/>
        <v>6.1979851933311076</v>
      </c>
      <c r="BL663" s="27">
        <f t="shared" si="472"/>
        <v>47880.5</v>
      </c>
      <c r="BM663" s="239">
        <f t="shared" si="473"/>
        <v>9.4025293089566588</v>
      </c>
      <c r="BN663" s="240">
        <f t="shared" si="474"/>
        <v>0</v>
      </c>
      <c r="BO663" s="239">
        <f t="shared" si="475"/>
        <v>0</v>
      </c>
      <c r="BP663" s="27">
        <f t="shared" si="476"/>
        <v>12000</v>
      </c>
      <c r="BQ663" s="239">
        <f t="shared" si="477"/>
        <v>2.3564990279441509</v>
      </c>
      <c r="BR663" s="36">
        <f t="shared" si="478"/>
        <v>21169.149999999994</v>
      </c>
      <c r="BS663" s="239">
        <f t="shared" si="479"/>
        <v>4.157090116450326</v>
      </c>
      <c r="BT663" s="248">
        <f t="shared" si="488"/>
        <v>0.34177564165504776</v>
      </c>
      <c r="BU663" s="36">
        <v>112611.65</v>
      </c>
      <c r="BV663" s="47">
        <f t="shared" si="480"/>
        <v>22.114103646682242</v>
      </c>
      <c r="BW663" s="54">
        <f t="shared" si="481"/>
        <v>61430.75999999998</v>
      </c>
      <c r="BX663" s="237">
        <f t="shared" si="482"/>
        <v>12.063460518822531</v>
      </c>
      <c r="BY663" s="53">
        <v>11052</v>
      </c>
      <c r="BZ663" s="53">
        <v>9800</v>
      </c>
      <c r="CA663" s="53">
        <v>6640</v>
      </c>
      <c r="CB663" s="53">
        <v>4070</v>
      </c>
      <c r="CC663" s="54">
        <v>47880.5</v>
      </c>
      <c r="CD663" s="54"/>
      <c r="CE663" s="54">
        <v>12000</v>
      </c>
      <c r="CF663" s="42">
        <f t="shared" si="483"/>
        <v>2.5663293502440475E-2</v>
      </c>
      <c r="CG663" s="42">
        <f t="shared" si="484"/>
        <v>2.3905354311501401E-2</v>
      </c>
      <c r="CH663" s="42">
        <f t="shared" si="485"/>
        <v>1.5418410138997897E-2</v>
      </c>
      <c r="CI663" s="42">
        <f t="shared" si="486"/>
        <v>9.4507423592953971E-3</v>
      </c>
      <c r="CJ663" s="42">
        <f t="shared" si="487"/>
        <v>9.40252930895666E-2</v>
      </c>
      <c r="CK663" s="54">
        <f t="shared" si="445"/>
        <v>12286.151999999996</v>
      </c>
    </row>
    <row r="664" spans="1:89" ht="20" customHeight="1" x14ac:dyDescent="0.6">
      <c r="A664" s="47">
        <v>657</v>
      </c>
      <c r="B664" s="47">
        <v>2</v>
      </c>
      <c r="C664" s="48" t="s">
        <v>1037</v>
      </c>
      <c r="D664" s="48" t="s">
        <v>456</v>
      </c>
      <c r="E664" s="48" t="s">
        <v>203</v>
      </c>
      <c r="F664" s="49">
        <v>0</v>
      </c>
      <c r="G664" s="19">
        <v>40</v>
      </c>
      <c r="H664" s="20">
        <f t="shared" si="446"/>
        <v>0</v>
      </c>
      <c r="I664" s="23">
        <v>7308</v>
      </c>
      <c r="J664" s="22">
        <v>50</v>
      </c>
      <c r="K664" s="20">
        <f t="shared" si="447"/>
        <v>365400</v>
      </c>
      <c r="L664" s="23"/>
      <c r="M664" s="24">
        <v>60</v>
      </c>
      <c r="N664" s="20">
        <f t="shared" si="448"/>
        <v>0</v>
      </c>
      <c r="O664" s="23">
        <v>6348</v>
      </c>
      <c r="P664" s="25">
        <v>12</v>
      </c>
      <c r="Q664" s="20">
        <f t="shared" si="449"/>
        <v>76176</v>
      </c>
      <c r="R664" s="23">
        <v>500</v>
      </c>
      <c r="S664" s="26">
        <v>12</v>
      </c>
      <c r="T664" s="20">
        <f t="shared" si="450"/>
        <v>6000</v>
      </c>
      <c r="U664" s="23">
        <v>252</v>
      </c>
      <c r="V664" s="25">
        <v>8</v>
      </c>
      <c r="W664" s="20">
        <f t="shared" si="451"/>
        <v>2016</v>
      </c>
      <c r="X664" s="23">
        <v>280</v>
      </c>
      <c r="Y664" s="25">
        <v>12</v>
      </c>
      <c r="Z664" s="20">
        <f t="shared" si="452"/>
        <v>3360</v>
      </c>
      <c r="AA664" s="23">
        <v>705</v>
      </c>
      <c r="AB664" s="25">
        <v>10</v>
      </c>
      <c r="AC664" s="20">
        <f t="shared" si="453"/>
        <v>7050</v>
      </c>
      <c r="AD664" s="23">
        <v>0</v>
      </c>
      <c r="AE664" s="25">
        <v>25</v>
      </c>
      <c r="AF664" s="20">
        <f t="shared" si="454"/>
        <v>0</v>
      </c>
      <c r="AG664" s="23">
        <v>0</v>
      </c>
      <c r="AH664" s="25">
        <v>7.5</v>
      </c>
      <c r="AI664" s="20">
        <f t="shared" si="455"/>
        <v>0</v>
      </c>
      <c r="AJ664" s="23"/>
      <c r="AK664" s="22">
        <v>15</v>
      </c>
      <c r="AL664" s="20">
        <f t="shared" si="456"/>
        <v>0</v>
      </c>
      <c r="AM664" s="23">
        <v>0</v>
      </c>
      <c r="AN664" s="25">
        <v>12</v>
      </c>
      <c r="AO664" s="20">
        <f t="shared" si="457"/>
        <v>0</v>
      </c>
      <c r="AP664" s="23">
        <f t="shared" si="458"/>
        <v>1737</v>
      </c>
      <c r="AQ664" s="23">
        <v>80</v>
      </c>
      <c r="AR664" s="27">
        <v>4</v>
      </c>
      <c r="AS664" s="23">
        <f t="shared" si="459"/>
        <v>320</v>
      </c>
      <c r="AT664" s="23">
        <v>0</v>
      </c>
      <c r="AU664" s="28">
        <v>6</v>
      </c>
      <c r="AV664" s="23">
        <f t="shared" si="460"/>
        <v>0</v>
      </c>
      <c r="AW664" s="23">
        <v>1903</v>
      </c>
      <c r="AX664" s="29">
        <f t="shared" si="461"/>
        <v>2223</v>
      </c>
      <c r="AY664" s="23">
        <v>48085</v>
      </c>
      <c r="AZ664" s="30">
        <f t="shared" si="462"/>
        <v>0.86863711001642041</v>
      </c>
      <c r="BA664" s="30">
        <f t="shared" si="463"/>
        <v>0.2376847290640394</v>
      </c>
      <c r="BB664" s="30">
        <f t="shared" si="464"/>
        <v>0.35018903591682421</v>
      </c>
      <c r="BC664" s="20">
        <f t="shared" si="465"/>
        <v>383826</v>
      </c>
      <c r="BD664" s="20">
        <f t="shared" si="466"/>
        <v>371400</v>
      </c>
      <c r="BE664" s="20">
        <f t="shared" si="467"/>
        <v>383826</v>
      </c>
      <c r="BF664" s="20">
        <f t="shared" si="468"/>
        <v>383826</v>
      </c>
      <c r="BG664" s="36">
        <v>508087</v>
      </c>
      <c r="BH664" s="36">
        <v>330049.98</v>
      </c>
      <c r="BI664" s="237">
        <f t="shared" si="469"/>
        <v>64.95934357698583</v>
      </c>
      <c r="BJ664" s="238">
        <f t="shared" si="470"/>
        <v>29502</v>
      </c>
      <c r="BK664" s="239">
        <f t="shared" si="471"/>
        <v>5.8064858971003002</v>
      </c>
      <c r="BL664" s="27">
        <f t="shared" si="472"/>
        <v>22185</v>
      </c>
      <c r="BM664" s="239">
        <f t="shared" si="473"/>
        <v>4.3663781990092252</v>
      </c>
      <c r="BN664" s="240">
        <f t="shared" si="474"/>
        <v>6049.32</v>
      </c>
      <c r="BO664" s="239">
        <f t="shared" si="475"/>
        <v>1.1906071204340989</v>
      </c>
      <c r="BP664" s="27">
        <f t="shared" si="476"/>
        <v>25000</v>
      </c>
      <c r="BQ664" s="239">
        <f t="shared" si="477"/>
        <v>4.9204171726495662</v>
      </c>
      <c r="BR664" s="36">
        <f t="shared" si="478"/>
        <v>46888.709230768989</v>
      </c>
      <c r="BS664" s="239">
        <f t="shared" si="479"/>
        <v>9.2284804040979189</v>
      </c>
      <c r="BT664" s="248">
        <f t="shared" si="488"/>
        <v>0.35040656423014171</v>
      </c>
      <c r="BU664" s="36">
        <v>129625.029230769</v>
      </c>
      <c r="BV664" s="47">
        <f t="shared" si="480"/>
        <v>25.51236879329111</v>
      </c>
      <c r="BW664" s="54">
        <f t="shared" si="481"/>
        <v>48411.990769231023</v>
      </c>
      <c r="BX664" s="237">
        <f t="shared" si="482"/>
        <v>9.5282876297230636</v>
      </c>
      <c r="BY664" s="53">
        <v>13432</v>
      </c>
      <c r="BZ664" s="53">
        <v>6744</v>
      </c>
      <c r="CA664" s="53">
        <v>7122</v>
      </c>
      <c r="CB664" s="53">
        <v>2204</v>
      </c>
      <c r="CC664" s="54">
        <v>22185</v>
      </c>
      <c r="CD664" s="54">
        <v>6049.32</v>
      </c>
      <c r="CE664" s="54">
        <v>25000</v>
      </c>
      <c r="CF664" s="42">
        <f t="shared" si="483"/>
        <v>3.4995023786820068E-2</v>
      </c>
      <c r="CG664" s="42">
        <f t="shared" si="484"/>
        <v>1.815831987075929E-2</v>
      </c>
      <c r="CH664" s="42">
        <f t="shared" si="485"/>
        <v>1.8555282862547092E-2</v>
      </c>
      <c r="CI664" s="42">
        <f t="shared" si="486"/>
        <v>5.7421852610297372E-3</v>
      </c>
      <c r="CJ664" s="42">
        <f t="shared" si="487"/>
        <v>4.366378199009225E-2</v>
      </c>
      <c r="CK664" s="54">
        <f t="shared" si="445"/>
        <v>9682.3981538462049</v>
      </c>
    </row>
    <row r="665" spans="1:89" ht="20" customHeight="1" x14ac:dyDescent="0.6">
      <c r="A665" s="47">
        <v>658</v>
      </c>
      <c r="B665" s="47">
        <v>5</v>
      </c>
      <c r="C665" s="48" t="s">
        <v>1038</v>
      </c>
      <c r="D665" s="48" t="s">
        <v>648</v>
      </c>
      <c r="E665" s="48" t="s">
        <v>275</v>
      </c>
      <c r="F665" s="57"/>
      <c r="G665" s="19">
        <v>40</v>
      </c>
      <c r="H665" s="20">
        <f t="shared" si="446"/>
        <v>0</v>
      </c>
      <c r="I665" s="23">
        <v>8310</v>
      </c>
      <c r="J665" s="22">
        <v>50</v>
      </c>
      <c r="K665" s="20">
        <f t="shared" si="447"/>
        <v>415500</v>
      </c>
      <c r="L665" s="23"/>
      <c r="M665" s="24">
        <v>60</v>
      </c>
      <c r="N665" s="20">
        <f t="shared" si="448"/>
        <v>0</v>
      </c>
      <c r="O665" s="23">
        <v>2816</v>
      </c>
      <c r="P665" s="25">
        <v>12</v>
      </c>
      <c r="Q665" s="20">
        <f t="shared" si="449"/>
        <v>33792</v>
      </c>
      <c r="R665" s="23">
        <v>820</v>
      </c>
      <c r="S665" s="26">
        <v>12</v>
      </c>
      <c r="T665" s="20">
        <f t="shared" si="450"/>
        <v>9840</v>
      </c>
      <c r="U665" s="23">
        <v>714</v>
      </c>
      <c r="V665" s="25">
        <v>8</v>
      </c>
      <c r="W665" s="20">
        <f t="shared" si="451"/>
        <v>5712</v>
      </c>
      <c r="X665" s="23">
        <v>394</v>
      </c>
      <c r="Y665" s="25">
        <v>12</v>
      </c>
      <c r="Z665" s="20">
        <f t="shared" si="452"/>
        <v>4728</v>
      </c>
      <c r="AA665" s="23">
        <v>944</v>
      </c>
      <c r="AB665" s="25">
        <v>10</v>
      </c>
      <c r="AC665" s="20">
        <f t="shared" si="453"/>
        <v>9440</v>
      </c>
      <c r="AD665" s="23">
        <v>100</v>
      </c>
      <c r="AE665" s="25">
        <v>25</v>
      </c>
      <c r="AF665" s="20">
        <f t="shared" si="454"/>
        <v>2500</v>
      </c>
      <c r="AG665" s="23">
        <v>128</v>
      </c>
      <c r="AH665" s="25">
        <v>7.5</v>
      </c>
      <c r="AI665" s="20">
        <f t="shared" si="455"/>
        <v>960</v>
      </c>
      <c r="AJ665" s="23">
        <v>37</v>
      </c>
      <c r="AK665" s="22">
        <v>15</v>
      </c>
      <c r="AL665" s="20">
        <f t="shared" si="456"/>
        <v>555</v>
      </c>
      <c r="AM665" s="23">
        <v>35</v>
      </c>
      <c r="AN665" s="25">
        <v>12</v>
      </c>
      <c r="AO665" s="20">
        <f t="shared" si="457"/>
        <v>420</v>
      </c>
      <c r="AP665" s="23">
        <f t="shared" si="458"/>
        <v>3172</v>
      </c>
      <c r="AQ665" s="23">
        <v>78</v>
      </c>
      <c r="AR665" s="27">
        <v>4</v>
      </c>
      <c r="AS665" s="23">
        <f t="shared" si="459"/>
        <v>312</v>
      </c>
      <c r="AT665" s="23">
        <v>3</v>
      </c>
      <c r="AU665" s="28">
        <v>6</v>
      </c>
      <c r="AV665" s="23">
        <f t="shared" si="460"/>
        <v>18</v>
      </c>
      <c r="AW665" s="23">
        <v>1228</v>
      </c>
      <c r="AX665" s="29">
        <f t="shared" si="461"/>
        <v>1558</v>
      </c>
      <c r="AY665" s="23">
        <v>24510</v>
      </c>
      <c r="AZ665" s="30">
        <f t="shared" si="462"/>
        <v>0.33886883273164864</v>
      </c>
      <c r="BA665" s="30">
        <f t="shared" si="463"/>
        <v>0.38170878459687124</v>
      </c>
      <c r="BB665" s="30">
        <f t="shared" si="464"/>
        <v>0.55326704545454541</v>
      </c>
      <c r="BC665" s="20">
        <f t="shared" si="465"/>
        <v>447720</v>
      </c>
      <c r="BD665" s="20">
        <f t="shared" si="466"/>
        <v>427840</v>
      </c>
      <c r="BE665" s="20">
        <f t="shared" si="467"/>
        <v>447720</v>
      </c>
      <c r="BF665" s="20">
        <f t="shared" si="468"/>
        <v>448680</v>
      </c>
      <c r="BG665" s="36">
        <v>507957</v>
      </c>
      <c r="BH665" s="36">
        <v>339133.3833321</v>
      </c>
      <c r="BI665" s="237">
        <f t="shared" si="469"/>
        <v>66.76419132566339</v>
      </c>
      <c r="BJ665" s="238">
        <f t="shared" si="470"/>
        <v>34156</v>
      </c>
      <c r="BK665" s="239">
        <f t="shared" si="471"/>
        <v>6.7241912209104315</v>
      </c>
      <c r="BL665" s="27">
        <f t="shared" si="472"/>
        <v>50158.6</v>
      </c>
      <c r="BM665" s="239">
        <f t="shared" si="473"/>
        <v>9.8745759975745973</v>
      </c>
      <c r="BN665" s="240">
        <f t="shared" si="474"/>
        <v>0</v>
      </c>
      <c r="BO665" s="239">
        <f t="shared" si="475"/>
        <v>0</v>
      </c>
      <c r="BP665" s="27">
        <f t="shared" si="476"/>
        <v>20000</v>
      </c>
      <c r="BQ665" s="239">
        <f t="shared" si="477"/>
        <v>3.9373411528928632</v>
      </c>
      <c r="BR665" s="36">
        <f t="shared" si="478"/>
        <v>63129.799999999988</v>
      </c>
      <c r="BS665" s="239">
        <f t="shared" si="479"/>
        <v>12.428177975694792</v>
      </c>
      <c r="BT665" s="248">
        <f t="shared" si="488"/>
        <v>0.33235808674336609</v>
      </c>
      <c r="BU665" s="36">
        <v>167444.4</v>
      </c>
      <c r="BV665" s="47">
        <f t="shared" si="480"/>
        <v>32.964286347072687</v>
      </c>
      <c r="BW665" s="54">
        <f t="shared" si="481"/>
        <v>1379.2166679000075</v>
      </c>
      <c r="BX665" s="237">
        <f t="shared" si="482"/>
        <v>0.27152232726392345</v>
      </c>
      <c r="BY665" s="53">
        <v>12996</v>
      </c>
      <c r="BZ665" s="53">
        <v>6630</v>
      </c>
      <c r="CA665" s="53">
        <v>8360</v>
      </c>
      <c r="CB665" s="53">
        <v>6170</v>
      </c>
      <c r="CC665" s="54">
        <v>50158.6</v>
      </c>
      <c r="CD665" s="54"/>
      <c r="CE665" s="54">
        <v>20000</v>
      </c>
      <c r="CF665" s="42">
        <f t="shared" si="483"/>
        <v>2.9027070490485123E-2</v>
      </c>
      <c r="CG665" s="42">
        <f t="shared" si="484"/>
        <v>1.549644727000748E-2</v>
      </c>
      <c r="CH665" s="42">
        <f t="shared" si="485"/>
        <v>1.8672384526043063E-2</v>
      </c>
      <c r="CI665" s="42">
        <f t="shared" si="486"/>
        <v>1.3751448693946688E-2</v>
      </c>
      <c r="CJ665" s="42">
        <f t="shared" si="487"/>
        <v>9.8745759975745973E-2</v>
      </c>
      <c r="CK665" s="54">
        <f t="shared" si="445"/>
        <v>275.84333358000151</v>
      </c>
    </row>
    <row r="666" spans="1:89" ht="20" customHeight="1" x14ac:dyDescent="0.6">
      <c r="A666" s="47">
        <v>659</v>
      </c>
      <c r="B666" s="47">
        <v>3</v>
      </c>
      <c r="C666" s="48" t="s">
        <v>1039</v>
      </c>
      <c r="D666" s="48" t="s">
        <v>404</v>
      </c>
      <c r="E666" s="48" t="s">
        <v>473</v>
      </c>
      <c r="F666" s="66"/>
      <c r="G666" s="19">
        <v>40</v>
      </c>
      <c r="H666" s="20">
        <f t="shared" si="446"/>
        <v>0</v>
      </c>
      <c r="I666" s="82">
        <v>9053</v>
      </c>
      <c r="J666" s="22">
        <v>50</v>
      </c>
      <c r="K666" s="20">
        <f t="shared" si="447"/>
        <v>452650</v>
      </c>
      <c r="L666" s="23"/>
      <c r="M666" s="24">
        <v>60</v>
      </c>
      <c r="N666" s="20">
        <f t="shared" si="448"/>
        <v>0</v>
      </c>
      <c r="O666" s="82">
        <v>2464</v>
      </c>
      <c r="P666" s="25">
        <v>12</v>
      </c>
      <c r="Q666" s="20">
        <f t="shared" si="449"/>
        <v>29568</v>
      </c>
      <c r="R666" s="82"/>
      <c r="S666" s="26">
        <v>12</v>
      </c>
      <c r="T666" s="20">
        <f t="shared" si="450"/>
        <v>0</v>
      </c>
      <c r="U666" s="82">
        <v>335</v>
      </c>
      <c r="V666" s="25">
        <v>8</v>
      </c>
      <c r="W666" s="20">
        <f t="shared" si="451"/>
        <v>2680</v>
      </c>
      <c r="X666" s="82">
        <v>269</v>
      </c>
      <c r="Y666" s="25">
        <v>12</v>
      </c>
      <c r="Z666" s="20">
        <f t="shared" si="452"/>
        <v>3228</v>
      </c>
      <c r="AA666" s="82">
        <v>359</v>
      </c>
      <c r="AB666" s="25">
        <v>10</v>
      </c>
      <c r="AC666" s="20">
        <f t="shared" si="453"/>
        <v>3590</v>
      </c>
      <c r="AD666" s="82">
        <v>185</v>
      </c>
      <c r="AE666" s="25">
        <v>25</v>
      </c>
      <c r="AF666" s="20">
        <f t="shared" si="454"/>
        <v>4625</v>
      </c>
      <c r="AG666" s="82">
        <v>0</v>
      </c>
      <c r="AH666" s="25">
        <v>7.5</v>
      </c>
      <c r="AI666" s="20">
        <f t="shared" si="455"/>
        <v>0</v>
      </c>
      <c r="AJ666" s="82"/>
      <c r="AK666" s="22">
        <v>15</v>
      </c>
      <c r="AL666" s="20">
        <f t="shared" si="456"/>
        <v>0</v>
      </c>
      <c r="AM666" s="82"/>
      <c r="AN666" s="25">
        <v>12</v>
      </c>
      <c r="AO666" s="20">
        <f t="shared" si="457"/>
        <v>0</v>
      </c>
      <c r="AP666" s="23">
        <f t="shared" si="458"/>
        <v>1148</v>
      </c>
      <c r="AQ666" s="82"/>
      <c r="AR666" s="27">
        <v>4</v>
      </c>
      <c r="AS666" s="23">
        <f t="shared" si="459"/>
        <v>0</v>
      </c>
      <c r="AT666" s="82">
        <v>0</v>
      </c>
      <c r="AU666" s="28">
        <v>6</v>
      </c>
      <c r="AV666" s="23">
        <f t="shared" si="460"/>
        <v>0</v>
      </c>
      <c r="AW666" s="82"/>
      <c r="AX666" s="29">
        <f t="shared" si="461"/>
        <v>0</v>
      </c>
      <c r="AY666" s="23">
        <v>8215</v>
      </c>
      <c r="AZ666" s="30">
        <f t="shared" si="462"/>
        <v>0.27217496962332927</v>
      </c>
      <c r="BA666" s="30">
        <f t="shared" si="463"/>
        <v>0.12680879266541478</v>
      </c>
      <c r="BB666" s="30">
        <f t="shared" si="464"/>
        <v>0</v>
      </c>
      <c r="BC666" s="20">
        <f t="shared" si="465"/>
        <v>466773</v>
      </c>
      <c r="BD666" s="20">
        <f t="shared" si="466"/>
        <v>457275</v>
      </c>
      <c r="BE666" s="20">
        <f t="shared" si="467"/>
        <v>466773</v>
      </c>
      <c r="BF666" s="20">
        <f t="shared" si="468"/>
        <v>466773</v>
      </c>
      <c r="BG666" s="88">
        <v>507261</v>
      </c>
      <c r="BH666" s="88">
        <v>341435.87</v>
      </c>
      <c r="BI666" s="237">
        <f t="shared" si="469"/>
        <v>67.309702500290783</v>
      </c>
      <c r="BJ666" s="238">
        <f t="shared" si="470"/>
        <v>33988</v>
      </c>
      <c r="BK666" s="239">
        <f t="shared" si="471"/>
        <v>6.7002982685442012</v>
      </c>
      <c r="BL666" s="27">
        <f t="shared" si="472"/>
        <v>45410</v>
      </c>
      <c r="BM666" s="239">
        <f t="shared" si="473"/>
        <v>8.9519990695125387</v>
      </c>
      <c r="BN666" s="240">
        <f t="shared" si="474"/>
        <v>4090</v>
      </c>
      <c r="BO666" s="239">
        <f t="shared" si="475"/>
        <v>0.80629104149540376</v>
      </c>
      <c r="BP666" s="27">
        <f t="shared" si="476"/>
        <v>10000</v>
      </c>
      <c r="BQ666" s="239">
        <f t="shared" si="477"/>
        <v>1.9713717395975643</v>
      </c>
      <c r="BR666" s="36">
        <f t="shared" si="478"/>
        <v>36350</v>
      </c>
      <c r="BS666" s="239">
        <f t="shared" si="479"/>
        <v>7.1659362734371461</v>
      </c>
      <c r="BT666" s="248">
        <f t="shared" si="488"/>
        <v>0.32690297499709225</v>
      </c>
      <c r="BU666" s="241">
        <v>129838</v>
      </c>
      <c r="BV666" s="47">
        <f t="shared" si="480"/>
        <v>25.595896392586855</v>
      </c>
      <c r="BW666" s="54">
        <f t="shared" si="481"/>
        <v>35987.130000000005</v>
      </c>
      <c r="BX666" s="237">
        <f t="shared" si="482"/>
        <v>7.09440110712237</v>
      </c>
      <c r="BY666" s="58">
        <v>10716</v>
      </c>
      <c r="BZ666" s="58">
        <v>9452</v>
      </c>
      <c r="CA666" s="58">
        <v>8540</v>
      </c>
      <c r="CB666" s="58">
        <v>5280</v>
      </c>
      <c r="CC666" s="59">
        <v>45410</v>
      </c>
      <c r="CD666" s="59">
        <v>4090</v>
      </c>
      <c r="CE666" s="59">
        <v>10000</v>
      </c>
      <c r="CF666" s="42">
        <f t="shared" si="483"/>
        <v>2.2957626083770912E-2</v>
      </c>
      <c r="CG666" s="42">
        <f t="shared" si="484"/>
        <v>2.0670274998633206E-2</v>
      </c>
      <c r="CH666" s="42">
        <f t="shared" si="485"/>
        <v>1.8295831164184734E-2</v>
      </c>
      <c r="CI666" s="42">
        <f t="shared" si="486"/>
        <v>1.1311708260760583E-2</v>
      </c>
      <c r="CJ666" s="42">
        <f t="shared" si="487"/>
        <v>8.9519990695125395E-2</v>
      </c>
      <c r="CK666" s="54">
        <f t="shared" si="445"/>
        <v>7197.4260000000013</v>
      </c>
    </row>
    <row r="667" spans="1:89" ht="20" customHeight="1" x14ac:dyDescent="0.6">
      <c r="A667" s="47">
        <v>660</v>
      </c>
      <c r="B667" s="47">
        <v>4</v>
      </c>
      <c r="C667" s="65" t="s">
        <v>1040</v>
      </c>
      <c r="D667" s="69" t="s">
        <v>754</v>
      </c>
      <c r="E667" s="47" t="s">
        <v>635</v>
      </c>
      <c r="F667" s="57"/>
      <c r="G667" s="19">
        <v>40</v>
      </c>
      <c r="H667" s="20">
        <f t="shared" si="446"/>
        <v>0</v>
      </c>
      <c r="I667" s="57">
        <v>8203</v>
      </c>
      <c r="J667" s="22">
        <v>50</v>
      </c>
      <c r="K667" s="20">
        <f t="shared" si="447"/>
        <v>410150</v>
      </c>
      <c r="L667" s="23"/>
      <c r="M667" s="24">
        <v>60</v>
      </c>
      <c r="N667" s="20">
        <f t="shared" si="448"/>
        <v>0</v>
      </c>
      <c r="O667" s="23">
        <v>2367</v>
      </c>
      <c r="P667" s="25">
        <v>12</v>
      </c>
      <c r="Q667" s="20">
        <f t="shared" si="449"/>
        <v>28404</v>
      </c>
      <c r="R667" s="23">
        <v>778</v>
      </c>
      <c r="S667" s="26">
        <v>12</v>
      </c>
      <c r="T667" s="20">
        <f t="shared" si="450"/>
        <v>9336</v>
      </c>
      <c r="U667" s="23"/>
      <c r="V667" s="25">
        <v>8</v>
      </c>
      <c r="W667" s="20">
        <f t="shared" si="451"/>
        <v>0</v>
      </c>
      <c r="X667" s="23"/>
      <c r="Y667" s="25">
        <v>12</v>
      </c>
      <c r="Z667" s="20">
        <f t="shared" si="452"/>
        <v>0</v>
      </c>
      <c r="AA667" s="23">
        <v>1490</v>
      </c>
      <c r="AB667" s="25">
        <v>10</v>
      </c>
      <c r="AC667" s="20">
        <f t="shared" si="453"/>
        <v>14900</v>
      </c>
      <c r="AD667" s="23">
        <v>300</v>
      </c>
      <c r="AE667" s="25">
        <v>25</v>
      </c>
      <c r="AF667" s="20">
        <f t="shared" si="454"/>
        <v>7500</v>
      </c>
      <c r="AG667" s="23"/>
      <c r="AH667" s="25">
        <v>7.5</v>
      </c>
      <c r="AI667" s="20">
        <f t="shared" si="455"/>
        <v>0</v>
      </c>
      <c r="AJ667" s="23"/>
      <c r="AK667" s="22">
        <v>15</v>
      </c>
      <c r="AL667" s="20">
        <f t="shared" si="456"/>
        <v>0</v>
      </c>
      <c r="AM667" s="23"/>
      <c r="AN667" s="25">
        <v>12</v>
      </c>
      <c r="AO667" s="20">
        <f t="shared" si="457"/>
        <v>0</v>
      </c>
      <c r="AP667" s="23">
        <f t="shared" si="458"/>
        <v>2568</v>
      </c>
      <c r="AQ667" s="23"/>
      <c r="AR667" s="27">
        <v>4</v>
      </c>
      <c r="AS667" s="23">
        <f t="shared" si="459"/>
        <v>0</v>
      </c>
      <c r="AT667" s="23"/>
      <c r="AU667" s="28">
        <v>6</v>
      </c>
      <c r="AV667" s="23">
        <f t="shared" si="460"/>
        <v>0</v>
      </c>
      <c r="AW667" s="23">
        <v>2040</v>
      </c>
      <c r="AX667" s="29">
        <f t="shared" si="461"/>
        <v>2040</v>
      </c>
      <c r="AY667" s="23">
        <v>38295</v>
      </c>
      <c r="AZ667" s="30">
        <f t="shared" si="462"/>
        <v>0.28855296842618555</v>
      </c>
      <c r="BA667" s="30">
        <f t="shared" si="463"/>
        <v>0.31305619895160308</v>
      </c>
      <c r="BB667" s="30">
        <f t="shared" si="464"/>
        <v>0.86185044359949303</v>
      </c>
      <c r="BC667" s="20">
        <f t="shared" si="465"/>
        <v>441886</v>
      </c>
      <c r="BD667" s="20">
        <f t="shared" si="466"/>
        <v>426986</v>
      </c>
      <c r="BE667" s="20">
        <f t="shared" si="467"/>
        <v>441886</v>
      </c>
      <c r="BF667" s="20">
        <f t="shared" si="468"/>
        <v>441886</v>
      </c>
      <c r="BG667" s="36">
        <v>505473</v>
      </c>
      <c r="BH667" s="36">
        <v>338588.24962482002</v>
      </c>
      <c r="BI667" s="237">
        <f t="shared" si="469"/>
        <v>66.984438263729231</v>
      </c>
      <c r="BJ667" s="238">
        <f t="shared" si="470"/>
        <v>37703</v>
      </c>
      <c r="BK667" s="239">
        <f t="shared" si="471"/>
        <v>7.458954286381271</v>
      </c>
      <c r="BL667" s="27">
        <f t="shared" si="472"/>
        <v>36900</v>
      </c>
      <c r="BM667" s="239">
        <f t="shared" si="473"/>
        <v>7.300093180051161</v>
      </c>
      <c r="BN667" s="240">
        <f t="shared" si="474"/>
        <v>0</v>
      </c>
      <c r="BO667" s="239">
        <f t="shared" si="475"/>
        <v>0</v>
      </c>
      <c r="BP667" s="27">
        <f t="shared" si="476"/>
        <v>8000</v>
      </c>
      <c r="BQ667" s="239">
        <f t="shared" si="477"/>
        <v>1.5826760281953736</v>
      </c>
      <c r="BR667" s="36">
        <f t="shared" si="478"/>
        <v>16830.330000000002</v>
      </c>
      <c r="BS667" s="239">
        <f t="shared" si="479"/>
        <v>3.3296199797021804</v>
      </c>
      <c r="BT667" s="248">
        <f t="shared" si="488"/>
        <v>0.33015561736270777</v>
      </c>
      <c r="BU667" s="36">
        <v>99433.33</v>
      </c>
      <c r="BV667" s="47">
        <f t="shared" si="480"/>
        <v>19.671343474329987</v>
      </c>
      <c r="BW667" s="54">
        <f t="shared" si="481"/>
        <v>67451.42037517998</v>
      </c>
      <c r="BX667" s="237">
        <f t="shared" si="482"/>
        <v>13.344218261940792</v>
      </c>
      <c r="BY667" s="53">
        <v>14768</v>
      </c>
      <c r="BZ667" s="53">
        <v>9600</v>
      </c>
      <c r="CA667" s="53">
        <v>9770</v>
      </c>
      <c r="CB667" s="53">
        <v>3565</v>
      </c>
      <c r="CC667" s="54">
        <v>36900</v>
      </c>
      <c r="CD667" s="54"/>
      <c r="CE667" s="54">
        <v>8000</v>
      </c>
      <c r="CF667" s="42">
        <f t="shared" si="483"/>
        <v>3.3420384443046396E-2</v>
      </c>
      <c r="CG667" s="42">
        <f t="shared" si="484"/>
        <v>2.2483172750394628E-2</v>
      </c>
      <c r="CH667" s="42">
        <f t="shared" si="485"/>
        <v>2.2109774919323082E-2</v>
      </c>
      <c r="CI667" s="42">
        <f t="shared" si="486"/>
        <v>8.067691667081555E-3</v>
      </c>
      <c r="CJ667" s="42">
        <f t="shared" si="487"/>
        <v>7.3000931800511606E-2</v>
      </c>
      <c r="CK667" s="54">
        <f t="shared" si="445"/>
        <v>13490.284075035997</v>
      </c>
    </row>
    <row r="668" spans="1:89" ht="20" customHeight="1" x14ac:dyDescent="0.6">
      <c r="A668" s="47">
        <v>661</v>
      </c>
      <c r="B668" s="62">
        <v>4</v>
      </c>
      <c r="C668" s="65" t="s">
        <v>1041</v>
      </c>
      <c r="D668" s="47" t="s">
        <v>407</v>
      </c>
      <c r="E668" s="47" t="s">
        <v>241</v>
      </c>
      <c r="F668" s="57"/>
      <c r="G668" s="19">
        <v>40</v>
      </c>
      <c r="H668" s="20">
        <f t="shared" si="446"/>
        <v>0</v>
      </c>
      <c r="I668" s="57">
        <v>8256</v>
      </c>
      <c r="J668" s="22">
        <v>50</v>
      </c>
      <c r="K668" s="20">
        <f t="shared" si="447"/>
        <v>412800</v>
      </c>
      <c r="L668" s="23"/>
      <c r="M668" s="24">
        <v>60</v>
      </c>
      <c r="N668" s="20">
        <f t="shared" si="448"/>
        <v>0</v>
      </c>
      <c r="O668" s="23">
        <v>3514</v>
      </c>
      <c r="P668" s="25">
        <v>12</v>
      </c>
      <c r="Q668" s="20">
        <f t="shared" si="449"/>
        <v>42168</v>
      </c>
      <c r="R668" s="23"/>
      <c r="S668" s="26">
        <v>12</v>
      </c>
      <c r="T668" s="20">
        <f t="shared" si="450"/>
        <v>0</v>
      </c>
      <c r="U668" s="23">
        <v>405</v>
      </c>
      <c r="V668" s="25">
        <v>8</v>
      </c>
      <c r="W668" s="20">
        <f t="shared" si="451"/>
        <v>3240</v>
      </c>
      <c r="X668" s="23"/>
      <c r="Y668" s="25">
        <v>12</v>
      </c>
      <c r="Z668" s="20">
        <f t="shared" si="452"/>
        <v>0</v>
      </c>
      <c r="AA668" s="23">
        <v>395</v>
      </c>
      <c r="AB668" s="25">
        <v>10</v>
      </c>
      <c r="AC668" s="20">
        <f t="shared" si="453"/>
        <v>3950</v>
      </c>
      <c r="AD668" s="23">
        <v>310</v>
      </c>
      <c r="AE668" s="25">
        <v>25</v>
      </c>
      <c r="AF668" s="20">
        <f t="shared" si="454"/>
        <v>7750</v>
      </c>
      <c r="AG668" s="23"/>
      <c r="AH668" s="25">
        <v>7.5</v>
      </c>
      <c r="AI668" s="20">
        <f t="shared" si="455"/>
        <v>0</v>
      </c>
      <c r="AJ668" s="23"/>
      <c r="AK668" s="22">
        <v>15</v>
      </c>
      <c r="AL668" s="20">
        <f t="shared" si="456"/>
        <v>0</v>
      </c>
      <c r="AM668" s="23"/>
      <c r="AN668" s="25">
        <v>12</v>
      </c>
      <c r="AO668" s="20">
        <f t="shared" si="457"/>
        <v>0</v>
      </c>
      <c r="AP668" s="23">
        <f t="shared" si="458"/>
        <v>1110</v>
      </c>
      <c r="AQ668" s="23"/>
      <c r="AR668" s="27">
        <v>4</v>
      </c>
      <c r="AS668" s="23">
        <f t="shared" si="459"/>
        <v>0</v>
      </c>
      <c r="AT668" s="23"/>
      <c r="AU668" s="28">
        <v>6</v>
      </c>
      <c r="AV668" s="23">
        <f t="shared" si="460"/>
        <v>0</v>
      </c>
      <c r="AW668" s="23">
        <v>1609</v>
      </c>
      <c r="AX668" s="29">
        <f t="shared" si="461"/>
        <v>1609</v>
      </c>
      <c r="AY668" s="23">
        <v>35215</v>
      </c>
      <c r="AZ668" s="30">
        <f t="shared" si="462"/>
        <v>0.42562984496124029</v>
      </c>
      <c r="BA668" s="30">
        <f t="shared" si="463"/>
        <v>0.13444767441860464</v>
      </c>
      <c r="BB668" s="30">
        <f t="shared" si="464"/>
        <v>0.45788275469550371</v>
      </c>
      <c r="BC668" s="20">
        <f t="shared" si="465"/>
        <v>427740</v>
      </c>
      <c r="BD668" s="20">
        <f t="shared" si="466"/>
        <v>420550</v>
      </c>
      <c r="BE668" s="20">
        <f t="shared" si="467"/>
        <v>427740</v>
      </c>
      <c r="BF668" s="20">
        <f t="shared" si="468"/>
        <v>427740</v>
      </c>
      <c r="BG668" s="36">
        <v>505123</v>
      </c>
      <c r="BH668" s="36">
        <v>329872.40075757599</v>
      </c>
      <c r="BI668" s="237">
        <f t="shared" si="469"/>
        <v>65.305361418422052</v>
      </c>
      <c r="BJ668" s="238">
        <f t="shared" si="470"/>
        <v>36531</v>
      </c>
      <c r="BK668" s="239">
        <f t="shared" si="471"/>
        <v>7.2320999043797256</v>
      </c>
      <c r="BL668" s="27">
        <f t="shared" si="472"/>
        <v>48165</v>
      </c>
      <c r="BM668" s="239">
        <f t="shared" si="473"/>
        <v>9.5353013028509892</v>
      </c>
      <c r="BN668" s="240">
        <f t="shared" si="474"/>
        <v>11216.88</v>
      </c>
      <c r="BO668" s="239">
        <f t="shared" si="475"/>
        <v>2.2206234917040009</v>
      </c>
      <c r="BP668" s="27">
        <f t="shared" si="476"/>
        <v>30602</v>
      </c>
      <c r="BQ668" s="239">
        <f t="shared" si="477"/>
        <v>6.0583263878302915</v>
      </c>
      <c r="BR668" s="36">
        <f t="shared" si="478"/>
        <v>39371.149999999994</v>
      </c>
      <c r="BS668" s="239">
        <f t="shared" si="479"/>
        <v>7.7943688962886259</v>
      </c>
      <c r="BT668" s="248">
        <f t="shared" si="488"/>
        <v>0.34694638581577952</v>
      </c>
      <c r="BU668" s="36">
        <v>165886.03</v>
      </c>
      <c r="BV668" s="47">
        <f t="shared" si="480"/>
        <v>32.840719983053638</v>
      </c>
      <c r="BW668" s="54">
        <f t="shared" si="481"/>
        <v>9364.5692424240115</v>
      </c>
      <c r="BX668" s="237">
        <f t="shared" si="482"/>
        <v>1.8539185985243223</v>
      </c>
      <c r="BY668" s="53">
        <v>10855</v>
      </c>
      <c r="BZ668" s="53">
        <v>11480</v>
      </c>
      <c r="CA668" s="53">
        <v>10620</v>
      </c>
      <c r="CB668" s="53">
        <v>3576</v>
      </c>
      <c r="CC668" s="54">
        <v>48165</v>
      </c>
      <c r="CD668" s="54">
        <v>11216.88</v>
      </c>
      <c r="CE668" s="54">
        <v>30602</v>
      </c>
      <c r="CF668" s="42">
        <f t="shared" si="483"/>
        <v>2.5377565811006687E-2</v>
      </c>
      <c r="CG668" s="42">
        <f t="shared" si="484"/>
        <v>2.7297586493877066E-2</v>
      </c>
      <c r="CH668" s="42">
        <f t="shared" si="485"/>
        <v>2.4828166643287977E-2</v>
      </c>
      <c r="CI668" s="42">
        <f t="shared" si="486"/>
        <v>8.3602188245195681E-3</v>
      </c>
      <c r="CJ668" s="42">
        <f t="shared" si="487"/>
        <v>9.5353013028509889E-2</v>
      </c>
      <c r="CK668" s="54">
        <f t="shared" si="445"/>
        <v>1872.9138484848024</v>
      </c>
    </row>
    <row r="669" spans="1:89" ht="20" customHeight="1" x14ac:dyDescent="0.6">
      <c r="A669" s="47">
        <v>662</v>
      </c>
      <c r="B669" s="47">
        <v>3</v>
      </c>
      <c r="C669" s="48" t="s">
        <v>1042</v>
      </c>
      <c r="D669" s="48" t="s">
        <v>122</v>
      </c>
      <c r="E669" s="48" t="s">
        <v>522</v>
      </c>
      <c r="F669" s="55"/>
      <c r="G669" s="19">
        <v>40</v>
      </c>
      <c r="H669" s="20">
        <f t="shared" si="446"/>
        <v>0</v>
      </c>
      <c r="I669" s="23">
        <v>8405</v>
      </c>
      <c r="J669" s="22">
        <v>50</v>
      </c>
      <c r="K669" s="20">
        <f t="shared" si="447"/>
        <v>420250</v>
      </c>
      <c r="L669" s="23"/>
      <c r="M669" s="24">
        <v>60</v>
      </c>
      <c r="N669" s="20">
        <f t="shared" si="448"/>
        <v>0</v>
      </c>
      <c r="O669" s="23">
        <v>3731</v>
      </c>
      <c r="P669" s="25">
        <v>12</v>
      </c>
      <c r="Q669" s="20">
        <f t="shared" si="449"/>
        <v>44772</v>
      </c>
      <c r="R669" s="23"/>
      <c r="S669" s="26">
        <v>12</v>
      </c>
      <c r="T669" s="20">
        <f t="shared" si="450"/>
        <v>0</v>
      </c>
      <c r="U669" s="23">
        <v>504</v>
      </c>
      <c r="V669" s="25">
        <v>8</v>
      </c>
      <c r="W669" s="20">
        <f t="shared" si="451"/>
        <v>4032</v>
      </c>
      <c r="X669" s="23">
        <v>189</v>
      </c>
      <c r="Y669" s="25">
        <v>12</v>
      </c>
      <c r="Z669" s="20">
        <f t="shared" si="452"/>
        <v>2268</v>
      </c>
      <c r="AA669" s="23">
        <v>625</v>
      </c>
      <c r="AB669" s="25">
        <v>10</v>
      </c>
      <c r="AC669" s="20">
        <f t="shared" si="453"/>
        <v>6250</v>
      </c>
      <c r="AD669" s="23">
        <v>178</v>
      </c>
      <c r="AE669" s="25">
        <v>25</v>
      </c>
      <c r="AF669" s="20">
        <f t="shared" si="454"/>
        <v>4450</v>
      </c>
      <c r="AG669" s="23"/>
      <c r="AH669" s="25">
        <v>7.5</v>
      </c>
      <c r="AI669" s="20">
        <f t="shared" si="455"/>
        <v>0</v>
      </c>
      <c r="AJ669" s="23"/>
      <c r="AK669" s="22">
        <v>15</v>
      </c>
      <c r="AL669" s="20">
        <f t="shared" si="456"/>
        <v>0</v>
      </c>
      <c r="AM669" s="23"/>
      <c r="AN669" s="25">
        <v>12</v>
      </c>
      <c r="AO669" s="20">
        <f t="shared" si="457"/>
        <v>0</v>
      </c>
      <c r="AP669" s="23">
        <f t="shared" si="458"/>
        <v>1496</v>
      </c>
      <c r="AQ669" s="23"/>
      <c r="AR669" s="27">
        <v>4</v>
      </c>
      <c r="AS669" s="23">
        <f t="shared" si="459"/>
        <v>0</v>
      </c>
      <c r="AT669" s="23"/>
      <c r="AU669" s="28">
        <v>6</v>
      </c>
      <c r="AV669" s="23">
        <f t="shared" si="460"/>
        <v>0</v>
      </c>
      <c r="AW669" s="23">
        <v>1228</v>
      </c>
      <c r="AX669" s="29">
        <f t="shared" si="461"/>
        <v>1228</v>
      </c>
      <c r="AY669" s="23">
        <v>23070</v>
      </c>
      <c r="AZ669" s="30">
        <f t="shared" si="462"/>
        <v>0.44390243902439025</v>
      </c>
      <c r="BA669" s="30">
        <f t="shared" si="463"/>
        <v>0.17798929208804284</v>
      </c>
      <c r="BB669" s="30">
        <f t="shared" si="464"/>
        <v>0.32913428035379255</v>
      </c>
      <c r="BC669" s="20">
        <f t="shared" si="465"/>
        <v>437250</v>
      </c>
      <c r="BD669" s="20">
        <f t="shared" si="466"/>
        <v>424700</v>
      </c>
      <c r="BE669" s="20">
        <f t="shared" si="467"/>
        <v>437250</v>
      </c>
      <c r="BF669" s="20">
        <f t="shared" si="468"/>
        <v>437250</v>
      </c>
      <c r="BG669" s="36">
        <v>505092</v>
      </c>
      <c r="BH669" s="36">
        <v>345366.33333333302</v>
      </c>
      <c r="BI669" s="237">
        <f t="shared" si="469"/>
        <v>68.376916152568839</v>
      </c>
      <c r="BJ669" s="238">
        <f t="shared" si="470"/>
        <v>34065.5</v>
      </c>
      <c r="BK669" s="239">
        <f t="shared" si="471"/>
        <v>6.7444148788735516</v>
      </c>
      <c r="BL669" s="27">
        <f t="shared" si="472"/>
        <v>40291.67</v>
      </c>
      <c r="BM669" s="239">
        <f t="shared" si="473"/>
        <v>7.977095261853286</v>
      </c>
      <c r="BN669" s="240">
        <f t="shared" si="474"/>
        <v>1179</v>
      </c>
      <c r="BO669" s="239">
        <f t="shared" si="475"/>
        <v>0.23342282198094605</v>
      </c>
      <c r="BP669" s="27">
        <f t="shared" si="476"/>
        <v>6000</v>
      </c>
      <c r="BQ669" s="239">
        <f t="shared" si="477"/>
        <v>1.1879024019386566</v>
      </c>
      <c r="BR669" s="36">
        <f t="shared" si="478"/>
        <v>31233.270000000004</v>
      </c>
      <c r="BS669" s="239">
        <f t="shared" si="479"/>
        <v>6.1836794088997653</v>
      </c>
      <c r="BT669" s="248">
        <f t="shared" si="488"/>
        <v>0.31623083847431155</v>
      </c>
      <c r="BU669" s="36">
        <v>112769.44</v>
      </c>
      <c r="BV669" s="47">
        <f t="shared" si="480"/>
        <v>22.326514773546204</v>
      </c>
      <c r="BW669" s="54">
        <f t="shared" si="481"/>
        <v>46956.226666666975</v>
      </c>
      <c r="BX669" s="237">
        <f t="shared" si="482"/>
        <v>9.2965690738849514</v>
      </c>
      <c r="BY669" s="53">
        <v>10792.5</v>
      </c>
      <c r="BZ669" s="53">
        <v>7955</v>
      </c>
      <c r="CA669" s="53">
        <v>11808</v>
      </c>
      <c r="CB669" s="53">
        <v>3510</v>
      </c>
      <c r="CC669" s="54">
        <v>40291.67</v>
      </c>
      <c r="CD669" s="54">
        <v>1179</v>
      </c>
      <c r="CE669" s="54">
        <v>6000</v>
      </c>
      <c r="CF669" s="42">
        <f t="shared" si="483"/>
        <v>2.4682675814751285E-2</v>
      </c>
      <c r="CG669" s="42">
        <f t="shared" si="484"/>
        <v>1.8730868848599012E-2</v>
      </c>
      <c r="CH669" s="42">
        <f t="shared" si="485"/>
        <v>2.7005145797598627E-2</v>
      </c>
      <c r="CI669" s="42">
        <f t="shared" si="486"/>
        <v>8.0274442538593484E-3</v>
      </c>
      <c r="CJ669" s="42">
        <f t="shared" si="487"/>
        <v>7.9770952618532856E-2</v>
      </c>
      <c r="CK669" s="54">
        <f t="shared" si="445"/>
        <v>9391.245333333396</v>
      </c>
    </row>
    <row r="670" spans="1:89" ht="20" customHeight="1" x14ac:dyDescent="0.6">
      <c r="A670" s="47">
        <v>663</v>
      </c>
      <c r="B670" s="47">
        <v>4</v>
      </c>
      <c r="C670" s="48" t="s">
        <v>1043</v>
      </c>
      <c r="D670" s="48" t="s">
        <v>477</v>
      </c>
      <c r="E670" s="71" t="s">
        <v>478</v>
      </c>
      <c r="F670" s="57"/>
      <c r="G670" s="19">
        <v>40</v>
      </c>
      <c r="H670" s="20">
        <f t="shared" si="446"/>
        <v>0</v>
      </c>
      <c r="I670" s="57">
        <v>8418</v>
      </c>
      <c r="J670" s="22">
        <v>50</v>
      </c>
      <c r="K670" s="20">
        <f t="shared" si="447"/>
        <v>420900</v>
      </c>
      <c r="L670" s="23"/>
      <c r="M670" s="24">
        <v>60</v>
      </c>
      <c r="N670" s="20">
        <f t="shared" si="448"/>
        <v>0</v>
      </c>
      <c r="O670" s="57">
        <v>3234</v>
      </c>
      <c r="P670" s="25">
        <v>12</v>
      </c>
      <c r="Q670" s="20">
        <f t="shared" si="449"/>
        <v>38808</v>
      </c>
      <c r="R670" s="57">
        <v>260</v>
      </c>
      <c r="S670" s="26">
        <v>12</v>
      </c>
      <c r="T670" s="20">
        <f t="shared" si="450"/>
        <v>3120</v>
      </c>
      <c r="U670" s="23">
        <v>443</v>
      </c>
      <c r="V670" s="25">
        <v>8</v>
      </c>
      <c r="W670" s="20">
        <f t="shared" si="451"/>
        <v>3544</v>
      </c>
      <c r="X670" s="57">
        <v>224</v>
      </c>
      <c r="Y670" s="25">
        <v>12</v>
      </c>
      <c r="Z670" s="20">
        <f t="shared" si="452"/>
        <v>2688</v>
      </c>
      <c r="AA670" s="57">
        <v>294</v>
      </c>
      <c r="AB670" s="25">
        <v>10</v>
      </c>
      <c r="AC670" s="20">
        <f t="shared" si="453"/>
        <v>2940</v>
      </c>
      <c r="AD670" s="57">
        <v>354</v>
      </c>
      <c r="AE670" s="25">
        <v>25</v>
      </c>
      <c r="AF670" s="20">
        <f t="shared" si="454"/>
        <v>8850</v>
      </c>
      <c r="AG670" s="57">
        <v>226</v>
      </c>
      <c r="AH670" s="25">
        <v>7.5</v>
      </c>
      <c r="AI670" s="20">
        <f t="shared" si="455"/>
        <v>1695</v>
      </c>
      <c r="AJ670" s="57"/>
      <c r="AK670" s="22">
        <v>15</v>
      </c>
      <c r="AL670" s="20">
        <f t="shared" si="456"/>
        <v>0</v>
      </c>
      <c r="AM670" s="57">
        <v>60</v>
      </c>
      <c r="AN670" s="25">
        <v>12</v>
      </c>
      <c r="AO670" s="20">
        <f t="shared" si="457"/>
        <v>720</v>
      </c>
      <c r="AP670" s="23">
        <f t="shared" si="458"/>
        <v>1861</v>
      </c>
      <c r="AQ670" s="57"/>
      <c r="AR670" s="27">
        <v>4</v>
      </c>
      <c r="AS670" s="23">
        <f t="shared" si="459"/>
        <v>0</v>
      </c>
      <c r="AT670" s="57"/>
      <c r="AU670" s="28">
        <v>6</v>
      </c>
      <c r="AV670" s="23">
        <f t="shared" si="460"/>
        <v>0</v>
      </c>
      <c r="AW670" s="57">
        <v>1105</v>
      </c>
      <c r="AX670" s="29">
        <f t="shared" si="461"/>
        <v>1105</v>
      </c>
      <c r="AY670" s="57">
        <v>21584</v>
      </c>
      <c r="AZ670" s="30">
        <f t="shared" si="462"/>
        <v>0.38417676407697793</v>
      </c>
      <c r="BA670" s="30">
        <f t="shared" si="463"/>
        <v>0.22107388928486577</v>
      </c>
      <c r="BB670" s="30">
        <f t="shared" si="464"/>
        <v>0.34168212739641313</v>
      </c>
      <c r="BC670" s="20">
        <f t="shared" si="465"/>
        <v>442042</v>
      </c>
      <c r="BD670" s="20">
        <f t="shared" si="466"/>
        <v>432870</v>
      </c>
      <c r="BE670" s="20">
        <f t="shared" si="467"/>
        <v>442042</v>
      </c>
      <c r="BF670" s="20">
        <f t="shared" si="468"/>
        <v>443737</v>
      </c>
      <c r="BG670" s="241">
        <v>504849</v>
      </c>
      <c r="BH670" s="241">
        <v>337854.36796800001</v>
      </c>
      <c r="BI670" s="237">
        <f t="shared" si="469"/>
        <v>66.921865343498752</v>
      </c>
      <c r="BJ670" s="238">
        <f t="shared" si="470"/>
        <v>39352</v>
      </c>
      <c r="BK670" s="239">
        <f t="shared" si="471"/>
        <v>7.7948059716865838</v>
      </c>
      <c r="BL670" s="27">
        <f t="shared" si="472"/>
        <v>36428.9</v>
      </c>
      <c r="BM670" s="239">
        <f t="shared" si="473"/>
        <v>7.2158011603469561</v>
      </c>
      <c r="BN670" s="240">
        <f t="shared" si="474"/>
        <v>0</v>
      </c>
      <c r="BO670" s="239">
        <f t="shared" si="475"/>
        <v>0</v>
      </c>
      <c r="BP670" s="27">
        <f t="shared" si="476"/>
        <v>12000</v>
      </c>
      <c r="BQ670" s="239">
        <f t="shared" si="477"/>
        <v>2.37694835485462</v>
      </c>
      <c r="BR670" s="36">
        <f t="shared" si="478"/>
        <v>28357.910000000003</v>
      </c>
      <c r="BS670" s="239">
        <f t="shared" si="479"/>
        <v>5.6171072934679485</v>
      </c>
      <c r="BT670" s="248">
        <f t="shared" si="488"/>
        <v>0.33078134656501251</v>
      </c>
      <c r="BU670" s="241">
        <v>116138.81</v>
      </c>
      <c r="BV670" s="47">
        <f t="shared" si="480"/>
        <v>23.004662780356107</v>
      </c>
      <c r="BW670" s="54">
        <f t="shared" si="481"/>
        <v>50855.822031999996</v>
      </c>
      <c r="BX670" s="237">
        <f t="shared" si="482"/>
        <v>10.073471876145144</v>
      </c>
      <c r="BY670" s="58">
        <v>15352</v>
      </c>
      <c r="BZ670" s="58">
        <v>11460</v>
      </c>
      <c r="CA670" s="58">
        <v>10360</v>
      </c>
      <c r="CB670" s="58">
        <v>2180</v>
      </c>
      <c r="CC670" s="59">
        <v>36428.9</v>
      </c>
      <c r="CD670" s="59"/>
      <c r="CE670" s="59">
        <v>12000</v>
      </c>
      <c r="CF670" s="42">
        <f t="shared" si="483"/>
        <v>3.4729731563969038E-2</v>
      </c>
      <c r="CG670" s="42">
        <f t="shared" si="484"/>
        <v>2.6474461154619169E-2</v>
      </c>
      <c r="CH670" s="42">
        <f t="shared" si="485"/>
        <v>2.3436687011641429E-2</v>
      </c>
      <c r="CI670" s="42">
        <f t="shared" si="486"/>
        <v>4.912819981205083E-3</v>
      </c>
      <c r="CJ670" s="42">
        <f t="shared" si="487"/>
        <v>7.215801160346956E-2</v>
      </c>
      <c r="CK670" s="54">
        <f t="shared" si="445"/>
        <v>10171.164406399999</v>
      </c>
    </row>
    <row r="671" spans="1:89" ht="20" customHeight="1" x14ac:dyDescent="0.6">
      <c r="A671" s="47">
        <v>664</v>
      </c>
      <c r="B671" s="47">
        <v>4</v>
      </c>
      <c r="C671" s="48" t="s">
        <v>1044</v>
      </c>
      <c r="D671" s="60" t="s">
        <v>143</v>
      </c>
      <c r="E671" s="48" t="s">
        <v>144</v>
      </c>
      <c r="F671" s="57"/>
      <c r="G671" s="19">
        <v>40</v>
      </c>
      <c r="H671" s="20">
        <f t="shared" si="446"/>
        <v>0</v>
      </c>
      <c r="I671" s="57">
        <v>8231</v>
      </c>
      <c r="J671" s="22">
        <v>50</v>
      </c>
      <c r="K671" s="20">
        <f t="shared" si="447"/>
        <v>411550</v>
      </c>
      <c r="L671" s="23"/>
      <c r="M671" s="24">
        <v>60</v>
      </c>
      <c r="N671" s="20">
        <f t="shared" si="448"/>
        <v>0</v>
      </c>
      <c r="O671" s="57">
        <v>3168</v>
      </c>
      <c r="P671" s="25">
        <v>12</v>
      </c>
      <c r="Q671" s="20">
        <f t="shared" si="449"/>
        <v>38016</v>
      </c>
      <c r="R671" s="57">
        <v>420</v>
      </c>
      <c r="S671" s="26">
        <v>12</v>
      </c>
      <c r="T671" s="20">
        <f t="shared" si="450"/>
        <v>5040</v>
      </c>
      <c r="U671" s="23">
        <v>484</v>
      </c>
      <c r="V671" s="25">
        <v>8</v>
      </c>
      <c r="W671" s="20">
        <f t="shared" si="451"/>
        <v>3872</v>
      </c>
      <c r="X671" s="57">
        <v>299</v>
      </c>
      <c r="Y671" s="25">
        <v>12</v>
      </c>
      <c r="Z671" s="20">
        <f t="shared" si="452"/>
        <v>3588</v>
      </c>
      <c r="AA671" s="57">
        <v>417</v>
      </c>
      <c r="AB671" s="25">
        <v>10</v>
      </c>
      <c r="AC671" s="20">
        <f t="shared" si="453"/>
        <v>4170</v>
      </c>
      <c r="AD671" s="57">
        <v>160</v>
      </c>
      <c r="AE671" s="25">
        <v>25</v>
      </c>
      <c r="AF671" s="20">
        <f t="shared" si="454"/>
        <v>4000</v>
      </c>
      <c r="AG671" s="57">
        <v>64</v>
      </c>
      <c r="AH671" s="25">
        <v>7.5</v>
      </c>
      <c r="AI671" s="20">
        <f t="shared" si="455"/>
        <v>480</v>
      </c>
      <c r="AJ671" s="57"/>
      <c r="AK671" s="22">
        <v>15</v>
      </c>
      <c r="AL671" s="20">
        <f t="shared" si="456"/>
        <v>0</v>
      </c>
      <c r="AM671" s="57"/>
      <c r="AN671" s="25">
        <v>12</v>
      </c>
      <c r="AO671" s="20">
        <f t="shared" si="457"/>
        <v>0</v>
      </c>
      <c r="AP671" s="23">
        <f t="shared" si="458"/>
        <v>1844</v>
      </c>
      <c r="AQ671" s="57"/>
      <c r="AR671" s="27">
        <v>4</v>
      </c>
      <c r="AS671" s="23">
        <f t="shared" si="459"/>
        <v>0</v>
      </c>
      <c r="AT671" s="57"/>
      <c r="AU671" s="28">
        <v>6</v>
      </c>
      <c r="AV671" s="23">
        <f t="shared" si="460"/>
        <v>0</v>
      </c>
      <c r="AW671" s="57">
        <f>216+578+304+543</f>
        <v>1641</v>
      </c>
      <c r="AX671" s="29">
        <f t="shared" si="461"/>
        <v>1641</v>
      </c>
      <c r="AY671" s="57">
        <f>3888+11560+4560+13575</f>
        <v>33583</v>
      </c>
      <c r="AZ671" s="30">
        <f t="shared" si="462"/>
        <v>0.38488640505406391</v>
      </c>
      <c r="BA671" s="30">
        <f t="shared" si="463"/>
        <v>0.22403110193172154</v>
      </c>
      <c r="BB671" s="30">
        <f t="shared" si="464"/>
        <v>0.5179924242424242</v>
      </c>
      <c r="BC671" s="20">
        <f t="shared" si="465"/>
        <v>432220</v>
      </c>
      <c r="BD671" s="20">
        <f t="shared" si="466"/>
        <v>420590</v>
      </c>
      <c r="BE671" s="20">
        <f t="shared" si="467"/>
        <v>432220</v>
      </c>
      <c r="BF671" s="20">
        <f t="shared" si="468"/>
        <v>432700</v>
      </c>
      <c r="BG671" s="241">
        <v>504299</v>
      </c>
      <c r="BH671" s="241">
        <v>336534.87</v>
      </c>
      <c r="BI671" s="237">
        <f t="shared" si="469"/>
        <v>66.733201929807521</v>
      </c>
      <c r="BJ671" s="238">
        <f t="shared" si="470"/>
        <v>37714</v>
      </c>
      <c r="BK671" s="239">
        <f t="shared" si="471"/>
        <v>7.478499858219033</v>
      </c>
      <c r="BL671" s="27">
        <f t="shared" si="472"/>
        <v>47865.78</v>
      </c>
      <c r="BM671" s="239">
        <f t="shared" si="473"/>
        <v>9.4915476731066288</v>
      </c>
      <c r="BN671" s="240">
        <f t="shared" si="474"/>
        <v>0</v>
      </c>
      <c r="BO671" s="239">
        <f t="shared" si="475"/>
        <v>0</v>
      </c>
      <c r="BP671" s="27">
        <f t="shared" si="476"/>
        <v>20000</v>
      </c>
      <c r="BQ671" s="239">
        <f t="shared" si="477"/>
        <v>3.9659011816402572</v>
      </c>
      <c r="BR671" s="36">
        <f t="shared" si="478"/>
        <v>30626.339999999997</v>
      </c>
      <c r="BS671" s="239">
        <f t="shared" si="479"/>
        <v>6.0730518997658134</v>
      </c>
      <c r="BT671" s="248">
        <f t="shared" si="488"/>
        <v>0.33266798070192488</v>
      </c>
      <c r="BU671" s="241">
        <v>136206.12</v>
      </c>
      <c r="BV671" s="47">
        <f t="shared" si="480"/>
        <v>27.009000612731732</v>
      </c>
      <c r="BW671" s="54">
        <f t="shared" si="481"/>
        <v>31558.010000000009</v>
      </c>
      <c r="BX671" s="237">
        <f t="shared" si="482"/>
        <v>6.2577974574607547</v>
      </c>
      <c r="BY671" s="58">
        <v>15454</v>
      </c>
      <c r="BZ671" s="58">
        <v>9550</v>
      </c>
      <c r="CA671" s="58">
        <v>10360</v>
      </c>
      <c r="CB671" s="58">
        <v>2350</v>
      </c>
      <c r="CC671" s="59">
        <v>47865.78</v>
      </c>
      <c r="CD671" s="59"/>
      <c r="CE671" s="59">
        <v>20000</v>
      </c>
      <c r="CF671" s="42">
        <f t="shared" si="483"/>
        <v>3.5754939614085421E-2</v>
      </c>
      <c r="CG671" s="42">
        <f t="shared" si="484"/>
        <v>2.2706198435531039E-2</v>
      </c>
      <c r="CH671" s="42">
        <f t="shared" si="485"/>
        <v>2.396927490629772E-2</v>
      </c>
      <c r="CI671" s="42">
        <f t="shared" si="486"/>
        <v>5.4310145597411602E-3</v>
      </c>
      <c r="CJ671" s="42">
        <f t="shared" si="487"/>
        <v>9.4915476731066289E-2</v>
      </c>
      <c r="CK671" s="54">
        <f t="shared" si="445"/>
        <v>6311.6020000000026</v>
      </c>
    </row>
    <row r="672" spans="1:89" ht="20" customHeight="1" x14ac:dyDescent="0.6">
      <c r="A672" s="47">
        <v>665</v>
      </c>
      <c r="B672" s="62">
        <v>4</v>
      </c>
      <c r="C672" s="48" t="s">
        <v>1045</v>
      </c>
      <c r="D672" s="47" t="s">
        <v>257</v>
      </c>
      <c r="E672" s="47" t="s">
        <v>265</v>
      </c>
      <c r="F672" s="57"/>
      <c r="G672" s="19">
        <v>40</v>
      </c>
      <c r="H672" s="20">
        <f t="shared" si="446"/>
        <v>0</v>
      </c>
      <c r="I672" s="57">
        <v>9410</v>
      </c>
      <c r="J672" s="22">
        <v>50</v>
      </c>
      <c r="K672" s="20">
        <f t="shared" si="447"/>
        <v>470500</v>
      </c>
      <c r="L672" s="23"/>
      <c r="M672" s="24">
        <v>60</v>
      </c>
      <c r="N672" s="20">
        <f t="shared" si="448"/>
        <v>0</v>
      </c>
      <c r="O672" s="57">
        <v>1130</v>
      </c>
      <c r="P672" s="25">
        <v>12</v>
      </c>
      <c r="Q672" s="20">
        <f t="shared" si="449"/>
        <v>13560</v>
      </c>
      <c r="R672" s="57">
        <v>420</v>
      </c>
      <c r="S672" s="26">
        <v>12</v>
      </c>
      <c r="T672" s="20">
        <f t="shared" si="450"/>
        <v>5040</v>
      </c>
      <c r="U672" s="57">
        <v>440</v>
      </c>
      <c r="V672" s="25">
        <v>8</v>
      </c>
      <c r="W672" s="20">
        <f t="shared" si="451"/>
        <v>3520</v>
      </c>
      <c r="X672" s="57">
        <v>100</v>
      </c>
      <c r="Y672" s="25">
        <v>12</v>
      </c>
      <c r="Z672" s="20">
        <f t="shared" si="452"/>
        <v>1200</v>
      </c>
      <c r="AA672" s="57">
        <v>60</v>
      </c>
      <c r="AB672" s="25">
        <v>10</v>
      </c>
      <c r="AC672" s="20">
        <f t="shared" si="453"/>
        <v>600</v>
      </c>
      <c r="AD672" s="57">
        <v>160</v>
      </c>
      <c r="AE672" s="25">
        <v>25</v>
      </c>
      <c r="AF672" s="20">
        <f t="shared" si="454"/>
        <v>4000</v>
      </c>
      <c r="AG672" s="23"/>
      <c r="AH672" s="25">
        <v>7.5</v>
      </c>
      <c r="AI672" s="20">
        <f t="shared" si="455"/>
        <v>0</v>
      </c>
      <c r="AJ672" s="57"/>
      <c r="AK672" s="22">
        <v>15</v>
      </c>
      <c r="AL672" s="20">
        <f t="shared" si="456"/>
        <v>0</v>
      </c>
      <c r="AM672" s="57"/>
      <c r="AN672" s="25">
        <v>12</v>
      </c>
      <c r="AO672" s="20">
        <f t="shared" si="457"/>
        <v>0</v>
      </c>
      <c r="AP672" s="23">
        <f t="shared" si="458"/>
        <v>1180</v>
      </c>
      <c r="AQ672" s="57"/>
      <c r="AR672" s="27">
        <v>4</v>
      </c>
      <c r="AS672" s="23">
        <f t="shared" si="459"/>
        <v>0</v>
      </c>
      <c r="AT672" s="57"/>
      <c r="AU672" s="28">
        <v>6</v>
      </c>
      <c r="AV672" s="23">
        <f t="shared" si="460"/>
        <v>0</v>
      </c>
      <c r="AW672" s="57">
        <v>260</v>
      </c>
      <c r="AX672" s="29">
        <f t="shared" si="461"/>
        <v>260</v>
      </c>
      <c r="AY672" s="57">
        <v>4621</v>
      </c>
      <c r="AZ672" s="30">
        <f t="shared" si="462"/>
        <v>0.12008501594048884</v>
      </c>
      <c r="BA672" s="30">
        <f t="shared" si="463"/>
        <v>0.12539851222104145</v>
      </c>
      <c r="BB672" s="30">
        <f t="shared" si="464"/>
        <v>0.23008849557522124</v>
      </c>
      <c r="BC672" s="20">
        <f t="shared" si="465"/>
        <v>484860</v>
      </c>
      <c r="BD672" s="20">
        <f t="shared" si="466"/>
        <v>479540</v>
      </c>
      <c r="BE672" s="20">
        <f t="shared" si="467"/>
        <v>484860</v>
      </c>
      <c r="BF672" s="20">
        <f t="shared" si="468"/>
        <v>484860</v>
      </c>
      <c r="BG672" s="241">
        <v>503041</v>
      </c>
      <c r="BH672" s="241">
        <v>348020.82</v>
      </c>
      <c r="BI672" s="237">
        <f t="shared" si="469"/>
        <v>69.18339061825975</v>
      </c>
      <c r="BJ672" s="238">
        <f t="shared" si="470"/>
        <v>39861</v>
      </c>
      <c r="BK672" s="239">
        <f t="shared" si="471"/>
        <v>7.9240061943261084</v>
      </c>
      <c r="BL672" s="27">
        <f t="shared" si="472"/>
        <v>51330</v>
      </c>
      <c r="BM672" s="239">
        <f t="shared" si="473"/>
        <v>10.203939639114903</v>
      </c>
      <c r="BN672" s="240">
        <f t="shared" si="474"/>
        <v>2325.9</v>
      </c>
      <c r="BO672" s="239">
        <f t="shared" si="475"/>
        <v>0.46236787856258238</v>
      </c>
      <c r="BP672" s="27">
        <f t="shared" si="476"/>
        <v>12000</v>
      </c>
      <c r="BQ672" s="239">
        <f t="shared" si="477"/>
        <v>2.3854914410555006</v>
      </c>
      <c r="BR672" s="36">
        <f t="shared" si="478"/>
        <v>31152.800000000017</v>
      </c>
      <c r="BS672" s="239">
        <f t="shared" si="479"/>
        <v>6.1928948137428197</v>
      </c>
      <c r="BT672" s="248">
        <f t="shared" si="488"/>
        <v>0.30816609381740256</v>
      </c>
      <c r="BU672" s="241">
        <v>136669.70000000001</v>
      </c>
      <c r="BV672" s="47">
        <f t="shared" si="480"/>
        <v>27.168699966801913</v>
      </c>
      <c r="BW672" s="54">
        <f t="shared" si="481"/>
        <v>18350.479999999981</v>
      </c>
      <c r="BX672" s="237">
        <f t="shared" si="482"/>
        <v>3.6479094149383413</v>
      </c>
      <c r="BY672" s="58">
        <v>11966</v>
      </c>
      <c r="BZ672" s="58">
        <v>10175</v>
      </c>
      <c r="CA672" s="58">
        <v>12240</v>
      </c>
      <c r="CB672" s="58">
        <v>5480</v>
      </c>
      <c r="CC672" s="59">
        <v>51330</v>
      </c>
      <c r="CD672" s="59">
        <v>2325.9</v>
      </c>
      <c r="CE672" s="59">
        <v>12000</v>
      </c>
      <c r="CF672" s="42">
        <f t="shared" si="483"/>
        <v>2.4679288866889412E-2</v>
      </c>
      <c r="CG672" s="42">
        <f t="shared" si="484"/>
        <v>2.1218250823706052E-2</v>
      </c>
      <c r="CH672" s="42">
        <f t="shared" si="485"/>
        <v>2.524440044548942E-2</v>
      </c>
      <c r="CI672" s="42">
        <f t="shared" si="486"/>
        <v>1.1302231572000165E-2</v>
      </c>
      <c r="CJ672" s="42">
        <f t="shared" si="487"/>
        <v>0.10203939639114903</v>
      </c>
      <c r="CK672" s="54">
        <f t="shared" si="445"/>
        <v>3670.0959999999964</v>
      </c>
    </row>
    <row r="673" spans="1:89" ht="20" customHeight="1" x14ac:dyDescent="0.6">
      <c r="A673" s="47">
        <v>666</v>
      </c>
      <c r="B673" s="63">
        <v>2</v>
      </c>
      <c r="C673" s="81" t="s">
        <v>1046</v>
      </c>
      <c r="D673" s="81" t="s">
        <v>877</v>
      </c>
      <c r="E673" s="105" t="s">
        <v>79</v>
      </c>
      <c r="F673" s="55"/>
      <c r="G673" s="19">
        <v>40</v>
      </c>
      <c r="H673" s="20">
        <f t="shared" si="446"/>
        <v>0</v>
      </c>
      <c r="I673" s="23">
        <v>8146</v>
      </c>
      <c r="J673" s="22">
        <v>50</v>
      </c>
      <c r="K673" s="20">
        <f t="shared" si="447"/>
        <v>407300</v>
      </c>
      <c r="L673" s="23"/>
      <c r="M673" s="24">
        <v>60</v>
      </c>
      <c r="N673" s="20">
        <f t="shared" si="448"/>
        <v>0</v>
      </c>
      <c r="O673" s="23">
        <v>4576</v>
      </c>
      <c r="P673" s="25">
        <v>12</v>
      </c>
      <c r="Q673" s="20">
        <f t="shared" si="449"/>
        <v>54912</v>
      </c>
      <c r="R673" s="23"/>
      <c r="S673" s="26">
        <v>12</v>
      </c>
      <c r="T673" s="20">
        <f t="shared" si="450"/>
        <v>0</v>
      </c>
      <c r="U673" s="23">
        <v>599</v>
      </c>
      <c r="V673" s="25">
        <v>8</v>
      </c>
      <c r="W673" s="20">
        <f t="shared" si="451"/>
        <v>4792</v>
      </c>
      <c r="X673" s="23">
        <v>366</v>
      </c>
      <c r="Y673" s="25">
        <v>12</v>
      </c>
      <c r="Z673" s="20">
        <f t="shared" si="452"/>
        <v>4392</v>
      </c>
      <c r="AA673" s="23">
        <v>659</v>
      </c>
      <c r="AB673" s="25">
        <v>10</v>
      </c>
      <c r="AC673" s="20">
        <f t="shared" si="453"/>
        <v>6590</v>
      </c>
      <c r="AD673" s="23"/>
      <c r="AE673" s="25">
        <v>25</v>
      </c>
      <c r="AF673" s="20">
        <f t="shared" si="454"/>
        <v>0</v>
      </c>
      <c r="AG673" s="23">
        <v>21</v>
      </c>
      <c r="AH673" s="25">
        <v>7.5</v>
      </c>
      <c r="AI673" s="20">
        <f t="shared" si="455"/>
        <v>157.5</v>
      </c>
      <c r="AJ673" s="23"/>
      <c r="AK673" s="22">
        <v>15</v>
      </c>
      <c r="AL673" s="20">
        <f t="shared" si="456"/>
        <v>0</v>
      </c>
      <c r="AM673" s="23"/>
      <c r="AN673" s="25">
        <v>12</v>
      </c>
      <c r="AO673" s="20">
        <f t="shared" si="457"/>
        <v>0</v>
      </c>
      <c r="AP673" s="23">
        <f t="shared" si="458"/>
        <v>1645</v>
      </c>
      <c r="AQ673" s="23"/>
      <c r="AR673" s="27">
        <v>4</v>
      </c>
      <c r="AS673" s="23">
        <f t="shared" si="459"/>
        <v>0</v>
      </c>
      <c r="AT673" s="23"/>
      <c r="AU673" s="28">
        <v>6</v>
      </c>
      <c r="AV673" s="23">
        <f t="shared" si="460"/>
        <v>0</v>
      </c>
      <c r="AW673" s="23">
        <v>1274</v>
      </c>
      <c r="AX673" s="29">
        <f t="shared" si="461"/>
        <v>1274</v>
      </c>
      <c r="AY673" s="23">
        <v>23441</v>
      </c>
      <c r="AZ673" s="30">
        <f t="shared" si="462"/>
        <v>0.56174809722563224</v>
      </c>
      <c r="BA673" s="30">
        <f t="shared" si="463"/>
        <v>0.2019396022587773</v>
      </c>
      <c r="BB673" s="30">
        <f t="shared" si="464"/>
        <v>0.27840909090909088</v>
      </c>
      <c r="BC673" s="20">
        <f t="shared" si="465"/>
        <v>423074</v>
      </c>
      <c r="BD673" s="20">
        <f t="shared" si="466"/>
        <v>407300</v>
      </c>
      <c r="BE673" s="20">
        <f t="shared" si="467"/>
        <v>423074</v>
      </c>
      <c r="BF673" s="20">
        <f t="shared" si="468"/>
        <v>423231.5</v>
      </c>
      <c r="BG673" s="36">
        <v>501584.5</v>
      </c>
      <c r="BH673" s="36">
        <v>341850.65910440002</v>
      </c>
      <c r="BI673" s="237">
        <f t="shared" si="469"/>
        <v>68.154151315361617</v>
      </c>
      <c r="BJ673" s="238">
        <f t="shared" si="470"/>
        <v>25336.5</v>
      </c>
      <c r="BK673" s="239">
        <f t="shared" si="471"/>
        <v>5.0512924542126001</v>
      </c>
      <c r="BL673" s="27">
        <f t="shared" si="472"/>
        <v>26693.040000000001</v>
      </c>
      <c r="BM673" s="239">
        <f t="shared" si="473"/>
        <v>5.3217433951806727</v>
      </c>
      <c r="BN673" s="240">
        <f t="shared" si="474"/>
        <v>0</v>
      </c>
      <c r="BO673" s="239">
        <f t="shared" si="475"/>
        <v>0</v>
      </c>
      <c r="BP673" s="27">
        <f t="shared" si="476"/>
        <v>15000</v>
      </c>
      <c r="BQ673" s="239">
        <f t="shared" si="477"/>
        <v>2.9905230325099756</v>
      </c>
      <c r="BR673" s="36">
        <f t="shared" si="478"/>
        <v>57216.19</v>
      </c>
      <c r="BS673" s="239">
        <f t="shared" si="479"/>
        <v>11.407088935164463</v>
      </c>
      <c r="BT673" s="248">
        <f t="shared" si="488"/>
        <v>0.31845848684638378</v>
      </c>
      <c r="BU673" s="36">
        <v>124245.73</v>
      </c>
      <c r="BV673" s="47">
        <f t="shared" si="480"/>
        <v>24.770647817067712</v>
      </c>
      <c r="BW673" s="54">
        <f t="shared" si="481"/>
        <v>35488.110895599981</v>
      </c>
      <c r="BX673" s="237">
        <f t="shared" si="482"/>
        <v>7.0752008675706639</v>
      </c>
      <c r="BY673" s="53">
        <v>10792.5</v>
      </c>
      <c r="BZ673" s="53">
        <v>6364</v>
      </c>
      <c r="CA673" s="53">
        <v>6560</v>
      </c>
      <c r="CB673" s="53">
        <v>1620</v>
      </c>
      <c r="CC673" s="54">
        <v>26693.040000000001</v>
      </c>
      <c r="CD673" s="54">
        <v>0</v>
      </c>
      <c r="CE673" s="54">
        <v>15000</v>
      </c>
      <c r="CF673" s="42">
        <f t="shared" si="483"/>
        <v>2.550972170353177E-2</v>
      </c>
      <c r="CG673" s="42">
        <f t="shared" si="484"/>
        <v>1.5624846550454211E-2</v>
      </c>
      <c r="CH673" s="42">
        <f t="shared" si="485"/>
        <v>1.5505561674789753E-2</v>
      </c>
      <c r="CI673" s="42">
        <f t="shared" si="486"/>
        <v>3.8276924094733026E-3</v>
      </c>
      <c r="CJ673" s="42">
        <f t="shared" si="487"/>
        <v>5.3217433951806725E-2</v>
      </c>
      <c r="CK673" s="54">
        <f t="shared" si="445"/>
        <v>7097.6221791199969</v>
      </c>
    </row>
    <row r="674" spans="1:89" ht="20" customHeight="1" x14ac:dyDescent="0.6">
      <c r="A674" s="47">
        <v>667</v>
      </c>
      <c r="B674" s="47">
        <v>4</v>
      </c>
      <c r="C674" s="48" t="s">
        <v>1047</v>
      </c>
      <c r="D674" s="48" t="s">
        <v>700</v>
      </c>
      <c r="E674" s="48" t="s">
        <v>764</v>
      </c>
      <c r="F674" s="23"/>
      <c r="G674" s="19">
        <v>40</v>
      </c>
      <c r="H674" s="20">
        <f t="shared" si="446"/>
        <v>0</v>
      </c>
      <c r="I674" s="23">
        <v>7707</v>
      </c>
      <c r="J674" s="22">
        <v>50</v>
      </c>
      <c r="K674" s="20">
        <f t="shared" si="447"/>
        <v>385350</v>
      </c>
      <c r="L674" s="23"/>
      <c r="M674" s="24">
        <v>60</v>
      </c>
      <c r="N674" s="20">
        <f t="shared" si="448"/>
        <v>0</v>
      </c>
      <c r="O674" s="23">
        <v>3421</v>
      </c>
      <c r="P674" s="25">
        <v>12</v>
      </c>
      <c r="Q674" s="20">
        <f t="shared" si="449"/>
        <v>41052</v>
      </c>
      <c r="R674" s="23">
        <v>360</v>
      </c>
      <c r="S674" s="26">
        <v>12</v>
      </c>
      <c r="T674" s="20">
        <f t="shared" si="450"/>
        <v>4320</v>
      </c>
      <c r="U674" s="23">
        <v>975</v>
      </c>
      <c r="V674" s="25">
        <v>8</v>
      </c>
      <c r="W674" s="20">
        <f t="shared" si="451"/>
        <v>7800</v>
      </c>
      <c r="X674" s="23">
        <v>501</v>
      </c>
      <c r="Y674" s="25">
        <v>12</v>
      </c>
      <c r="Z674" s="20">
        <f t="shared" si="452"/>
        <v>6012</v>
      </c>
      <c r="AA674" s="23">
        <v>1008</v>
      </c>
      <c r="AB674" s="25">
        <v>10</v>
      </c>
      <c r="AC674" s="20">
        <f t="shared" si="453"/>
        <v>10080</v>
      </c>
      <c r="AD674" s="23">
        <v>210</v>
      </c>
      <c r="AE674" s="25">
        <v>25</v>
      </c>
      <c r="AF674" s="20">
        <f t="shared" si="454"/>
        <v>5250</v>
      </c>
      <c r="AG674" s="23">
        <v>120</v>
      </c>
      <c r="AH674" s="25">
        <v>7.5</v>
      </c>
      <c r="AI674" s="20">
        <f t="shared" si="455"/>
        <v>900</v>
      </c>
      <c r="AJ674" s="23"/>
      <c r="AK674" s="22">
        <v>15</v>
      </c>
      <c r="AL674" s="20">
        <f t="shared" si="456"/>
        <v>0</v>
      </c>
      <c r="AM674" s="23"/>
      <c r="AN674" s="25">
        <v>12</v>
      </c>
      <c r="AO674" s="20">
        <f t="shared" si="457"/>
        <v>0</v>
      </c>
      <c r="AP674" s="23">
        <f t="shared" si="458"/>
        <v>3174</v>
      </c>
      <c r="AQ674" s="23"/>
      <c r="AR674" s="27">
        <v>4</v>
      </c>
      <c r="AS674" s="23">
        <f t="shared" si="459"/>
        <v>0</v>
      </c>
      <c r="AT674" s="23"/>
      <c r="AU674" s="28">
        <v>6</v>
      </c>
      <c r="AV674" s="23">
        <f t="shared" si="460"/>
        <v>0</v>
      </c>
      <c r="AW674" s="23">
        <v>2135</v>
      </c>
      <c r="AX674" s="29">
        <f t="shared" si="461"/>
        <v>2135</v>
      </c>
      <c r="AY674" s="23">
        <v>34885</v>
      </c>
      <c r="AZ674" s="30">
        <f t="shared" si="462"/>
        <v>0.44388218502659921</v>
      </c>
      <c r="BA674" s="30">
        <f t="shared" si="463"/>
        <v>0.41183339820942</v>
      </c>
      <c r="BB674" s="30">
        <f t="shared" si="464"/>
        <v>0.62408652440806778</v>
      </c>
      <c r="BC674" s="20">
        <f t="shared" si="465"/>
        <v>418812</v>
      </c>
      <c r="BD674" s="20">
        <f t="shared" si="466"/>
        <v>394920</v>
      </c>
      <c r="BE674" s="20">
        <f t="shared" si="467"/>
        <v>418812</v>
      </c>
      <c r="BF674" s="20">
        <f t="shared" si="468"/>
        <v>419712</v>
      </c>
      <c r="BG674" s="36">
        <v>495649</v>
      </c>
      <c r="BH674" s="36">
        <v>328120.46998300002</v>
      </c>
      <c r="BI674" s="237">
        <f t="shared" si="469"/>
        <v>66.200167857294176</v>
      </c>
      <c r="BJ674" s="238">
        <f t="shared" si="470"/>
        <v>40099</v>
      </c>
      <c r="BK674" s="239">
        <f t="shared" si="471"/>
        <v>8.0902009284796303</v>
      </c>
      <c r="BL674" s="27">
        <f t="shared" si="472"/>
        <v>54825.26</v>
      </c>
      <c r="BM674" s="239">
        <f t="shared" si="473"/>
        <v>11.06130749784626</v>
      </c>
      <c r="BN674" s="240">
        <f t="shared" si="474"/>
        <v>0</v>
      </c>
      <c r="BO674" s="239">
        <f t="shared" si="475"/>
        <v>0</v>
      </c>
      <c r="BP674" s="27">
        <f t="shared" si="476"/>
        <v>20000</v>
      </c>
      <c r="BQ674" s="239">
        <f t="shared" si="477"/>
        <v>4.0351135581833111</v>
      </c>
      <c r="BR674" s="36">
        <f t="shared" si="478"/>
        <v>27388.209999999992</v>
      </c>
      <c r="BS674" s="239">
        <f t="shared" si="479"/>
        <v>5.5257268752685862</v>
      </c>
      <c r="BT674" s="248">
        <f t="shared" si="488"/>
        <v>0.33799832142705821</v>
      </c>
      <c r="BU674" s="36">
        <v>142312.47</v>
      </c>
      <c r="BV674" s="47">
        <f t="shared" si="480"/>
        <v>28.712348859777787</v>
      </c>
      <c r="BW674" s="54">
        <f t="shared" si="481"/>
        <v>25216.060016999982</v>
      </c>
      <c r="BX674" s="237">
        <f t="shared" si="482"/>
        <v>5.0874832829280363</v>
      </c>
      <c r="BY674" s="53">
        <v>10239</v>
      </c>
      <c r="BZ674" s="53">
        <v>16200</v>
      </c>
      <c r="CA674" s="53">
        <v>10500</v>
      </c>
      <c r="CB674" s="53">
        <v>3160</v>
      </c>
      <c r="CC674" s="54">
        <v>54825.26</v>
      </c>
      <c r="CD674" s="54"/>
      <c r="CE674" s="54">
        <v>20000</v>
      </c>
      <c r="CF674" s="42">
        <f t="shared" si="483"/>
        <v>2.4447723560929488E-2</v>
      </c>
      <c r="CG674" s="42">
        <f t="shared" si="484"/>
        <v>4.1020966271649952E-2</v>
      </c>
      <c r="CH674" s="42">
        <f t="shared" si="485"/>
        <v>2.5070914873499328E-2</v>
      </c>
      <c r="CI674" s="42">
        <f t="shared" si="486"/>
        <v>7.5289722476364748E-3</v>
      </c>
      <c r="CJ674" s="42">
        <f t="shared" si="487"/>
        <v>0.11061307497846258</v>
      </c>
      <c r="CK674" s="54">
        <f t="shared" si="445"/>
        <v>5043.2120033999963</v>
      </c>
    </row>
    <row r="675" spans="1:89" ht="20" customHeight="1" x14ac:dyDescent="0.6">
      <c r="A675" s="47">
        <v>668</v>
      </c>
      <c r="B675" s="47">
        <v>3</v>
      </c>
      <c r="C675" s="48" t="s">
        <v>1048</v>
      </c>
      <c r="D675" s="48" t="s">
        <v>1049</v>
      </c>
      <c r="E675" s="48" t="s">
        <v>132</v>
      </c>
      <c r="F675" s="23"/>
      <c r="G675" s="19">
        <v>40</v>
      </c>
      <c r="H675" s="20">
        <f t="shared" si="446"/>
        <v>0</v>
      </c>
      <c r="I675" s="23">
        <v>8740</v>
      </c>
      <c r="J675" s="22">
        <v>50</v>
      </c>
      <c r="K675" s="20">
        <f t="shared" si="447"/>
        <v>437000</v>
      </c>
      <c r="L675" s="23"/>
      <c r="M675" s="24">
        <v>60</v>
      </c>
      <c r="N675" s="20">
        <f t="shared" si="448"/>
        <v>0</v>
      </c>
      <c r="O675" s="23">
        <v>2365</v>
      </c>
      <c r="P675" s="25">
        <v>12</v>
      </c>
      <c r="Q675" s="20">
        <f t="shared" si="449"/>
        <v>28380</v>
      </c>
      <c r="R675" s="23">
        <v>880</v>
      </c>
      <c r="S675" s="26">
        <v>12</v>
      </c>
      <c r="T675" s="20">
        <f t="shared" si="450"/>
        <v>10560</v>
      </c>
      <c r="U675" s="23">
        <v>105</v>
      </c>
      <c r="V675" s="25">
        <v>8</v>
      </c>
      <c r="W675" s="20">
        <f t="shared" si="451"/>
        <v>840</v>
      </c>
      <c r="X675" s="23">
        <v>90</v>
      </c>
      <c r="Y675" s="25">
        <v>12</v>
      </c>
      <c r="Z675" s="20">
        <f t="shared" si="452"/>
        <v>1080</v>
      </c>
      <c r="AA675" s="23">
        <v>160</v>
      </c>
      <c r="AB675" s="25">
        <v>10</v>
      </c>
      <c r="AC675" s="20">
        <f t="shared" si="453"/>
        <v>1600</v>
      </c>
      <c r="AD675" s="23">
        <v>52</v>
      </c>
      <c r="AE675" s="25">
        <v>25</v>
      </c>
      <c r="AF675" s="20">
        <f t="shared" si="454"/>
        <v>1300</v>
      </c>
      <c r="AG675" s="23">
        <v>167</v>
      </c>
      <c r="AH675" s="25">
        <v>7.5</v>
      </c>
      <c r="AI675" s="20">
        <f t="shared" si="455"/>
        <v>1252.5</v>
      </c>
      <c r="AJ675" s="23"/>
      <c r="AK675" s="22">
        <v>15</v>
      </c>
      <c r="AL675" s="20">
        <f t="shared" si="456"/>
        <v>0</v>
      </c>
      <c r="AM675" s="23"/>
      <c r="AN675" s="25">
        <v>12</v>
      </c>
      <c r="AO675" s="20">
        <f t="shared" si="457"/>
        <v>0</v>
      </c>
      <c r="AP675" s="23">
        <f t="shared" si="458"/>
        <v>1454</v>
      </c>
      <c r="AQ675" s="23">
        <v>18</v>
      </c>
      <c r="AR675" s="27">
        <v>4</v>
      </c>
      <c r="AS675" s="23">
        <f t="shared" si="459"/>
        <v>72</v>
      </c>
      <c r="AT675" s="23"/>
      <c r="AU675" s="28">
        <v>6</v>
      </c>
      <c r="AV675" s="23">
        <f t="shared" si="460"/>
        <v>0</v>
      </c>
      <c r="AW675" s="23">
        <v>595</v>
      </c>
      <c r="AX675" s="29">
        <f t="shared" si="461"/>
        <v>667</v>
      </c>
      <c r="AY675" s="23">
        <v>12453</v>
      </c>
      <c r="AZ675" s="30">
        <f t="shared" si="462"/>
        <v>0.2705949656750572</v>
      </c>
      <c r="BA675" s="30">
        <f t="shared" si="463"/>
        <v>0.16636155606407321</v>
      </c>
      <c r="BB675" s="30">
        <f t="shared" si="464"/>
        <v>0.28202959830866808</v>
      </c>
      <c r="BC675" s="20">
        <f t="shared" si="465"/>
        <v>452380</v>
      </c>
      <c r="BD675" s="20">
        <f t="shared" si="466"/>
        <v>448860</v>
      </c>
      <c r="BE675" s="20">
        <f t="shared" si="467"/>
        <v>452380</v>
      </c>
      <c r="BF675" s="20">
        <f t="shared" si="468"/>
        <v>453632.5</v>
      </c>
      <c r="BG675" s="36">
        <v>494465.5</v>
      </c>
      <c r="BH675" s="36">
        <v>335482.42816710001</v>
      </c>
      <c r="BI675" s="237">
        <f t="shared" si="469"/>
        <v>67.847489494636136</v>
      </c>
      <c r="BJ675" s="238">
        <f t="shared" si="470"/>
        <v>33828.33</v>
      </c>
      <c r="BK675" s="239">
        <f t="shared" si="471"/>
        <v>6.8413933833604172</v>
      </c>
      <c r="BL675" s="27">
        <f t="shared" si="472"/>
        <v>32294</v>
      </c>
      <c r="BM675" s="239">
        <f t="shared" si="473"/>
        <v>6.5310926647056267</v>
      </c>
      <c r="BN675" s="240">
        <f t="shared" si="474"/>
        <v>4875</v>
      </c>
      <c r="BO675" s="239">
        <f t="shared" si="475"/>
        <v>0.98591307179166199</v>
      </c>
      <c r="BP675" s="27">
        <f t="shared" si="476"/>
        <v>12000</v>
      </c>
      <c r="BQ675" s="239">
        <f t="shared" si="477"/>
        <v>2.4268629459487063</v>
      </c>
      <c r="BR675" s="36">
        <f t="shared" si="478"/>
        <v>27599.539999999997</v>
      </c>
      <c r="BS675" s="239">
        <f t="shared" si="479"/>
        <v>5.5816917459357631</v>
      </c>
      <c r="BT675" s="248">
        <f t="shared" si="488"/>
        <v>0.32152510505363874</v>
      </c>
      <c r="BU675" s="36">
        <v>110596.87</v>
      </c>
      <c r="BV675" s="47">
        <f t="shared" si="480"/>
        <v>22.366953811742174</v>
      </c>
      <c r="BW675" s="54">
        <f t="shared" si="481"/>
        <v>48386.201832899998</v>
      </c>
      <c r="BX675" s="237">
        <f t="shared" si="482"/>
        <v>9.7855566936216984</v>
      </c>
      <c r="BY675" s="53">
        <v>12067.5</v>
      </c>
      <c r="BZ675" s="53">
        <v>9096.5300000000007</v>
      </c>
      <c r="CA675" s="53">
        <v>11000</v>
      </c>
      <c r="CB675" s="53">
        <v>1664.3</v>
      </c>
      <c r="CC675" s="54">
        <v>32294</v>
      </c>
      <c r="CD675" s="54">
        <v>4875</v>
      </c>
      <c r="CE675" s="54">
        <v>12000</v>
      </c>
      <c r="CF675" s="42">
        <f t="shared" si="483"/>
        <v>2.6675582474910472E-2</v>
      </c>
      <c r="CG675" s="42">
        <f t="shared" si="484"/>
        <v>2.026585126765584E-2</v>
      </c>
      <c r="CH675" s="42">
        <f t="shared" si="485"/>
        <v>2.4315840664927715E-2</v>
      </c>
      <c r="CI675" s="42">
        <f t="shared" si="486"/>
        <v>3.6688288427306243E-3</v>
      </c>
      <c r="CJ675" s="42">
        <f t="shared" si="487"/>
        <v>6.5310926647056261E-2</v>
      </c>
      <c r="CK675" s="54">
        <f t="shared" si="445"/>
        <v>9677.2403665799993</v>
      </c>
    </row>
    <row r="676" spans="1:89" ht="20" customHeight="1" x14ac:dyDescent="0.6">
      <c r="A676" s="47">
        <v>669</v>
      </c>
      <c r="B676" s="62">
        <v>2</v>
      </c>
      <c r="C676" s="48" t="s">
        <v>1050</v>
      </c>
      <c r="D676" s="48" t="s">
        <v>916</v>
      </c>
      <c r="E676" s="48" t="s">
        <v>110</v>
      </c>
      <c r="F676" s="55"/>
      <c r="G676" s="19">
        <v>40</v>
      </c>
      <c r="H676" s="20">
        <f t="shared" si="446"/>
        <v>0</v>
      </c>
      <c r="I676" s="23">
        <v>8197</v>
      </c>
      <c r="J676" s="22">
        <v>50</v>
      </c>
      <c r="K676" s="20">
        <f t="shared" si="447"/>
        <v>409850</v>
      </c>
      <c r="L676" s="23"/>
      <c r="M676" s="24">
        <v>60</v>
      </c>
      <c r="N676" s="20">
        <f t="shared" si="448"/>
        <v>0</v>
      </c>
      <c r="O676" s="23">
        <v>3600</v>
      </c>
      <c r="P676" s="25">
        <v>12</v>
      </c>
      <c r="Q676" s="20">
        <f t="shared" si="449"/>
        <v>43200</v>
      </c>
      <c r="R676" s="23"/>
      <c r="S676" s="26">
        <v>12</v>
      </c>
      <c r="T676" s="20">
        <f t="shared" si="450"/>
        <v>0</v>
      </c>
      <c r="U676" s="23"/>
      <c r="V676" s="25">
        <v>8</v>
      </c>
      <c r="W676" s="20">
        <f t="shared" si="451"/>
        <v>0</v>
      </c>
      <c r="X676" s="23">
        <v>143</v>
      </c>
      <c r="Y676" s="25">
        <v>12</v>
      </c>
      <c r="Z676" s="20">
        <f t="shared" si="452"/>
        <v>1716</v>
      </c>
      <c r="AA676" s="23">
        <v>632</v>
      </c>
      <c r="AB676" s="25">
        <v>10</v>
      </c>
      <c r="AC676" s="20">
        <f t="shared" si="453"/>
        <v>6320</v>
      </c>
      <c r="AD676" s="23"/>
      <c r="AE676" s="25">
        <v>25</v>
      </c>
      <c r="AF676" s="20">
        <f t="shared" si="454"/>
        <v>0</v>
      </c>
      <c r="AG676" s="23"/>
      <c r="AH676" s="25">
        <v>7.5</v>
      </c>
      <c r="AI676" s="20">
        <f t="shared" si="455"/>
        <v>0</v>
      </c>
      <c r="AJ676" s="23"/>
      <c r="AK676" s="22">
        <v>15</v>
      </c>
      <c r="AL676" s="20">
        <f t="shared" si="456"/>
        <v>0</v>
      </c>
      <c r="AM676" s="23"/>
      <c r="AN676" s="25">
        <v>12</v>
      </c>
      <c r="AO676" s="20">
        <f t="shared" si="457"/>
        <v>0</v>
      </c>
      <c r="AP676" s="23">
        <f t="shared" si="458"/>
        <v>775</v>
      </c>
      <c r="AQ676" s="23">
        <v>77</v>
      </c>
      <c r="AR676" s="27">
        <v>4</v>
      </c>
      <c r="AS676" s="23">
        <f t="shared" si="459"/>
        <v>308</v>
      </c>
      <c r="AT676" s="23"/>
      <c r="AU676" s="28">
        <v>6</v>
      </c>
      <c r="AV676" s="23">
        <f t="shared" si="460"/>
        <v>0</v>
      </c>
      <c r="AW676" s="23">
        <v>1332</v>
      </c>
      <c r="AX676" s="29">
        <f t="shared" si="461"/>
        <v>1640</v>
      </c>
      <c r="AY676" s="23">
        <v>31543</v>
      </c>
      <c r="AZ676" s="30">
        <f t="shared" si="462"/>
        <v>0.43918506770769794</v>
      </c>
      <c r="BA676" s="30">
        <f t="shared" si="463"/>
        <v>9.4546785409296077E-2</v>
      </c>
      <c r="BB676" s="30">
        <f t="shared" si="464"/>
        <v>0.45555555555555555</v>
      </c>
      <c r="BC676" s="20">
        <f t="shared" si="465"/>
        <v>417886</v>
      </c>
      <c r="BD676" s="20">
        <f t="shared" si="466"/>
        <v>409850</v>
      </c>
      <c r="BE676" s="20">
        <f t="shared" si="467"/>
        <v>417886</v>
      </c>
      <c r="BF676" s="20">
        <f t="shared" si="468"/>
        <v>417886</v>
      </c>
      <c r="BG676" s="36">
        <v>493869</v>
      </c>
      <c r="BH676" s="36">
        <v>328363.91040699999</v>
      </c>
      <c r="BI676" s="237">
        <f t="shared" si="469"/>
        <v>66.488058656647823</v>
      </c>
      <c r="BJ676" s="238">
        <f t="shared" si="470"/>
        <v>31753</v>
      </c>
      <c r="BK676" s="239">
        <f t="shared" si="471"/>
        <v>6.4294377658852859</v>
      </c>
      <c r="BL676" s="27">
        <f t="shared" si="472"/>
        <v>30125.24</v>
      </c>
      <c r="BM676" s="239">
        <f t="shared" si="473"/>
        <v>6.0998442906924719</v>
      </c>
      <c r="BN676" s="240">
        <f t="shared" si="474"/>
        <v>0</v>
      </c>
      <c r="BO676" s="239">
        <f t="shared" si="475"/>
        <v>0</v>
      </c>
      <c r="BP676" s="27">
        <f t="shared" si="476"/>
        <v>20000</v>
      </c>
      <c r="BQ676" s="239">
        <f t="shared" si="477"/>
        <v>4.0496568928197565</v>
      </c>
      <c r="BR676" s="36">
        <f t="shared" si="478"/>
        <v>52122.749999999985</v>
      </c>
      <c r="BS676" s="239">
        <f t="shared" si="479"/>
        <v>10.553962690511044</v>
      </c>
      <c r="BT676" s="248">
        <f t="shared" si="488"/>
        <v>0.33511941343352186</v>
      </c>
      <c r="BU676" s="36">
        <v>134000.99</v>
      </c>
      <c r="BV676" s="47">
        <f t="shared" si="480"/>
        <v>27.13290163990856</v>
      </c>
      <c r="BW676" s="54">
        <f t="shared" si="481"/>
        <v>31504.099593000021</v>
      </c>
      <c r="BX676" s="237">
        <f t="shared" si="482"/>
        <v>6.3790397034436301</v>
      </c>
      <c r="BY676" s="53">
        <v>9219</v>
      </c>
      <c r="BZ676" s="53">
        <v>9546</v>
      </c>
      <c r="CA676" s="53">
        <v>11626</v>
      </c>
      <c r="CB676" s="53">
        <v>1362</v>
      </c>
      <c r="CC676" s="54">
        <v>30125.24</v>
      </c>
      <c r="CD676" s="54">
        <v>0</v>
      </c>
      <c r="CE676" s="54">
        <v>20000</v>
      </c>
      <c r="CF676" s="42">
        <f t="shared" si="483"/>
        <v>2.2061040570873398E-2</v>
      </c>
      <c r="CG676" s="42">
        <f t="shared" si="484"/>
        <v>2.3291448090764912E-2</v>
      </c>
      <c r="CH676" s="42">
        <f t="shared" si="485"/>
        <v>2.7820984670460364E-2</v>
      </c>
      <c r="CI676" s="42">
        <f t="shared" si="486"/>
        <v>3.2592620954040095E-3</v>
      </c>
      <c r="CJ676" s="42">
        <f t="shared" si="487"/>
        <v>6.0998442906924716E-2</v>
      </c>
      <c r="CK676" s="54">
        <f t="shared" si="445"/>
        <v>6300.8199186000047</v>
      </c>
    </row>
    <row r="677" spans="1:89" ht="20" customHeight="1" x14ac:dyDescent="0.6">
      <c r="A677" s="47">
        <v>670</v>
      </c>
      <c r="B677" s="62">
        <v>6</v>
      </c>
      <c r="C677" s="48" t="s">
        <v>1051</v>
      </c>
      <c r="D677" s="48" t="s">
        <v>1052</v>
      </c>
      <c r="E677" s="48" t="s">
        <v>376</v>
      </c>
      <c r="F677" s="23"/>
      <c r="G677" s="19">
        <v>40</v>
      </c>
      <c r="H677" s="20">
        <f t="shared" si="446"/>
        <v>0</v>
      </c>
      <c r="I677" s="23">
        <v>8150</v>
      </c>
      <c r="J677" s="22">
        <v>50</v>
      </c>
      <c r="K677" s="20">
        <f t="shared" si="447"/>
        <v>407500</v>
      </c>
      <c r="L677" s="23"/>
      <c r="M677" s="24">
        <v>60</v>
      </c>
      <c r="N677" s="20">
        <f t="shared" si="448"/>
        <v>0</v>
      </c>
      <c r="O677" s="23">
        <v>3751</v>
      </c>
      <c r="P677" s="25">
        <v>12</v>
      </c>
      <c r="Q677" s="20">
        <f t="shared" si="449"/>
        <v>45012</v>
      </c>
      <c r="R677" s="23">
        <v>700</v>
      </c>
      <c r="S677" s="26">
        <v>12</v>
      </c>
      <c r="T677" s="20">
        <f t="shared" si="450"/>
        <v>8400</v>
      </c>
      <c r="U677" s="23">
        <v>720</v>
      </c>
      <c r="V677" s="25">
        <v>8</v>
      </c>
      <c r="W677" s="20">
        <f t="shared" si="451"/>
        <v>5760</v>
      </c>
      <c r="X677" s="23"/>
      <c r="Y677" s="25">
        <v>12</v>
      </c>
      <c r="Z677" s="20">
        <f t="shared" si="452"/>
        <v>0</v>
      </c>
      <c r="AA677" s="23">
        <v>290</v>
      </c>
      <c r="AB677" s="25">
        <v>10</v>
      </c>
      <c r="AC677" s="20">
        <f t="shared" si="453"/>
        <v>2900</v>
      </c>
      <c r="AD677" s="23">
        <v>300</v>
      </c>
      <c r="AE677" s="25">
        <v>25</v>
      </c>
      <c r="AF677" s="20">
        <f t="shared" si="454"/>
        <v>7500</v>
      </c>
      <c r="AG677" s="23"/>
      <c r="AH677" s="25">
        <v>7.5</v>
      </c>
      <c r="AI677" s="20">
        <f t="shared" si="455"/>
        <v>0</v>
      </c>
      <c r="AJ677" s="23">
        <v>139</v>
      </c>
      <c r="AK677" s="22">
        <v>15</v>
      </c>
      <c r="AL677" s="20">
        <f t="shared" si="456"/>
        <v>2085</v>
      </c>
      <c r="AM677" s="23"/>
      <c r="AN677" s="25">
        <v>12</v>
      </c>
      <c r="AO677" s="20">
        <f t="shared" si="457"/>
        <v>0</v>
      </c>
      <c r="AP677" s="23">
        <f t="shared" si="458"/>
        <v>2149</v>
      </c>
      <c r="AQ677" s="23"/>
      <c r="AR677" s="27">
        <v>4</v>
      </c>
      <c r="AS677" s="23">
        <f t="shared" si="459"/>
        <v>0</v>
      </c>
      <c r="AT677" s="23"/>
      <c r="AU677" s="28">
        <v>6</v>
      </c>
      <c r="AV677" s="23">
        <f t="shared" si="460"/>
        <v>0</v>
      </c>
      <c r="AW677" s="23">
        <v>1167</v>
      </c>
      <c r="AX677" s="29">
        <f t="shared" si="461"/>
        <v>1167</v>
      </c>
      <c r="AY677" s="23">
        <v>20505</v>
      </c>
      <c r="AZ677" s="30">
        <f t="shared" si="462"/>
        <v>0.46024539877300613</v>
      </c>
      <c r="BA677" s="30">
        <f t="shared" si="463"/>
        <v>0.26368098159509201</v>
      </c>
      <c r="BB677" s="30">
        <f t="shared" si="464"/>
        <v>0.31111703545721142</v>
      </c>
      <c r="BC677" s="20">
        <f t="shared" si="465"/>
        <v>432060</v>
      </c>
      <c r="BD677" s="20">
        <f t="shared" si="466"/>
        <v>423400</v>
      </c>
      <c r="BE677" s="20">
        <f t="shared" si="467"/>
        <v>432060</v>
      </c>
      <c r="BF677" s="20">
        <f t="shared" si="468"/>
        <v>432060</v>
      </c>
      <c r="BG677" s="36">
        <v>493362</v>
      </c>
      <c r="BH677" s="36">
        <v>325195.60076622001</v>
      </c>
      <c r="BI677" s="237">
        <f t="shared" si="469"/>
        <v>65.914197033054833</v>
      </c>
      <c r="BJ677" s="238">
        <f t="shared" si="470"/>
        <v>40402</v>
      </c>
      <c r="BK677" s="239">
        <f t="shared" si="471"/>
        <v>8.1891187403975181</v>
      </c>
      <c r="BL677" s="27">
        <f t="shared" si="472"/>
        <v>60450</v>
      </c>
      <c r="BM677" s="239">
        <f t="shared" si="473"/>
        <v>12.252666399114647</v>
      </c>
      <c r="BN677" s="240">
        <f t="shared" si="474"/>
        <v>0</v>
      </c>
      <c r="BO677" s="239">
        <f t="shared" si="475"/>
        <v>0</v>
      </c>
      <c r="BP677" s="27">
        <f t="shared" si="476"/>
        <v>26000</v>
      </c>
      <c r="BQ677" s="239">
        <f t="shared" si="477"/>
        <v>5.2699640426299554</v>
      </c>
      <c r="BR677" s="36">
        <f t="shared" si="478"/>
        <v>40872.100000000006</v>
      </c>
      <c r="BS677" s="239">
        <f t="shared" si="479"/>
        <v>8.2844037441067631</v>
      </c>
      <c r="BT677" s="248">
        <f t="shared" si="488"/>
        <v>0.34085802966945161</v>
      </c>
      <c r="BU677" s="36">
        <v>167724.1</v>
      </c>
      <c r="BV677" s="47">
        <f t="shared" si="480"/>
        <v>33.996152926248882</v>
      </c>
      <c r="BW677" s="54">
        <f t="shared" si="481"/>
        <v>442.29923377998057</v>
      </c>
      <c r="BX677" s="237">
        <f t="shared" si="482"/>
        <v>8.9650040696279923E-2</v>
      </c>
      <c r="BY677" s="53">
        <v>16894</v>
      </c>
      <c r="BZ677" s="53">
        <v>6708</v>
      </c>
      <c r="CA677" s="53">
        <v>11360</v>
      </c>
      <c r="CB677" s="53">
        <v>5440</v>
      </c>
      <c r="CC677" s="54">
        <v>60450</v>
      </c>
      <c r="CD677" s="54">
        <v>0</v>
      </c>
      <c r="CE677" s="54">
        <v>26000</v>
      </c>
      <c r="CF677" s="42">
        <f t="shared" si="483"/>
        <v>3.9101050779984263E-2</v>
      </c>
      <c r="CG677" s="42">
        <f t="shared" si="484"/>
        <v>1.5843174303259329E-2</v>
      </c>
      <c r="CH677" s="42">
        <f t="shared" si="485"/>
        <v>2.6292644540110169E-2</v>
      </c>
      <c r="CI677" s="42">
        <f t="shared" si="486"/>
        <v>1.259084386427811E-2</v>
      </c>
      <c r="CJ677" s="42">
        <f t="shared" si="487"/>
        <v>0.12252666399114646</v>
      </c>
      <c r="CK677" s="54">
        <f t="shared" si="445"/>
        <v>88.459846755996125</v>
      </c>
    </row>
    <row r="678" spans="1:89" ht="20" customHeight="1" x14ac:dyDescent="0.6">
      <c r="A678" s="47">
        <v>671</v>
      </c>
      <c r="B678" s="47">
        <v>3</v>
      </c>
      <c r="C678" s="48" t="s">
        <v>1053</v>
      </c>
      <c r="D678" s="48" t="s">
        <v>122</v>
      </c>
      <c r="E678" s="48" t="s">
        <v>624</v>
      </c>
      <c r="F678" s="55"/>
      <c r="G678" s="19">
        <v>40</v>
      </c>
      <c r="H678" s="20">
        <f t="shared" si="446"/>
        <v>0</v>
      </c>
      <c r="I678" s="23">
        <v>7654</v>
      </c>
      <c r="J678" s="22">
        <v>50</v>
      </c>
      <c r="K678" s="20">
        <f t="shared" si="447"/>
        <v>382700</v>
      </c>
      <c r="L678" s="23"/>
      <c r="M678" s="24">
        <v>60</v>
      </c>
      <c r="N678" s="20">
        <f t="shared" si="448"/>
        <v>0</v>
      </c>
      <c r="O678" s="23">
        <v>4955</v>
      </c>
      <c r="P678" s="25">
        <v>12</v>
      </c>
      <c r="Q678" s="20">
        <f t="shared" si="449"/>
        <v>59460</v>
      </c>
      <c r="R678" s="23"/>
      <c r="S678" s="26">
        <v>12</v>
      </c>
      <c r="T678" s="20">
        <f t="shared" si="450"/>
        <v>0</v>
      </c>
      <c r="U678" s="23">
        <v>414</v>
      </c>
      <c r="V678" s="25">
        <v>8</v>
      </c>
      <c r="W678" s="20">
        <f t="shared" si="451"/>
        <v>3312</v>
      </c>
      <c r="X678" s="23">
        <v>375</v>
      </c>
      <c r="Y678" s="25">
        <v>12</v>
      </c>
      <c r="Z678" s="20">
        <f t="shared" si="452"/>
        <v>4500</v>
      </c>
      <c r="AA678" s="23">
        <v>506</v>
      </c>
      <c r="AB678" s="25">
        <v>10</v>
      </c>
      <c r="AC678" s="20">
        <f t="shared" si="453"/>
        <v>5060</v>
      </c>
      <c r="AD678" s="23">
        <v>190</v>
      </c>
      <c r="AE678" s="25">
        <v>25</v>
      </c>
      <c r="AF678" s="20">
        <f t="shared" si="454"/>
        <v>4750</v>
      </c>
      <c r="AG678" s="23"/>
      <c r="AH678" s="25">
        <v>7.5</v>
      </c>
      <c r="AI678" s="20">
        <f t="shared" si="455"/>
        <v>0</v>
      </c>
      <c r="AJ678" s="23"/>
      <c r="AK678" s="22">
        <v>15</v>
      </c>
      <c r="AL678" s="20">
        <f t="shared" si="456"/>
        <v>0</v>
      </c>
      <c r="AM678" s="23">
        <v>88</v>
      </c>
      <c r="AN678" s="25">
        <v>12</v>
      </c>
      <c r="AO678" s="20">
        <f t="shared" si="457"/>
        <v>1056</v>
      </c>
      <c r="AP678" s="23">
        <f t="shared" si="458"/>
        <v>1573</v>
      </c>
      <c r="AQ678" s="23"/>
      <c r="AR678" s="27">
        <v>4</v>
      </c>
      <c r="AS678" s="23">
        <f t="shared" si="459"/>
        <v>0</v>
      </c>
      <c r="AT678" s="23"/>
      <c r="AU678" s="28">
        <v>6</v>
      </c>
      <c r="AV678" s="23">
        <f t="shared" si="460"/>
        <v>0</v>
      </c>
      <c r="AW678" s="23">
        <v>1732</v>
      </c>
      <c r="AX678" s="29">
        <f t="shared" si="461"/>
        <v>1732</v>
      </c>
      <c r="AY678" s="23">
        <v>30680</v>
      </c>
      <c r="AZ678" s="30">
        <f t="shared" si="462"/>
        <v>0.64737392213221845</v>
      </c>
      <c r="BA678" s="30">
        <f t="shared" si="463"/>
        <v>0.20551345701593937</v>
      </c>
      <c r="BB678" s="30">
        <f t="shared" si="464"/>
        <v>0.34954591321897072</v>
      </c>
      <c r="BC678" s="20">
        <f t="shared" si="465"/>
        <v>400322</v>
      </c>
      <c r="BD678" s="20">
        <f t="shared" si="466"/>
        <v>387450</v>
      </c>
      <c r="BE678" s="20">
        <f t="shared" si="467"/>
        <v>400322</v>
      </c>
      <c r="BF678" s="20">
        <f t="shared" si="468"/>
        <v>400322</v>
      </c>
      <c r="BG678" s="36">
        <v>491342</v>
      </c>
      <c r="BH678" s="36">
        <v>320982.220234868</v>
      </c>
      <c r="BI678" s="237">
        <f t="shared" si="469"/>
        <v>65.327657768899869</v>
      </c>
      <c r="BJ678" s="238">
        <f t="shared" si="470"/>
        <v>26262</v>
      </c>
      <c r="BK678" s="239">
        <f t="shared" si="471"/>
        <v>5.3449532097805603</v>
      </c>
      <c r="BL678" s="27">
        <f t="shared" si="472"/>
        <v>39250</v>
      </c>
      <c r="BM678" s="239">
        <f t="shared" si="473"/>
        <v>7.9883258504259764</v>
      </c>
      <c r="BN678" s="240">
        <f t="shared" si="474"/>
        <v>6686.5</v>
      </c>
      <c r="BO678" s="239">
        <f t="shared" si="475"/>
        <v>1.3608647337292559</v>
      </c>
      <c r="BP678" s="27">
        <f t="shared" si="476"/>
        <v>15000</v>
      </c>
      <c r="BQ678" s="239">
        <f t="shared" si="477"/>
        <v>3.0528633823283986</v>
      </c>
      <c r="BR678" s="36">
        <f t="shared" si="478"/>
        <v>27151.899999999994</v>
      </c>
      <c r="BS678" s="239">
        <f t="shared" si="479"/>
        <v>5.5260694180428285</v>
      </c>
      <c r="BT678" s="248">
        <f t="shared" si="488"/>
        <v>0.34672342231100128</v>
      </c>
      <c r="BU678" s="36">
        <v>114350.39999999999</v>
      </c>
      <c r="BV678" s="47">
        <f t="shared" si="480"/>
        <v>23.273076594307017</v>
      </c>
      <c r="BW678" s="54">
        <f t="shared" si="481"/>
        <v>56009.379765132006</v>
      </c>
      <c r="BX678" s="237">
        <f t="shared" si="482"/>
        <v>11.39926563679311</v>
      </c>
      <c r="BY678" s="53">
        <v>7195</v>
      </c>
      <c r="BZ678" s="53">
        <v>7955</v>
      </c>
      <c r="CA678" s="53">
        <v>7872</v>
      </c>
      <c r="CB678" s="53">
        <v>3240</v>
      </c>
      <c r="CC678" s="54">
        <v>39250</v>
      </c>
      <c r="CD678" s="54">
        <v>6686.5</v>
      </c>
      <c r="CE678" s="54">
        <v>15000</v>
      </c>
      <c r="CF678" s="42">
        <f t="shared" si="483"/>
        <v>1.7973031709473872E-2</v>
      </c>
      <c r="CG678" s="42">
        <f t="shared" si="484"/>
        <v>2.0531681507291264E-2</v>
      </c>
      <c r="CH678" s="42">
        <f t="shared" si="485"/>
        <v>1.9664170342873988E-2</v>
      </c>
      <c r="CI678" s="42">
        <f t="shared" si="486"/>
        <v>8.0934847447804523E-3</v>
      </c>
      <c r="CJ678" s="42">
        <f t="shared" si="487"/>
        <v>7.9883258504259758E-2</v>
      </c>
      <c r="CK678" s="54">
        <f t="shared" si="445"/>
        <v>11201.875953026401</v>
      </c>
    </row>
    <row r="679" spans="1:89" ht="20" customHeight="1" x14ac:dyDescent="0.6">
      <c r="A679" s="47">
        <v>672</v>
      </c>
      <c r="B679" s="47">
        <v>4</v>
      </c>
      <c r="C679" s="106" t="s">
        <v>1054</v>
      </c>
      <c r="D679" s="48" t="s">
        <v>524</v>
      </c>
      <c r="E679" s="48" t="s">
        <v>88</v>
      </c>
      <c r="F679" s="55"/>
      <c r="G679" s="19">
        <v>40</v>
      </c>
      <c r="H679" s="20">
        <f t="shared" si="446"/>
        <v>0</v>
      </c>
      <c r="I679" s="23">
        <v>8230</v>
      </c>
      <c r="J679" s="22">
        <v>50</v>
      </c>
      <c r="K679" s="20">
        <f t="shared" si="447"/>
        <v>411500</v>
      </c>
      <c r="L679" s="23"/>
      <c r="M679" s="24">
        <v>60</v>
      </c>
      <c r="N679" s="20">
        <f t="shared" si="448"/>
        <v>0</v>
      </c>
      <c r="O679" s="23">
        <v>2472</v>
      </c>
      <c r="P679" s="25">
        <v>12</v>
      </c>
      <c r="Q679" s="20">
        <f t="shared" si="449"/>
        <v>29664</v>
      </c>
      <c r="R679" s="23">
        <v>580</v>
      </c>
      <c r="S679" s="26">
        <v>12</v>
      </c>
      <c r="T679" s="20">
        <f t="shared" si="450"/>
        <v>6960</v>
      </c>
      <c r="U679" s="23">
        <v>450</v>
      </c>
      <c r="V679" s="25">
        <v>8</v>
      </c>
      <c r="W679" s="20">
        <f t="shared" si="451"/>
        <v>3600</v>
      </c>
      <c r="X679" s="23">
        <v>90</v>
      </c>
      <c r="Y679" s="25">
        <v>12</v>
      </c>
      <c r="Z679" s="20">
        <f t="shared" si="452"/>
        <v>1080</v>
      </c>
      <c r="AA679" s="23">
        <v>609</v>
      </c>
      <c r="AB679" s="25">
        <v>10</v>
      </c>
      <c r="AC679" s="20">
        <f t="shared" si="453"/>
        <v>6090</v>
      </c>
      <c r="AD679" s="23">
        <v>201</v>
      </c>
      <c r="AE679" s="25">
        <v>25</v>
      </c>
      <c r="AF679" s="20">
        <f t="shared" si="454"/>
        <v>5025</v>
      </c>
      <c r="AG679" s="23">
        <v>511</v>
      </c>
      <c r="AH679" s="25">
        <v>7.5</v>
      </c>
      <c r="AI679" s="20">
        <f t="shared" si="455"/>
        <v>3832.5</v>
      </c>
      <c r="AJ679" s="23"/>
      <c r="AK679" s="22">
        <v>15</v>
      </c>
      <c r="AL679" s="20">
        <f t="shared" si="456"/>
        <v>0</v>
      </c>
      <c r="AM679" s="23"/>
      <c r="AN679" s="25">
        <v>12</v>
      </c>
      <c r="AO679" s="20">
        <f t="shared" si="457"/>
        <v>0</v>
      </c>
      <c r="AP679" s="23">
        <f t="shared" si="458"/>
        <v>2441</v>
      </c>
      <c r="AQ679" s="23"/>
      <c r="AR679" s="27">
        <v>4</v>
      </c>
      <c r="AS679" s="23">
        <f t="shared" si="459"/>
        <v>0</v>
      </c>
      <c r="AT679" s="23">
        <v>37</v>
      </c>
      <c r="AU679" s="28">
        <v>6</v>
      </c>
      <c r="AV679" s="23">
        <f t="shared" si="460"/>
        <v>222</v>
      </c>
      <c r="AW679" s="23">
        <v>830</v>
      </c>
      <c r="AX679" s="29">
        <f t="shared" si="461"/>
        <v>1052</v>
      </c>
      <c r="AY679" s="23">
        <v>20510</v>
      </c>
      <c r="AZ679" s="30">
        <f t="shared" si="462"/>
        <v>0.30036452004860265</v>
      </c>
      <c r="BA679" s="30">
        <f t="shared" si="463"/>
        <v>0.29659781287970838</v>
      </c>
      <c r="BB679" s="30">
        <f t="shared" si="464"/>
        <v>0.42556634304207119</v>
      </c>
      <c r="BC679" s="20">
        <f t="shared" si="465"/>
        <v>434255</v>
      </c>
      <c r="BD679" s="20">
        <f t="shared" si="466"/>
        <v>423485</v>
      </c>
      <c r="BE679" s="20">
        <f t="shared" si="467"/>
        <v>434255</v>
      </c>
      <c r="BF679" s="20">
        <f t="shared" si="468"/>
        <v>438087.5</v>
      </c>
      <c r="BG679" s="36">
        <v>488261.5</v>
      </c>
      <c r="BH679" s="36">
        <v>330111.73757575802</v>
      </c>
      <c r="BI679" s="237">
        <f t="shared" si="469"/>
        <v>67.60961852936552</v>
      </c>
      <c r="BJ679" s="238">
        <f t="shared" si="470"/>
        <v>40037</v>
      </c>
      <c r="BK679" s="239">
        <f t="shared" si="471"/>
        <v>8.199909269930151</v>
      </c>
      <c r="BL679" s="27">
        <f t="shared" si="472"/>
        <v>32701.75</v>
      </c>
      <c r="BM679" s="239">
        <f t="shared" si="473"/>
        <v>6.6975893040921726</v>
      </c>
      <c r="BN679" s="240">
        <f t="shared" si="474"/>
        <v>9174.25</v>
      </c>
      <c r="BO679" s="239">
        <f t="shared" si="475"/>
        <v>1.8789624002711662</v>
      </c>
      <c r="BP679" s="27">
        <f t="shared" si="476"/>
        <v>18000</v>
      </c>
      <c r="BQ679" s="239">
        <f t="shared" si="477"/>
        <v>3.6865491135385446</v>
      </c>
      <c r="BR679" s="36">
        <f t="shared" si="478"/>
        <v>33690.910000000003</v>
      </c>
      <c r="BS679" s="239">
        <f t="shared" si="479"/>
        <v>6.9001774663781612</v>
      </c>
      <c r="BT679" s="248">
        <f t="shared" si="488"/>
        <v>0.32390381470634483</v>
      </c>
      <c r="BU679" s="36">
        <v>133603.91</v>
      </c>
      <c r="BV679" s="47">
        <f t="shared" si="480"/>
        <v>27.363187554210196</v>
      </c>
      <c r="BW679" s="54">
        <f t="shared" si="481"/>
        <v>24545.852424241981</v>
      </c>
      <c r="BX679" s="237">
        <f t="shared" si="482"/>
        <v>5.0271939164242898</v>
      </c>
      <c r="BY679" s="53">
        <v>11529</v>
      </c>
      <c r="BZ679" s="53">
        <v>10190</v>
      </c>
      <c r="CA679" s="53">
        <v>13150</v>
      </c>
      <c r="CB679" s="53">
        <v>5168</v>
      </c>
      <c r="CC679" s="54">
        <v>32701.75</v>
      </c>
      <c r="CD679" s="54">
        <v>9174.25</v>
      </c>
      <c r="CE679" s="54">
        <v>18000</v>
      </c>
      <c r="CF679" s="42">
        <f t="shared" si="483"/>
        <v>2.6548917110914096E-2</v>
      </c>
      <c r="CG679" s="42">
        <f t="shared" si="484"/>
        <v>2.4062245416012373E-2</v>
      </c>
      <c r="CH679" s="42">
        <f t="shared" si="485"/>
        <v>3.0281746899862984E-2</v>
      </c>
      <c r="CI679" s="42">
        <f t="shared" si="486"/>
        <v>1.1796730105287185E-2</v>
      </c>
      <c r="CJ679" s="42">
        <f t="shared" si="487"/>
        <v>6.6975893040921719E-2</v>
      </c>
      <c r="CK679" s="54">
        <f t="shared" si="445"/>
        <v>4909.170484848396</v>
      </c>
    </row>
    <row r="680" spans="1:89" ht="20" customHeight="1" x14ac:dyDescent="0.6">
      <c r="A680" s="47">
        <v>673</v>
      </c>
      <c r="B680" s="47">
        <v>3</v>
      </c>
      <c r="C680" s="48" t="s">
        <v>1055</v>
      </c>
      <c r="D680" s="48" t="s">
        <v>630</v>
      </c>
      <c r="E680" s="48" t="s">
        <v>163</v>
      </c>
      <c r="F680" s="66"/>
      <c r="G680" s="19">
        <v>40</v>
      </c>
      <c r="H680" s="20">
        <f t="shared" si="446"/>
        <v>0</v>
      </c>
      <c r="I680" s="66">
        <v>8116</v>
      </c>
      <c r="J680" s="22">
        <v>50</v>
      </c>
      <c r="K680" s="20">
        <f t="shared" si="447"/>
        <v>405800</v>
      </c>
      <c r="L680" s="23"/>
      <c r="M680" s="24">
        <v>60</v>
      </c>
      <c r="N680" s="20">
        <f t="shared" si="448"/>
        <v>0</v>
      </c>
      <c r="O680" s="66">
        <v>3257</v>
      </c>
      <c r="P680" s="25">
        <v>12</v>
      </c>
      <c r="Q680" s="20">
        <f t="shared" si="449"/>
        <v>39084</v>
      </c>
      <c r="R680" s="66"/>
      <c r="S680" s="26">
        <v>12</v>
      </c>
      <c r="T680" s="20">
        <f t="shared" si="450"/>
        <v>0</v>
      </c>
      <c r="U680" s="66">
        <v>617</v>
      </c>
      <c r="V680" s="25">
        <v>8</v>
      </c>
      <c r="W680" s="20">
        <f t="shared" si="451"/>
        <v>4936</v>
      </c>
      <c r="X680" s="66">
        <v>193</v>
      </c>
      <c r="Y680" s="25">
        <v>12</v>
      </c>
      <c r="Z680" s="20">
        <f t="shared" si="452"/>
        <v>2316</v>
      </c>
      <c r="AA680" s="66">
        <v>460</v>
      </c>
      <c r="AB680" s="25">
        <v>10</v>
      </c>
      <c r="AC680" s="20">
        <f t="shared" si="453"/>
        <v>4600</v>
      </c>
      <c r="AD680" s="66"/>
      <c r="AE680" s="25">
        <v>25</v>
      </c>
      <c r="AF680" s="20">
        <f t="shared" si="454"/>
        <v>0</v>
      </c>
      <c r="AG680" s="66">
        <v>353</v>
      </c>
      <c r="AH680" s="25">
        <v>7.5</v>
      </c>
      <c r="AI680" s="20">
        <f t="shared" si="455"/>
        <v>2647.5</v>
      </c>
      <c r="AJ680" s="66">
        <f>17+98</f>
        <v>115</v>
      </c>
      <c r="AK680" s="22">
        <v>15</v>
      </c>
      <c r="AL680" s="20">
        <f t="shared" si="456"/>
        <v>1725</v>
      </c>
      <c r="AM680" s="66"/>
      <c r="AN680" s="25">
        <v>12</v>
      </c>
      <c r="AO680" s="20">
        <f t="shared" si="457"/>
        <v>0</v>
      </c>
      <c r="AP680" s="23">
        <f t="shared" si="458"/>
        <v>1738</v>
      </c>
      <c r="AQ680" s="66">
        <v>30</v>
      </c>
      <c r="AR680" s="27">
        <v>4</v>
      </c>
      <c r="AS680" s="23">
        <f t="shared" si="459"/>
        <v>120</v>
      </c>
      <c r="AT680" s="66">
        <v>19</v>
      </c>
      <c r="AU680" s="28">
        <v>6</v>
      </c>
      <c r="AV680" s="23">
        <f t="shared" si="460"/>
        <v>114</v>
      </c>
      <c r="AW680" s="66">
        <f>680+149+48+207+54+50</f>
        <v>1188</v>
      </c>
      <c r="AX680" s="29">
        <f t="shared" si="461"/>
        <v>1422</v>
      </c>
      <c r="AY680" s="23">
        <v>22526</v>
      </c>
      <c r="AZ680" s="30">
        <f t="shared" si="462"/>
        <v>0.40130606209955644</v>
      </c>
      <c r="BA680" s="30">
        <f t="shared" si="463"/>
        <v>0.21414489896500738</v>
      </c>
      <c r="BB680" s="30">
        <f t="shared" si="464"/>
        <v>0.43659809640773717</v>
      </c>
      <c r="BC680" s="20">
        <f t="shared" si="465"/>
        <v>417652</v>
      </c>
      <c r="BD680" s="20">
        <f t="shared" si="466"/>
        <v>405800</v>
      </c>
      <c r="BE680" s="20">
        <f t="shared" si="467"/>
        <v>417652</v>
      </c>
      <c r="BF680" s="20">
        <f t="shared" si="468"/>
        <v>420299.5</v>
      </c>
      <c r="BG680" s="88">
        <v>484504.5</v>
      </c>
      <c r="BH680" s="88">
        <v>321289.77</v>
      </c>
      <c r="BI680" s="237">
        <f t="shared" si="469"/>
        <v>66.313062107782287</v>
      </c>
      <c r="BJ680" s="238">
        <f t="shared" si="470"/>
        <v>25593</v>
      </c>
      <c r="BK680" s="239">
        <f t="shared" si="471"/>
        <v>5.2823038795305308</v>
      </c>
      <c r="BL680" s="27">
        <f t="shared" si="472"/>
        <v>32840</v>
      </c>
      <c r="BM680" s="239">
        <f t="shared" si="473"/>
        <v>6.7780588209191039</v>
      </c>
      <c r="BN680" s="240">
        <f t="shared" si="474"/>
        <v>2470</v>
      </c>
      <c r="BO680" s="239">
        <f t="shared" si="475"/>
        <v>0.50979918659166223</v>
      </c>
      <c r="BP680" s="27">
        <f t="shared" si="476"/>
        <v>23000</v>
      </c>
      <c r="BQ680" s="239">
        <f t="shared" si="477"/>
        <v>4.7471179318251941</v>
      </c>
      <c r="BR680" s="36">
        <f t="shared" si="478"/>
        <v>56820</v>
      </c>
      <c r="BS680" s="239">
        <f t="shared" si="479"/>
        <v>11.727445255926416</v>
      </c>
      <c r="BT680" s="248">
        <f t="shared" si="488"/>
        <v>0.33686937892217717</v>
      </c>
      <c r="BU680" s="88">
        <v>140723</v>
      </c>
      <c r="BV680" s="47">
        <f t="shared" si="480"/>
        <v>29.044725074792908</v>
      </c>
      <c r="BW680" s="54">
        <f t="shared" si="481"/>
        <v>22491.729999999981</v>
      </c>
      <c r="BX680" s="237">
        <f t="shared" si="482"/>
        <v>4.6422128174248085</v>
      </c>
      <c r="BY680" s="73">
        <v>7403</v>
      </c>
      <c r="BZ680" s="73">
        <v>7500</v>
      </c>
      <c r="CA680" s="73">
        <v>7250</v>
      </c>
      <c r="CB680" s="73">
        <v>3440</v>
      </c>
      <c r="CC680" s="88">
        <v>32840</v>
      </c>
      <c r="CD680" s="88">
        <v>2470</v>
      </c>
      <c r="CE680" s="88">
        <v>23000</v>
      </c>
      <c r="CF680" s="42">
        <f t="shared" si="483"/>
        <v>1.7725283250169997E-2</v>
      </c>
      <c r="CG680" s="42">
        <f t="shared" si="484"/>
        <v>1.8482010842779693E-2</v>
      </c>
      <c r="CH680" s="42">
        <f t="shared" si="485"/>
        <v>1.735894955608976E-2</v>
      </c>
      <c r="CI680" s="42">
        <f t="shared" si="486"/>
        <v>8.1846397628357881E-3</v>
      </c>
      <c r="CJ680" s="42">
        <f t="shared" si="487"/>
        <v>6.7780588209191042E-2</v>
      </c>
      <c r="CK680" s="54">
        <f t="shared" si="445"/>
        <v>4498.3459999999968</v>
      </c>
    </row>
    <row r="681" spans="1:89" ht="20" customHeight="1" x14ac:dyDescent="0.6">
      <c r="A681" s="47">
        <v>674</v>
      </c>
      <c r="B681" s="47">
        <v>4</v>
      </c>
      <c r="C681" s="48" t="s">
        <v>1056</v>
      </c>
      <c r="D681" s="48" t="s">
        <v>219</v>
      </c>
      <c r="E681" s="48" t="s">
        <v>210</v>
      </c>
      <c r="F681" s="57"/>
      <c r="G681" s="19">
        <v>40</v>
      </c>
      <c r="H681" s="20">
        <f t="shared" si="446"/>
        <v>0</v>
      </c>
      <c r="I681" s="57">
        <v>7851</v>
      </c>
      <c r="J681" s="22">
        <v>50</v>
      </c>
      <c r="K681" s="20">
        <f t="shared" si="447"/>
        <v>392550</v>
      </c>
      <c r="L681" s="23"/>
      <c r="M681" s="24">
        <v>60</v>
      </c>
      <c r="N681" s="20">
        <f t="shared" si="448"/>
        <v>0</v>
      </c>
      <c r="O681" s="57">
        <v>4027</v>
      </c>
      <c r="P681" s="25">
        <v>12</v>
      </c>
      <c r="Q681" s="20">
        <f t="shared" si="449"/>
        <v>48324</v>
      </c>
      <c r="R681" s="57">
        <v>400</v>
      </c>
      <c r="S681" s="26">
        <v>12</v>
      </c>
      <c r="T681" s="20">
        <f t="shared" si="450"/>
        <v>4800</v>
      </c>
      <c r="U681" s="23">
        <v>536</v>
      </c>
      <c r="V681" s="25">
        <v>8</v>
      </c>
      <c r="W681" s="20">
        <f t="shared" si="451"/>
        <v>4288</v>
      </c>
      <c r="X681" s="57">
        <v>366</v>
      </c>
      <c r="Y681" s="25">
        <v>12</v>
      </c>
      <c r="Z681" s="20">
        <f t="shared" si="452"/>
        <v>4392</v>
      </c>
      <c r="AA681" s="57">
        <v>465</v>
      </c>
      <c r="AB681" s="25">
        <v>10</v>
      </c>
      <c r="AC681" s="20">
        <f t="shared" si="453"/>
        <v>4650</v>
      </c>
      <c r="AD681" s="57"/>
      <c r="AE681" s="25">
        <v>25</v>
      </c>
      <c r="AF681" s="20">
        <f t="shared" si="454"/>
        <v>0</v>
      </c>
      <c r="AG681" s="57">
        <v>248</v>
      </c>
      <c r="AH681" s="25">
        <v>7.5</v>
      </c>
      <c r="AI681" s="20">
        <f t="shared" si="455"/>
        <v>1860</v>
      </c>
      <c r="AJ681" s="57"/>
      <c r="AK681" s="22">
        <v>15</v>
      </c>
      <c r="AL681" s="20">
        <f t="shared" si="456"/>
        <v>0</v>
      </c>
      <c r="AM681" s="57"/>
      <c r="AN681" s="25">
        <v>12</v>
      </c>
      <c r="AO681" s="20">
        <f t="shared" si="457"/>
        <v>0</v>
      </c>
      <c r="AP681" s="23">
        <f t="shared" si="458"/>
        <v>2015</v>
      </c>
      <c r="AQ681" s="57">
        <v>37</v>
      </c>
      <c r="AR681" s="27">
        <v>4</v>
      </c>
      <c r="AS681" s="23">
        <f t="shared" si="459"/>
        <v>148</v>
      </c>
      <c r="AT681" s="57"/>
      <c r="AU681" s="28">
        <v>6</v>
      </c>
      <c r="AV681" s="23">
        <f t="shared" si="460"/>
        <v>0</v>
      </c>
      <c r="AW681" s="57">
        <v>1046</v>
      </c>
      <c r="AX681" s="29">
        <f t="shared" si="461"/>
        <v>1194</v>
      </c>
      <c r="AY681" s="57">
        <v>23467</v>
      </c>
      <c r="AZ681" s="30">
        <f t="shared" si="462"/>
        <v>0.51292828938988666</v>
      </c>
      <c r="BA681" s="30">
        <f t="shared" si="463"/>
        <v>0.25665520315883328</v>
      </c>
      <c r="BB681" s="30">
        <f t="shared" si="464"/>
        <v>0.29649863421902162</v>
      </c>
      <c r="BC681" s="20">
        <f t="shared" si="465"/>
        <v>410680</v>
      </c>
      <c r="BD681" s="20">
        <f t="shared" si="466"/>
        <v>397350</v>
      </c>
      <c r="BE681" s="20">
        <f t="shared" si="467"/>
        <v>410680</v>
      </c>
      <c r="BF681" s="20">
        <f t="shared" si="468"/>
        <v>412540</v>
      </c>
      <c r="BG681" s="241">
        <v>484331</v>
      </c>
      <c r="BH681" s="241">
        <v>318682.03999999998</v>
      </c>
      <c r="BI681" s="237">
        <f t="shared" si="469"/>
        <v>65.798398202881899</v>
      </c>
      <c r="BJ681" s="238">
        <f t="shared" si="470"/>
        <v>47334.5</v>
      </c>
      <c r="BK681" s="239">
        <f t="shared" si="471"/>
        <v>9.7731716532701807</v>
      </c>
      <c r="BL681" s="27">
        <f t="shared" si="472"/>
        <v>38400</v>
      </c>
      <c r="BM681" s="239">
        <f t="shared" si="473"/>
        <v>7.9284621467550078</v>
      </c>
      <c r="BN681" s="240">
        <f t="shared" si="474"/>
        <v>6236.25</v>
      </c>
      <c r="BO681" s="239">
        <f t="shared" si="475"/>
        <v>1.2876008349661696</v>
      </c>
      <c r="BP681" s="27">
        <f t="shared" si="476"/>
        <v>18000</v>
      </c>
      <c r="BQ681" s="239">
        <f t="shared" si="477"/>
        <v>3.7164666312914099</v>
      </c>
      <c r="BR681" s="36">
        <f t="shared" si="478"/>
        <v>44683.72</v>
      </c>
      <c r="BS681" s="239">
        <f t="shared" si="479"/>
        <v>9.2258641301093665</v>
      </c>
      <c r="BT681" s="248">
        <f t="shared" si="488"/>
        <v>0.34201601797118092</v>
      </c>
      <c r="BU681" s="241">
        <v>154654.47</v>
      </c>
      <c r="BV681" s="47">
        <f t="shared" si="480"/>
        <v>31.931565396392134</v>
      </c>
      <c r="BW681" s="54">
        <f t="shared" si="481"/>
        <v>10994.49000000002</v>
      </c>
      <c r="BX681" s="237">
        <f t="shared" si="482"/>
        <v>2.2700364007259539</v>
      </c>
      <c r="BY681" s="58">
        <v>15269.5</v>
      </c>
      <c r="BZ681" s="58">
        <v>15280</v>
      </c>
      <c r="CA681" s="58">
        <v>13335</v>
      </c>
      <c r="CB681" s="58">
        <v>3450</v>
      </c>
      <c r="CC681" s="59">
        <v>38400</v>
      </c>
      <c r="CD681" s="59">
        <v>6236.25</v>
      </c>
      <c r="CE681" s="59">
        <v>18000</v>
      </c>
      <c r="CF681" s="42">
        <f t="shared" si="483"/>
        <v>3.7181016850102271E-2</v>
      </c>
      <c r="CG681" s="42">
        <f t="shared" si="484"/>
        <v>3.8454762803573676E-2</v>
      </c>
      <c r="CH681" s="42">
        <f t="shared" si="485"/>
        <v>3.2470536670887312E-2</v>
      </c>
      <c r="CI681" s="42">
        <f t="shared" si="486"/>
        <v>8.362825422989285E-3</v>
      </c>
      <c r="CJ681" s="42">
        <f t="shared" si="487"/>
        <v>7.9284621467550082E-2</v>
      </c>
      <c r="CK681" s="54">
        <f t="shared" si="445"/>
        <v>2198.8980000000042</v>
      </c>
    </row>
    <row r="682" spans="1:89" ht="20" customHeight="1" x14ac:dyDescent="0.6">
      <c r="A682" s="47">
        <v>675</v>
      </c>
      <c r="B682" s="47">
        <v>3</v>
      </c>
      <c r="C682" s="48" t="s">
        <v>1057</v>
      </c>
      <c r="D682" s="48" t="s">
        <v>516</v>
      </c>
      <c r="E682" s="48"/>
      <c r="F682" s="23"/>
      <c r="G682" s="19">
        <v>40</v>
      </c>
      <c r="H682" s="20">
        <f t="shared" si="446"/>
        <v>0</v>
      </c>
      <c r="I682" s="23">
        <v>8629</v>
      </c>
      <c r="J682" s="22">
        <v>50</v>
      </c>
      <c r="K682" s="20">
        <f t="shared" si="447"/>
        <v>431450</v>
      </c>
      <c r="L682" s="23"/>
      <c r="M682" s="24">
        <v>60</v>
      </c>
      <c r="N682" s="20">
        <f t="shared" si="448"/>
        <v>0</v>
      </c>
      <c r="O682" s="23">
        <v>2058</v>
      </c>
      <c r="P682" s="25">
        <v>12</v>
      </c>
      <c r="Q682" s="20">
        <f t="shared" si="449"/>
        <v>24696</v>
      </c>
      <c r="R682" s="23"/>
      <c r="S682" s="26">
        <v>12</v>
      </c>
      <c r="T682" s="20">
        <f t="shared" si="450"/>
        <v>0</v>
      </c>
      <c r="U682" s="23">
        <v>70</v>
      </c>
      <c r="V682" s="25">
        <v>8</v>
      </c>
      <c r="W682" s="20">
        <f t="shared" si="451"/>
        <v>560</v>
      </c>
      <c r="X682" s="23"/>
      <c r="Y682" s="25">
        <v>12</v>
      </c>
      <c r="Z682" s="20">
        <f t="shared" si="452"/>
        <v>0</v>
      </c>
      <c r="AA682" s="23">
        <v>340</v>
      </c>
      <c r="AB682" s="25">
        <v>10</v>
      </c>
      <c r="AC682" s="20">
        <f t="shared" si="453"/>
        <v>3400</v>
      </c>
      <c r="AD682" s="23"/>
      <c r="AE682" s="25">
        <v>25</v>
      </c>
      <c r="AF682" s="20">
        <f t="shared" si="454"/>
        <v>0</v>
      </c>
      <c r="AG682" s="23"/>
      <c r="AH682" s="25">
        <v>7.5</v>
      </c>
      <c r="AI682" s="20">
        <f t="shared" si="455"/>
        <v>0</v>
      </c>
      <c r="AJ682" s="23"/>
      <c r="AK682" s="22">
        <v>15</v>
      </c>
      <c r="AL682" s="20">
        <f t="shared" si="456"/>
        <v>0</v>
      </c>
      <c r="AM682" s="23"/>
      <c r="AN682" s="25">
        <v>12</v>
      </c>
      <c r="AO682" s="20">
        <f t="shared" si="457"/>
        <v>0</v>
      </c>
      <c r="AP682" s="23">
        <f t="shared" si="458"/>
        <v>410</v>
      </c>
      <c r="AQ682" s="23"/>
      <c r="AR682" s="27">
        <v>4</v>
      </c>
      <c r="AS682" s="23">
        <f t="shared" si="459"/>
        <v>0</v>
      </c>
      <c r="AT682" s="23"/>
      <c r="AU682" s="28">
        <v>6</v>
      </c>
      <c r="AV682" s="23">
        <f t="shared" si="460"/>
        <v>0</v>
      </c>
      <c r="AW682" s="23">
        <v>1527</v>
      </c>
      <c r="AX682" s="29">
        <f t="shared" si="461"/>
        <v>1527</v>
      </c>
      <c r="AY682" s="23">
        <v>23925</v>
      </c>
      <c r="AZ682" s="30">
        <f t="shared" si="462"/>
        <v>0.23849808784331905</v>
      </c>
      <c r="BA682" s="30">
        <f t="shared" si="463"/>
        <v>4.751419631475258E-2</v>
      </c>
      <c r="BB682" s="30">
        <f t="shared" si="464"/>
        <v>0.74198250728862969</v>
      </c>
      <c r="BC682" s="20">
        <f t="shared" si="465"/>
        <v>435410</v>
      </c>
      <c r="BD682" s="20">
        <f t="shared" si="466"/>
        <v>431450</v>
      </c>
      <c r="BE682" s="20">
        <f t="shared" si="467"/>
        <v>435410</v>
      </c>
      <c r="BF682" s="20">
        <f t="shared" si="468"/>
        <v>435410</v>
      </c>
      <c r="BG682" s="36">
        <v>484031</v>
      </c>
      <c r="BH682" s="36">
        <v>326084.44500000001</v>
      </c>
      <c r="BI682" s="237">
        <f t="shared" si="469"/>
        <v>67.368504290014485</v>
      </c>
      <c r="BJ682" s="238">
        <f t="shared" si="470"/>
        <v>49554</v>
      </c>
      <c r="BK682" s="239">
        <f t="shared" si="471"/>
        <v>10.237774026870179</v>
      </c>
      <c r="BL682" s="27">
        <f t="shared" si="472"/>
        <v>27540</v>
      </c>
      <c r="BM682" s="239">
        <f t="shared" si="473"/>
        <v>5.6897182205271974</v>
      </c>
      <c r="BN682" s="240">
        <f t="shared" si="474"/>
        <v>2258</v>
      </c>
      <c r="BO682" s="239">
        <f t="shared" si="475"/>
        <v>0.46649904654867141</v>
      </c>
      <c r="BP682" s="27">
        <f t="shared" si="476"/>
        <v>25000</v>
      </c>
      <c r="BQ682" s="239">
        <f t="shared" si="477"/>
        <v>5.1649584427443695</v>
      </c>
      <c r="BR682" s="36">
        <f t="shared" si="478"/>
        <v>45220.100000000006</v>
      </c>
      <c r="BS682" s="239">
        <f t="shared" si="479"/>
        <v>9.3423974910697876</v>
      </c>
      <c r="BT682" s="248">
        <f t="shared" si="488"/>
        <v>0.32631495709985514</v>
      </c>
      <c r="BU682" s="36">
        <v>149572.1</v>
      </c>
      <c r="BV682" s="47">
        <f t="shared" si="480"/>
        <v>30.901347227760205</v>
      </c>
      <c r="BW682" s="54">
        <f t="shared" si="481"/>
        <v>8374.4549999999872</v>
      </c>
      <c r="BX682" s="237">
        <f t="shared" si="482"/>
        <v>1.7301484822253093</v>
      </c>
      <c r="BY682" s="53">
        <v>11079</v>
      </c>
      <c r="BZ682" s="53">
        <v>19800</v>
      </c>
      <c r="CA682" s="53">
        <v>15000</v>
      </c>
      <c r="CB682" s="53">
        <v>3675</v>
      </c>
      <c r="CC682" s="54">
        <v>27540</v>
      </c>
      <c r="CD682" s="54">
        <v>2258</v>
      </c>
      <c r="CE682" s="54">
        <v>25000</v>
      </c>
      <c r="CF682" s="42">
        <f t="shared" si="483"/>
        <v>2.5444982889690177E-2</v>
      </c>
      <c r="CG682" s="42">
        <f t="shared" si="484"/>
        <v>4.5891760343029317E-2</v>
      </c>
      <c r="CH682" s="42">
        <f t="shared" si="485"/>
        <v>3.4450288234078225E-2</v>
      </c>
      <c r="CI682" s="42">
        <f t="shared" si="486"/>
        <v>8.440320617349166E-3</v>
      </c>
      <c r="CJ682" s="42">
        <f t="shared" si="487"/>
        <v>5.6897182205271978E-2</v>
      </c>
      <c r="CK682" s="54">
        <f t="shared" si="445"/>
        <v>1674.8909999999976</v>
      </c>
    </row>
    <row r="683" spans="1:89" ht="20" customHeight="1" x14ac:dyDescent="0.6">
      <c r="A683" s="47">
        <v>676</v>
      </c>
      <c r="B683" s="47">
        <v>3</v>
      </c>
      <c r="C683" s="60" t="s">
        <v>1058</v>
      </c>
      <c r="D683" s="47" t="s">
        <v>369</v>
      </c>
      <c r="E683" s="47" t="s">
        <v>241</v>
      </c>
      <c r="F683" s="57"/>
      <c r="G683" s="19">
        <v>40</v>
      </c>
      <c r="H683" s="20">
        <f t="shared" si="446"/>
        <v>0</v>
      </c>
      <c r="I683" s="57">
        <v>8171</v>
      </c>
      <c r="J683" s="22">
        <v>50</v>
      </c>
      <c r="K683" s="20">
        <f t="shared" si="447"/>
        <v>408550</v>
      </c>
      <c r="L683" s="23"/>
      <c r="M683" s="24">
        <v>60</v>
      </c>
      <c r="N683" s="20">
        <f t="shared" si="448"/>
        <v>0</v>
      </c>
      <c r="O683" s="23">
        <v>2520</v>
      </c>
      <c r="P683" s="25">
        <v>12</v>
      </c>
      <c r="Q683" s="20">
        <f t="shared" si="449"/>
        <v>30240</v>
      </c>
      <c r="R683" s="23"/>
      <c r="S683" s="26">
        <v>12</v>
      </c>
      <c r="T683" s="20">
        <f t="shared" si="450"/>
        <v>0</v>
      </c>
      <c r="U683" s="23">
        <v>516</v>
      </c>
      <c r="V683" s="25">
        <v>8</v>
      </c>
      <c r="W683" s="20">
        <f t="shared" si="451"/>
        <v>4128</v>
      </c>
      <c r="X683" s="23">
        <v>250</v>
      </c>
      <c r="Y683" s="25">
        <v>12</v>
      </c>
      <c r="Z683" s="20">
        <f t="shared" si="452"/>
        <v>3000</v>
      </c>
      <c r="AA683" s="23">
        <v>475</v>
      </c>
      <c r="AB683" s="25">
        <v>10</v>
      </c>
      <c r="AC683" s="20">
        <f t="shared" si="453"/>
        <v>4750</v>
      </c>
      <c r="AD683" s="23">
        <v>302</v>
      </c>
      <c r="AE683" s="25">
        <v>25</v>
      </c>
      <c r="AF683" s="20">
        <f t="shared" si="454"/>
        <v>7550</v>
      </c>
      <c r="AG683" s="23">
        <v>859</v>
      </c>
      <c r="AH683" s="25">
        <v>7.5</v>
      </c>
      <c r="AI683" s="20">
        <f t="shared" si="455"/>
        <v>6442.5</v>
      </c>
      <c r="AJ683" s="23"/>
      <c r="AK683" s="22">
        <v>15</v>
      </c>
      <c r="AL683" s="20">
        <f t="shared" si="456"/>
        <v>0</v>
      </c>
      <c r="AM683" s="23"/>
      <c r="AN683" s="25">
        <v>12</v>
      </c>
      <c r="AO683" s="20">
        <f t="shared" si="457"/>
        <v>0</v>
      </c>
      <c r="AP683" s="23">
        <f t="shared" si="458"/>
        <v>2402</v>
      </c>
      <c r="AQ683" s="23"/>
      <c r="AR683" s="27">
        <v>4</v>
      </c>
      <c r="AS683" s="23">
        <f t="shared" si="459"/>
        <v>0</v>
      </c>
      <c r="AT683" s="23"/>
      <c r="AU683" s="28">
        <v>6</v>
      </c>
      <c r="AV683" s="23">
        <f t="shared" si="460"/>
        <v>0</v>
      </c>
      <c r="AW683" s="23">
        <v>942</v>
      </c>
      <c r="AX683" s="29">
        <f t="shared" si="461"/>
        <v>942</v>
      </c>
      <c r="AY683" s="23">
        <v>16645</v>
      </c>
      <c r="AZ683" s="30">
        <f t="shared" si="462"/>
        <v>0.30840778362501531</v>
      </c>
      <c r="BA683" s="30">
        <f t="shared" si="463"/>
        <v>0.29396646677273286</v>
      </c>
      <c r="BB683" s="30">
        <f t="shared" si="464"/>
        <v>0.37380952380952381</v>
      </c>
      <c r="BC683" s="20">
        <f t="shared" si="465"/>
        <v>427978</v>
      </c>
      <c r="BD683" s="20">
        <f t="shared" si="466"/>
        <v>416100</v>
      </c>
      <c r="BE683" s="20">
        <f t="shared" si="467"/>
        <v>427978</v>
      </c>
      <c r="BF683" s="20">
        <f t="shared" si="468"/>
        <v>434420.5</v>
      </c>
      <c r="BG683" s="36">
        <v>481305.5</v>
      </c>
      <c r="BH683" s="36">
        <v>325546.21588868799</v>
      </c>
      <c r="BI683" s="237">
        <f t="shared" si="469"/>
        <v>67.63816658830784</v>
      </c>
      <c r="BJ683" s="238">
        <f t="shared" si="470"/>
        <v>29286.7</v>
      </c>
      <c r="BK683" s="239">
        <f t="shared" si="471"/>
        <v>6.08484631902191</v>
      </c>
      <c r="BL683" s="27">
        <f t="shared" si="472"/>
        <v>32919</v>
      </c>
      <c r="BM683" s="239">
        <f t="shared" si="473"/>
        <v>6.8395229225512688</v>
      </c>
      <c r="BN683" s="240">
        <f t="shared" si="474"/>
        <v>9218</v>
      </c>
      <c r="BO683" s="239">
        <f t="shared" si="475"/>
        <v>1.9152077007223063</v>
      </c>
      <c r="BP683" s="27">
        <f t="shared" si="476"/>
        <v>32000</v>
      </c>
      <c r="BQ683" s="239">
        <f t="shared" si="477"/>
        <v>6.6485839035706009</v>
      </c>
      <c r="BR683" s="36">
        <f t="shared" si="478"/>
        <v>29062.49</v>
      </c>
      <c r="BS683" s="239">
        <f t="shared" si="479"/>
        <v>6.0382626003650488</v>
      </c>
      <c r="BT683" s="248">
        <f t="shared" si="488"/>
        <v>0.32361833411692159</v>
      </c>
      <c r="BU683" s="36">
        <v>132486.19</v>
      </c>
      <c r="BV683" s="47">
        <f t="shared" si="480"/>
        <v>27.526423446231135</v>
      </c>
      <c r="BW683" s="54">
        <f t="shared" si="481"/>
        <v>23273.094111312006</v>
      </c>
      <c r="BX683" s="237">
        <f t="shared" si="482"/>
        <v>4.8354099654610234</v>
      </c>
      <c r="BY683" s="53">
        <v>10794</v>
      </c>
      <c r="BZ683" s="53">
        <v>8200</v>
      </c>
      <c r="CA683" s="53">
        <v>8260</v>
      </c>
      <c r="CB683" s="53">
        <v>2032.7</v>
      </c>
      <c r="CC683" s="54">
        <v>32919</v>
      </c>
      <c r="CD683" s="54">
        <v>9218</v>
      </c>
      <c r="CE683" s="54">
        <v>32000</v>
      </c>
      <c r="CF683" s="42">
        <f t="shared" si="483"/>
        <v>2.5220922570786349E-2</v>
      </c>
      <c r="CG683" s="42">
        <f t="shared" si="484"/>
        <v>1.970680124969959E-2</v>
      </c>
      <c r="CH683" s="42">
        <f t="shared" si="485"/>
        <v>1.9300057479590071E-2</v>
      </c>
      <c r="CI683" s="42">
        <f t="shared" si="486"/>
        <v>4.6791069942601696E-3</v>
      </c>
      <c r="CJ683" s="42">
        <f t="shared" si="487"/>
        <v>6.8395229225512694E-2</v>
      </c>
      <c r="CK683" s="54">
        <f t="shared" si="445"/>
        <v>4654.6188222624014</v>
      </c>
    </row>
    <row r="684" spans="1:89" ht="20" customHeight="1" x14ac:dyDescent="0.6">
      <c r="A684" s="47">
        <v>677</v>
      </c>
      <c r="B684" s="47">
        <v>2</v>
      </c>
      <c r="C684" s="48" t="s">
        <v>1059</v>
      </c>
      <c r="D684" s="48" t="s">
        <v>205</v>
      </c>
      <c r="E684" s="48" t="s">
        <v>70</v>
      </c>
      <c r="F684" s="23"/>
      <c r="G684" s="19">
        <v>40</v>
      </c>
      <c r="H684" s="20">
        <f t="shared" si="446"/>
        <v>0</v>
      </c>
      <c r="I684" s="23">
        <v>9160</v>
      </c>
      <c r="J684" s="22">
        <v>50</v>
      </c>
      <c r="K684" s="20">
        <f t="shared" si="447"/>
        <v>458000</v>
      </c>
      <c r="L684" s="23"/>
      <c r="M684" s="24">
        <v>60</v>
      </c>
      <c r="N684" s="20">
        <f t="shared" si="448"/>
        <v>0</v>
      </c>
      <c r="O684" s="23">
        <v>522</v>
      </c>
      <c r="P684" s="25">
        <v>12</v>
      </c>
      <c r="Q684" s="20">
        <f t="shared" si="449"/>
        <v>6264</v>
      </c>
      <c r="R684" s="23"/>
      <c r="S684" s="26">
        <v>12</v>
      </c>
      <c r="T684" s="20">
        <f t="shared" si="450"/>
        <v>0</v>
      </c>
      <c r="U684" s="23">
        <v>204</v>
      </c>
      <c r="V684" s="25">
        <v>8</v>
      </c>
      <c r="W684" s="20">
        <f t="shared" si="451"/>
        <v>1632</v>
      </c>
      <c r="X684" s="23">
        <v>113</v>
      </c>
      <c r="Y684" s="25">
        <v>12</v>
      </c>
      <c r="Z684" s="20">
        <f t="shared" si="452"/>
        <v>1356</v>
      </c>
      <c r="AA684" s="23">
        <v>327</v>
      </c>
      <c r="AB684" s="25">
        <v>10</v>
      </c>
      <c r="AC684" s="20">
        <f t="shared" si="453"/>
        <v>3270</v>
      </c>
      <c r="AD684" s="23">
        <v>140</v>
      </c>
      <c r="AE684" s="25">
        <v>25</v>
      </c>
      <c r="AF684" s="20">
        <f t="shared" si="454"/>
        <v>3500</v>
      </c>
      <c r="AG684" s="23"/>
      <c r="AH684" s="25">
        <v>7.5</v>
      </c>
      <c r="AI684" s="20">
        <f t="shared" si="455"/>
        <v>0</v>
      </c>
      <c r="AJ684" s="23"/>
      <c r="AK684" s="22">
        <v>15</v>
      </c>
      <c r="AL684" s="20">
        <f t="shared" si="456"/>
        <v>0</v>
      </c>
      <c r="AM684" s="23"/>
      <c r="AN684" s="25">
        <v>12</v>
      </c>
      <c r="AO684" s="20">
        <f t="shared" si="457"/>
        <v>0</v>
      </c>
      <c r="AP684" s="23">
        <f t="shared" si="458"/>
        <v>784</v>
      </c>
      <c r="AQ684" s="23">
        <v>21</v>
      </c>
      <c r="AR684" s="27">
        <v>4</v>
      </c>
      <c r="AS684" s="23">
        <f t="shared" si="459"/>
        <v>84</v>
      </c>
      <c r="AT684" s="23"/>
      <c r="AU684" s="28">
        <v>6</v>
      </c>
      <c r="AV684" s="23">
        <f t="shared" si="460"/>
        <v>0</v>
      </c>
      <c r="AW684" s="23">
        <v>227</v>
      </c>
      <c r="AX684" s="29">
        <f t="shared" si="461"/>
        <v>311</v>
      </c>
      <c r="AY684" s="23">
        <v>6455</v>
      </c>
      <c r="AZ684" s="30">
        <f t="shared" si="462"/>
        <v>5.6986899563318774E-2</v>
      </c>
      <c r="BA684" s="30">
        <f t="shared" si="463"/>
        <v>8.5589519650655019E-2</v>
      </c>
      <c r="BB684" s="30">
        <f t="shared" si="464"/>
        <v>0.59578544061302685</v>
      </c>
      <c r="BC684" s="20">
        <f t="shared" si="465"/>
        <v>467758</v>
      </c>
      <c r="BD684" s="20">
        <f t="shared" si="466"/>
        <v>461500</v>
      </c>
      <c r="BE684" s="20">
        <f t="shared" si="467"/>
        <v>467758</v>
      </c>
      <c r="BF684" s="20">
        <f t="shared" si="468"/>
        <v>467758</v>
      </c>
      <c r="BG684" s="36">
        <v>480477</v>
      </c>
      <c r="BH684" s="36">
        <v>332854.139848358</v>
      </c>
      <c r="BI684" s="237">
        <f t="shared" si="469"/>
        <v>69.275769672296065</v>
      </c>
      <c r="BJ684" s="238">
        <f t="shared" si="470"/>
        <v>37889</v>
      </c>
      <c r="BK684" s="239">
        <f t="shared" si="471"/>
        <v>7.8857052470773832</v>
      </c>
      <c r="BL684" s="27">
        <f t="shared" si="472"/>
        <v>24172.12</v>
      </c>
      <c r="BM684" s="239">
        <f t="shared" si="473"/>
        <v>5.0308589172842817</v>
      </c>
      <c r="BN684" s="240">
        <f t="shared" si="474"/>
        <v>3534.38</v>
      </c>
      <c r="BO684" s="239">
        <f t="shared" si="475"/>
        <v>0.73559816598921479</v>
      </c>
      <c r="BP684" s="27">
        <f t="shared" si="476"/>
        <v>6650</v>
      </c>
      <c r="BQ684" s="239">
        <f t="shared" si="477"/>
        <v>1.3840412756489904</v>
      </c>
      <c r="BR684" s="36">
        <f t="shared" si="478"/>
        <v>22070.199999999997</v>
      </c>
      <c r="BS684" s="239">
        <f t="shared" si="479"/>
        <v>4.5933936483952396</v>
      </c>
      <c r="BT684" s="248">
        <f t="shared" si="488"/>
        <v>0.30724230327703927</v>
      </c>
      <c r="BU684" s="36">
        <v>94315.7</v>
      </c>
      <c r="BV684" s="47">
        <f t="shared" si="480"/>
        <v>19.629597254395108</v>
      </c>
      <c r="BW684" s="54">
        <f t="shared" si="481"/>
        <v>53307.160151642005</v>
      </c>
      <c r="BX684" s="237">
        <f t="shared" si="482"/>
        <v>11.094633073308817</v>
      </c>
      <c r="BY684" s="53">
        <v>12069</v>
      </c>
      <c r="BZ684" s="53">
        <v>13500</v>
      </c>
      <c r="CA684" s="53">
        <v>12000</v>
      </c>
      <c r="CB684" s="53">
        <v>320</v>
      </c>
      <c r="CC684" s="54">
        <v>24172.12</v>
      </c>
      <c r="CD684" s="54">
        <v>3534.38</v>
      </c>
      <c r="CE684" s="54">
        <v>6650</v>
      </c>
      <c r="CF684" s="42">
        <f t="shared" si="483"/>
        <v>2.5801803496679907E-2</v>
      </c>
      <c r="CG684" s="42">
        <f t="shared" si="484"/>
        <v>2.9252437703141929E-2</v>
      </c>
      <c r="CH684" s="42">
        <f t="shared" si="485"/>
        <v>2.5654291321580817E-2</v>
      </c>
      <c r="CI684" s="42">
        <f t="shared" si="486"/>
        <v>6.8411443524215513E-4</v>
      </c>
      <c r="CJ684" s="42">
        <f t="shared" si="487"/>
        <v>5.0308589172842817E-2</v>
      </c>
      <c r="CK684" s="54">
        <f t="shared" si="445"/>
        <v>10661.432030328402</v>
      </c>
    </row>
    <row r="685" spans="1:89" ht="20" customHeight="1" x14ac:dyDescent="0.6">
      <c r="A685" s="47">
        <v>678</v>
      </c>
      <c r="B685" s="47">
        <v>3</v>
      </c>
      <c r="C685" s="48" t="s">
        <v>1060</v>
      </c>
      <c r="D685" s="48" t="s">
        <v>122</v>
      </c>
      <c r="E685" s="48" t="s">
        <v>67</v>
      </c>
      <c r="F685" s="55"/>
      <c r="G685" s="19">
        <v>40</v>
      </c>
      <c r="H685" s="20">
        <f t="shared" si="446"/>
        <v>0</v>
      </c>
      <c r="I685" s="23">
        <v>7930</v>
      </c>
      <c r="J685" s="22">
        <v>50</v>
      </c>
      <c r="K685" s="20">
        <f t="shared" si="447"/>
        <v>396500</v>
      </c>
      <c r="L685" s="23"/>
      <c r="M685" s="24">
        <v>60</v>
      </c>
      <c r="N685" s="20">
        <f t="shared" si="448"/>
        <v>0</v>
      </c>
      <c r="O685" s="23">
        <v>3930</v>
      </c>
      <c r="P685" s="25">
        <v>12</v>
      </c>
      <c r="Q685" s="20">
        <f t="shared" si="449"/>
        <v>47160</v>
      </c>
      <c r="R685" s="23"/>
      <c r="S685" s="26">
        <v>12</v>
      </c>
      <c r="T685" s="20">
        <f t="shared" si="450"/>
        <v>0</v>
      </c>
      <c r="U685" s="23">
        <v>516</v>
      </c>
      <c r="V685" s="25">
        <v>8</v>
      </c>
      <c r="W685" s="20">
        <f t="shared" si="451"/>
        <v>4128</v>
      </c>
      <c r="X685" s="23">
        <v>265</v>
      </c>
      <c r="Y685" s="25">
        <v>12</v>
      </c>
      <c r="Z685" s="20">
        <f t="shared" si="452"/>
        <v>3180</v>
      </c>
      <c r="AA685" s="23">
        <v>536</v>
      </c>
      <c r="AB685" s="25">
        <v>10</v>
      </c>
      <c r="AC685" s="20">
        <f t="shared" si="453"/>
        <v>5360</v>
      </c>
      <c r="AD685" s="23">
        <v>0</v>
      </c>
      <c r="AE685" s="25">
        <v>25</v>
      </c>
      <c r="AF685" s="20">
        <f t="shared" si="454"/>
        <v>0</v>
      </c>
      <c r="AG685" s="23"/>
      <c r="AH685" s="25">
        <v>7.5</v>
      </c>
      <c r="AI685" s="20">
        <f t="shared" si="455"/>
        <v>0</v>
      </c>
      <c r="AJ685" s="23"/>
      <c r="AK685" s="22">
        <v>15</v>
      </c>
      <c r="AL685" s="20">
        <f t="shared" si="456"/>
        <v>0</v>
      </c>
      <c r="AM685" s="23">
        <v>144</v>
      </c>
      <c r="AN685" s="25">
        <v>12</v>
      </c>
      <c r="AO685" s="20">
        <f t="shared" si="457"/>
        <v>1728</v>
      </c>
      <c r="AP685" s="23">
        <f t="shared" si="458"/>
        <v>1461</v>
      </c>
      <c r="AQ685" s="23"/>
      <c r="AR685" s="27">
        <v>4</v>
      </c>
      <c r="AS685" s="23">
        <f t="shared" si="459"/>
        <v>0</v>
      </c>
      <c r="AT685" s="23"/>
      <c r="AU685" s="28">
        <v>6</v>
      </c>
      <c r="AV685" s="23">
        <f t="shared" si="460"/>
        <v>0</v>
      </c>
      <c r="AW685" s="23">
        <v>1021</v>
      </c>
      <c r="AX685" s="29">
        <f t="shared" si="461"/>
        <v>1021</v>
      </c>
      <c r="AY685" s="23">
        <v>20420</v>
      </c>
      <c r="AZ685" s="30">
        <f t="shared" si="462"/>
        <v>0.49558638083228246</v>
      </c>
      <c r="BA685" s="30">
        <f t="shared" si="463"/>
        <v>0.18423707440100884</v>
      </c>
      <c r="BB685" s="30">
        <f t="shared" si="464"/>
        <v>0.2597964376590331</v>
      </c>
      <c r="BC685" s="20">
        <f t="shared" si="465"/>
        <v>409168</v>
      </c>
      <c r="BD685" s="20">
        <f t="shared" si="466"/>
        <v>396500</v>
      </c>
      <c r="BE685" s="20">
        <f t="shared" si="467"/>
        <v>409168</v>
      </c>
      <c r="BF685" s="20">
        <f t="shared" si="468"/>
        <v>409168</v>
      </c>
      <c r="BG685" s="36">
        <v>478188</v>
      </c>
      <c r="BH685" s="36">
        <v>327244.48076923098</v>
      </c>
      <c r="BI685" s="237">
        <f t="shared" si="469"/>
        <v>68.434272873687959</v>
      </c>
      <c r="BJ685" s="238">
        <f t="shared" si="470"/>
        <v>36699</v>
      </c>
      <c r="BK685" s="239">
        <f t="shared" si="471"/>
        <v>7.6745966021732039</v>
      </c>
      <c r="BL685" s="27">
        <f t="shared" si="472"/>
        <v>26950</v>
      </c>
      <c r="BM685" s="239">
        <f t="shared" si="473"/>
        <v>5.635858699925552</v>
      </c>
      <c r="BN685" s="240">
        <f t="shared" si="474"/>
        <v>9435</v>
      </c>
      <c r="BO685" s="239">
        <f t="shared" si="475"/>
        <v>1.9730733519034354</v>
      </c>
      <c r="BP685" s="27">
        <f t="shared" si="476"/>
        <v>15000</v>
      </c>
      <c r="BQ685" s="239">
        <f t="shared" si="477"/>
        <v>3.1368415769529974</v>
      </c>
      <c r="BR685" s="36">
        <f t="shared" si="478"/>
        <v>29274.690000000002</v>
      </c>
      <c r="BS685" s="239">
        <f t="shared" si="479"/>
        <v>6.1220043162940101</v>
      </c>
      <c r="BT685" s="248">
        <f t="shared" si="488"/>
        <v>0.31565727126312038</v>
      </c>
      <c r="BU685" s="36">
        <v>117358.69</v>
      </c>
      <c r="BV685" s="47">
        <f t="shared" si="480"/>
        <v>24.542374547249199</v>
      </c>
      <c r="BW685" s="54">
        <f t="shared" si="481"/>
        <v>33584.829230769014</v>
      </c>
      <c r="BX685" s="237">
        <f t="shared" si="482"/>
        <v>7.0233525790628395</v>
      </c>
      <c r="BY685" s="53">
        <v>10793</v>
      </c>
      <c r="BZ685" s="53">
        <v>9546</v>
      </c>
      <c r="CA685" s="53">
        <v>13120</v>
      </c>
      <c r="CB685" s="53">
        <v>3240</v>
      </c>
      <c r="CC685" s="54">
        <v>26950</v>
      </c>
      <c r="CD685" s="54">
        <v>9435</v>
      </c>
      <c r="CE685" s="54">
        <v>15000</v>
      </c>
      <c r="CF685" s="42">
        <f t="shared" si="483"/>
        <v>2.6377918116763776E-2</v>
      </c>
      <c r="CG685" s="42">
        <f t="shared" si="484"/>
        <v>2.4075662042875156E-2</v>
      </c>
      <c r="CH685" s="42">
        <f t="shared" si="485"/>
        <v>3.2065068627067608E-2</v>
      </c>
      <c r="CI685" s="42">
        <f t="shared" si="486"/>
        <v>7.9185078011965743E-3</v>
      </c>
      <c r="CJ685" s="42">
        <f t="shared" si="487"/>
        <v>5.6358586999255521E-2</v>
      </c>
      <c r="CK685" s="54">
        <f t="shared" si="445"/>
        <v>6716.9658461538029</v>
      </c>
    </row>
    <row r="686" spans="1:89" ht="20" customHeight="1" x14ac:dyDescent="0.6">
      <c r="A686" s="47">
        <v>679</v>
      </c>
      <c r="B686" s="62">
        <v>3</v>
      </c>
      <c r="C686" s="48" t="s">
        <v>1061</v>
      </c>
      <c r="D686" s="48" t="s">
        <v>700</v>
      </c>
      <c r="E686" s="48" t="s">
        <v>210</v>
      </c>
      <c r="F686" s="57"/>
      <c r="G686" s="19">
        <v>40</v>
      </c>
      <c r="H686" s="20">
        <f t="shared" si="446"/>
        <v>0</v>
      </c>
      <c r="I686" s="57">
        <v>7983</v>
      </c>
      <c r="J686" s="22">
        <v>50</v>
      </c>
      <c r="K686" s="20">
        <f t="shared" si="447"/>
        <v>399150</v>
      </c>
      <c r="L686" s="23"/>
      <c r="M686" s="24">
        <v>60</v>
      </c>
      <c r="N686" s="20">
        <f t="shared" si="448"/>
        <v>0</v>
      </c>
      <c r="O686" s="57">
        <v>3102</v>
      </c>
      <c r="P686" s="25">
        <v>12</v>
      </c>
      <c r="Q686" s="20">
        <f t="shared" si="449"/>
        <v>37224</v>
      </c>
      <c r="R686" s="57">
        <v>370</v>
      </c>
      <c r="S686" s="26">
        <v>12</v>
      </c>
      <c r="T686" s="20">
        <f t="shared" si="450"/>
        <v>4440</v>
      </c>
      <c r="U686" s="23">
        <v>392</v>
      </c>
      <c r="V686" s="25">
        <v>8</v>
      </c>
      <c r="W686" s="20">
        <f t="shared" si="451"/>
        <v>3136</v>
      </c>
      <c r="X686" s="57">
        <v>253</v>
      </c>
      <c r="Y686" s="25">
        <v>12</v>
      </c>
      <c r="Z686" s="20">
        <f t="shared" si="452"/>
        <v>3036</v>
      </c>
      <c r="AA686" s="57">
        <v>385</v>
      </c>
      <c r="AB686" s="25">
        <v>10</v>
      </c>
      <c r="AC686" s="20">
        <f t="shared" si="453"/>
        <v>3850</v>
      </c>
      <c r="AD686" s="57">
        <v>160</v>
      </c>
      <c r="AE686" s="25">
        <v>25</v>
      </c>
      <c r="AF686" s="20">
        <f t="shared" si="454"/>
        <v>4000</v>
      </c>
      <c r="AG686" s="57">
        <v>246</v>
      </c>
      <c r="AH686" s="25">
        <v>7.5</v>
      </c>
      <c r="AI686" s="20">
        <f t="shared" si="455"/>
        <v>1845</v>
      </c>
      <c r="AJ686" s="57"/>
      <c r="AK686" s="22">
        <v>15</v>
      </c>
      <c r="AL686" s="20">
        <f t="shared" si="456"/>
        <v>0</v>
      </c>
      <c r="AM686" s="57"/>
      <c r="AN686" s="25">
        <v>12</v>
      </c>
      <c r="AO686" s="20">
        <f t="shared" si="457"/>
        <v>0</v>
      </c>
      <c r="AP686" s="23">
        <f t="shared" si="458"/>
        <v>1806</v>
      </c>
      <c r="AQ686" s="57"/>
      <c r="AR686" s="27">
        <v>4</v>
      </c>
      <c r="AS686" s="23">
        <f t="shared" si="459"/>
        <v>0</v>
      </c>
      <c r="AT686" s="57"/>
      <c r="AU686" s="28">
        <v>6</v>
      </c>
      <c r="AV686" s="23">
        <f t="shared" si="460"/>
        <v>0</v>
      </c>
      <c r="AW686" s="57">
        <v>1090</v>
      </c>
      <c r="AX686" s="29">
        <f t="shared" si="461"/>
        <v>1090</v>
      </c>
      <c r="AY686" s="57">
        <v>21108</v>
      </c>
      <c r="AZ686" s="30">
        <f t="shared" si="462"/>
        <v>0.38857572341225105</v>
      </c>
      <c r="BA686" s="30">
        <f t="shared" si="463"/>
        <v>0.22623074032318677</v>
      </c>
      <c r="BB686" s="30">
        <f t="shared" si="464"/>
        <v>0.35138620245003221</v>
      </c>
      <c r="BC686" s="20">
        <f t="shared" si="465"/>
        <v>417612</v>
      </c>
      <c r="BD686" s="20">
        <f t="shared" si="466"/>
        <v>407590</v>
      </c>
      <c r="BE686" s="20">
        <f t="shared" si="467"/>
        <v>417612</v>
      </c>
      <c r="BF686" s="20">
        <f t="shared" si="468"/>
        <v>419457</v>
      </c>
      <c r="BG686" s="241">
        <v>477789</v>
      </c>
      <c r="BH686" s="241">
        <v>318279.31</v>
      </c>
      <c r="BI686" s="237">
        <f t="shared" si="469"/>
        <v>66.615035088710698</v>
      </c>
      <c r="BJ686" s="238">
        <f t="shared" si="470"/>
        <v>35684</v>
      </c>
      <c r="BK686" s="239">
        <f t="shared" si="471"/>
        <v>7.4685687615244385</v>
      </c>
      <c r="BL686" s="27">
        <f t="shared" si="472"/>
        <v>46735.76</v>
      </c>
      <c r="BM686" s="239">
        <f t="shared" si="473"/>
        <v>9.7816735002270878</v>
      </c>
      <c r="BN686" s="240">
        <f t="shared" si="474"/>
        <v>0</v>
      </c>
      <c r="BO686" s="239">
        <f t="shared" si="475"/>
        <v>0</v>
      </c>
      <c r="BP686" s="27">
        <f t="shared" si="476"/>
        <v>15000</v>
      </c>
      <c r="BQ686" s="239">
        <f t="shared" si="477"/>
        <v>3.1394611428894343</v>
      </c>
      <c r="BR686" s="36">
        <f t="shared" si="478"/>
        <v>31867.78</v>
      </c>
      <c r="BS686" s="239">
        <f t="shared" si="479"/>
        <v>6.6698438013432702</v>
      </c>
      <c r="BT686" s="248">
        <f t="shared" si="488"/>
        <v>0.33384964911289294</v>
      </c>
      <c r="BU686" s="241">
        <v>129287.54</v>
      </c>
      <c r="BV686" s="47">
        <f t="shared" si="480"/>
        <v>27.059547205984227</v>
      </c>
      <c r="BW686" s="54">
        <f t="shared" si="481"/>
        <v>30222.150000000009</v>
      </c>
      <c r="BX686" s="237">
        <f t="shared" si="482"/>
        <v>6.3254177053050631</v>
      </c>
      <c r="BY686" s="58">
        <v>11464</v>
      </c>
      <c r="BZ686" s="58">
        <v>11460</v>
      </c>
      <c r="CA686" s="58">
        <v>10360</v>
      </c>
      <c r="CB686" s="58">
        <v>2400</v>
      </c>
      <c r="CC686" s="59">
        <v>46735.76</v>
      </c>
      <c r="CD686" s="59"/>
      <c r="CE686" s="59">
        <v>15000</v>
      </c>
      <c r="CF686" s="42">
        <f t="shared" si="483"/>
        <v>2.745131844870358E-2</v>
      </c>
      <c r="CG686" s="42">
        <f t="shared" si="484"/>
        <v>2.8116489609656764E-2</v>
      </c>
      <c r="CH686" s="42">
        <f t="shared" si="485"/>
        <v>2.4807716253364368E-2</v>
      </c>
      <c r="CI686" s="42">
        <f t="shared" si="486"/>
        <v>5.7216830330641755E-3</v>
      </c>
      <c r="CJ686" s="42">
        <f t="shared" si="487"/>
        <v>9.781673500227088E-2</v>
      </c>
      <c r="CK686" s="54">
        <f t="shared" si="445"/>
        <v>6044.4300000000021</v>
      </c>
    </row>
    <row r="687" spans="1:89" ht="20" customHeight="1" x14ac:dyDescent="0.6">
      <c r="A687" s="47">
        <v>680</v>
      </c>
      <c r="B687" s="47">
        <v>4</v>
      </c>
      <c r="C687" s="48" t="s">
        <v>1062</v>
      </c>
      <c r="D687" s="48" t="s">
        <v>434</v>
      </c>
      <c r="E687" s="48" t="s">
        <v>82</v>
      </c>
      <c r="F687" s="49">
        <v>0</v>
      </c>
      <c r="G687" s="19">
        <v>40</v>
      </c>
      <c r="H687" s="20">
        <f t="shared" si="446"/>
        <v>0</v>
      </c>
      <c r="I687" s="23">
        <v>7518</v>
      </c>
      <c r="J687" s="22">
        <v>50</v>
      </c>
      <c r="K687" s="20">
        <f t="shared" si="447"/>
        <v>375900</v>
      </c>
      <c r="L687" s="23"/>
      <c r="M687" s="24">
        <v>60</v>
      </c>
      <c r="N687" s="20">
        <f t="shared" si="448"/>
        <v>0</v>
      </c>
      <c r="O687" s="23">
        <v>3294</v>
      </c>
      <c r="P687" s="25">
        <v>12</v>
      </c>
      <c r="Q687" s="20">
        <f t="shared" si="449"/>
        <v>39528</v>
      </c>
      <c r="R687" s="23">
        <v>1560</v>
      </c>
      <c r="S687" s="26">
        <v>12</v>
      </c>
      <c r="T687" s="20">
        <f t="shared" si="450"/>
        <v>18720</v>
      </c>
      <c r="U687" s="23">
        <v>273</v>
      </c>
      <c r="V687" s="25">
        <v>8</v>
      </c>
      <c r="W687" s="20">
        <f t="shared" si="451"/>
        <v>2184</v>
      </c>
      <c r="X687" s="23">
        <v>341</v>
      </c>
      <c r="Y687" s="25">
        <v>12</v>
      </c>
      <c r="Z687" s="20">
        <f t="shared" si="452"/>
        <v>4092</v>
      </c>
      <c r="AA687" s="23">
        <v>550</v>
      </c>
      <c r="AB687" s="25">
        <v>10</v>
      </c>
      <c r="AC687" s="20">
        <f t="shared" si="453"/>
        <v>5500</v>
      </c>
      <c r="AD687" s="23">
        <v>0</v>
      </c>
      <c r="AE687" s="25">
        <v>25</v>
      </c>
      <c r="AF687" s="20">
        <f t="shared" si="454"/>
        <v>0</v>
      </c>
      <c r="AG687" s="23">
        <v>461</v>
      </c>
      <c r="AH687" s="25">
        <v>7.5</v>
      </c>
      <c r="AI687" s="20">
        <f t="shared" si="455"/>
        <v>3457.5</v>
      </c>
      <c r="AJ687" s="23"/>
      <c r="AK687" s="22">
        <v>15</v>
      </c>
      <c r="AL687" s="20">
        <f t="shared" si="456"/>
        <v>0</v>
      </c>
      <c r="AM687" s="23">
        <v>0</v>
      </c>
      <c r="AN687" s="25">
        <v>12</v>
      </c>
      <c r="AO687" s="20">
        <f t="shared" si="457"/>
        <v>0</v>
      </c>
      <c r="AP687" s="23">
        <f t="shared" si="458"/>
        <v>3185</v>
      </c>
      <c r="AQ687" s="23">
        <v>92</v>
      </c>
      <c r="AR687" s="27">
        <v>4</v>
      </c>
      <c r="AS687" s="23">
        <f t="shared" si="459"/>
        <v>368</v>
      </c>
      <c r="AT687" s="23">
        <v>0</v>
      </c>
      <c r="AU687" s="28">
        <v>6</v>
      </c>
      <c r="AV687" s="23">
        <f t="shared" si="460"/>
        <v>0</v>
      </c>
      <c r="AW687" s="23">
        <v>965</v>
      </c>
      <c r="AX687" s="29">
        <f t="shared" si="461"/>
        <v>1333</v>
      </c>
      <c r="AY687" s="23">
        <v>28360</v>
      </c>
      <c r="AZ687" s="30">
        <f t="shared" si="462"/>
        <v>0.43814844373503592</v>
      </c>
      <c r="BA687" s="30">
        <f t="shared" si="463"/>
        <v>0.42364990689013038</v>
      </c>
      <c r="BB687" s="30">
        <f t="shared" si="464"/>
        <v>0.40467516697024891</v>
      </c>
      <c r="BC687" s="20">
        <f t="shared" si="465"/>
        <v>406396</v>
      </c>
      <c r="BD687" s="20">
        <f t="shared" si="466"/>
        <v>394620</v>
      </c>
      <c r="BE687" s="20">
        <f t="shared" si="467"/>
        <v>406396</v>
      </c>
      <c r="BF687" s="20">
        <f t="shared" si="468"/>
        <v>409853.5</v>
      </c>
      <c r="BG687" s="36">
        <v>477741.5</v>
      </c>
      <c r="BH687" s="36">
        <v>319222.78000000003</v>
      </c>
      <c r="BI687" s="237">
        <f t="shared" si="469"/>
        <v>66.819143825688172</v>
      </c>
      <c r="BJ687" s="238">
        <f t="shared" si="470"/>
        <v>31713</v>
      </c>
      <c r="BK687" s="239">
        <f t="shared" si="471"/>
        <v>6.6381086842989356</v>
      </c>
      <c r="BL687" s="27">
        <f t="shared" si="472"/>
        <v>26970</v>
      </c>
      <c r="BM687" s="239">
        <f t="shared" si="473"/>
        <v>5.6453123708114115</v>
      </c>
      <c r="BN687" s="240">
        <f t="shared" si="474"/>
        <v>12963.29</v>
      </c>
      <c r="BO687" s="239">
        <f t="shared" si="475"/>
        <v>2.7134527772864616</v>
      </c>
      <c r="BP687" s="27">
        <f t="shared" si="476"/>
        <v>12000</v>
      </c>
      <c r="BQ687" s="239">
        <f t="shared" si="477"/>
        <v>2.51181862994946</v>
      </c>
      <c r="BR687" s="36">
        <f t="shared" si="478"/>
        <v>52376.949999999983</v>
      </c>
      <c r="BS687" s="239">
        <f t="shared" si="479"/>
        <v>10.963449899160944</v>
      </c>
      <c r="BT687" s="248">
        <f t="shared" si="488"/>
        <v>0.33180856174311835</v>
      </c>
      <c r="BU687" s="36">
        <v>136023.24</v>
      </c>
      <c r="BV687" s="47">
        <f t="shared" si="480"/>
        <v>28.472142361507213</v>
      </c>
      <c r="BW687" s="54">
        <f t="shared" si="481"/>
        <v>22495.479999999981</v>
      </c>
      <c r="BX687" s="237">
        <f t="shared" si="482"/>
        <v>4.7087138128046195</v>
      </c>
      <c r="BY687" s="53">
        <v>11982</v>
      </c>
      <c r="BZ687" s="53">
        <v>10100</v>
      </c>
      <c r="CA687" s="53">
        <v>7715</v>
      </c>
      <c r="CB687" s="53">
        <v>1916</v>
      </c>
      <c r="CC687" s="54">
        <v>26970</v>
      </c>
      <c r="CD687" s="54">
        <v>12963.29</v>
      </c>
      <c r="CE687" s="54">
        <v>12000</v>
      </c>
      <c r="CF687" s="42">
        <f t="shared" si="483"/>
        <v>2.9483557909034539E-2</v>
      </c>
      <c r="CG687" s="42">
        <f t="shared" si="484"/>
        <v>2.5594242562465157E-2</v>
      </c>
      <c r="CH687" s="42">
        <f t="shared" si="485"/>
        <v>1.8983946692388703E-2</v>
      </c>
      <c r="CI687" s="42">
        <f t="shared" si="486"/>
        <v>4.6748411322582338E-3</v>
      </c>
      <c r="CJ687" s="42">
        <f t="shared" si="487"/>
        <v>5.6453123708114117E-2</v>
      </c>
      <c r="CK687" s="54">
        <f t="shared" si="445"/>
        <v>4499.0959999999968</v>
      </c>
    </row>
    <row r="688" spans="1:89" ht="20" customHeight="1" x14ac:dyDescent="0.6">
      <c r="A688" s="47">
        <v>681</v>
      </c>
      <c r="B688" s="47">
        <v>4</v>
      </c>
      <c r="C688" s="48" t="s">
        <v>1063</v>
      </c>
      <c r="D688" s="48" t="s">
        <v>1024</v>
      </c>
      <c r="E688" s="48" t="s">
        <v>739</v>
      </c>
      <c r="F688" s="55"/>
      <c r="G688" s="19">
        <v>40</v>
      </c>
      <c r="H688" s="20">
        <f t="shared" si="446"/>
        <v>0</v>
      </c>
      <c r="I688" s="23">
        <v>7750</v>
      </c>
      <c r="J688" s="22">
        <v>50</v>
      </c>
      <c r="K688" s="20">
        <f t="shared" si="447"/>
        <v>387500</v>
      </c>
      <c r="L688" s="23"/>
      <c r="M688" s="24">
        <v>60</v>
      </c>
      <c r="N688" s="20">
        <f t="shared" si="448"/>
        <v>0</v>
      </c>
      <c r="O688" s="23">
        <v>3212</v>
      </c>
      <c r="P688" s="25">
        <v>12</v>
      </c>
      <c r="Q688" s="20">
        <f t="shared" si="449"/>
        <v>38544</v>
      </c>
      <c r="R688" s="23">
        <v>230</v>
      </c>
      <c r="S688" s="26">
        <v>12</v>
      </c>
      <c r="T688" s="20">
        <f t="shared" si="450"/>
        <v>2760</v>
      </c>
      <c r="U688" s="23">
        <v>0</v>
      </c>
      <c r="V688" s="25">
        <v>8</v>
      </c>
      <c r="W688" s="20">
        <f t="shared" si="451"/>
        <v>0</v>
      </c>
      <c r="X688" s="23">
        <v>410</v>
      </c>
      <c r="Y688" s="25">
        <v>12</v>
      </c>
      <c r="Z688" s="20">
        <f t="shared" si="452"/>
        <v>4920</v>
      </c>
      <c r="AA688" s="23">
        <v>415</v>
      </c>
      <c r="AB688" s="25">
        <v>10</v>
      </c>
      <c r="AC688" s="20">
        <f t="shared" si="453"/>
        <v>4150</v>
      </c>
      <c r="AD688" s="23">
        <v>150</v>
      </c>
      <c r="AE688" s="25">
        <v>25</v>
      </c>
      <c r="AF688" s="20">
        <f t="shared" si="454"/>
        <v>3750</v>
      </c>
      <c r="AG688" s="23">
        <v>192</v>
      </c>
      <c r="AH688" s="25">
        <v>7.5</v>
      </c>
      <c r="AI688" s="20">
        <f t="shared" si="455"/>
        <v>1440</v>
      </c>
      <c r="AJ688" s="23"/>
      <c r="AK688" s="22">
        <v>15</v>
      </c>
      <c r="AL688" s="20">
        <f t="shared" si="456"/>
        <v>0</v>
      </c>
      <c r="AM688" s="23"/>
      <c r="AN688" s="25">
        <v>12</v>
      </c>
      <c r="AO688" s="20">
        <f t="shared" si="457"/>
        <v>0</v>
      </c>
      <c r="AP688" s="23">
        <f t="shared" si="458"/>
        <v>1397</v>
      </c>
      <c r="AQ688" s="23">
        <v>14</v>
      </c>
      <c r="AR688" s="27">
        <v>4</v>
      </c>
      <c r="AS688" s="23">
        <f t="shared" si="459"/>
        <v>56</v>
      </c>
      <c r="AT688" s="23">
        <v>35</v>
      </c>
      <c r="AU688" s="28">
        <v>6</v>
      </c>
      <c r="AV688" s="23">
        <f t="shared" si="460"/>
        <v>210</v>
      </c>
      <c r="AW688" s="23">
        <v>1352</v>
      </c>
      <c r="AX688" s="29">
        <f t="shared" si="461"/>
        <v>1618</v>
      </c>
      <c r="AY688" s="23">
        <v>34090</v>
      </c>
      <c r="AZ688" s="30">
        <f t="shared" si="462"/>
        <v>0.4144516129032258</v>
      </c>
      <c r="BA688" s="30">
        <f t="shared" si="463"/>
        <v>0.18025806451612902</v>
      </c>
      <c r="BB688" s="30">
        <f t="shared" si="464"/>
        <v>0.50373599003735992</v>
      </c>
      <c r="BC688" s="20">
        <f t="shared" si="465"/>
        <v>403080</v>
      </c>
      <c r="BD688" s="20">
        <f t="shared" si="466"/>
        <v>394010</v>
      </c>
      <c r="BE688" s="20">
        <f t="shared" si="467"/>
        <v>403080</v>
      </c>
      <c r="BF688" s="20">
        <f t="shared" si="468"/>
        <v>404520</v>
      </c>
      <c r="BG688" s="36">
        <v>477614</v>
      </c>
      <c r="BH688" s="36">
        <v>321202.80915382301</v>
      </c>
      <c r="BI688" s="237">
        <f t="shared" si="469"/>
        <v>67.251548144280321</v>
      </c>
      <c r="BJ688" s="238">
        <f t="shared" si="470"/>
        <v>35898</v>
      </c>
      <c r="BK688" s="239">
        <f t="shared" si="471"/>
        <v>7.5161113367698595</v>
      </c>
      <c r="BL688" s="27">
        <f t="shared" si="472"/>
        <v>37331</v>
      </c>
      <c r="BM688" s="239">
        <f t="shared" si="473"/>
        <v>7.8161444178771973</v>
      </c>
      <c r="BN688" s="240">
        <f t="shared" si="474"/>
        <v>2823</v>
      </c>
      <c r="BO688" s="239">
        <f t="shared" si="475"/>
        <v>0.59106307604048458</v>
      </c>
      <c r="BP688" s="27">
        <f t="shared" si="476"/>
        <v>30000</v>
      </c>
      <c r="BQ688" s="239">
        <f t="shared" si="477"/>
        <v>6.2812229122261902</v>
      </c>
      <c r="BR688" s="36">
        <f t="shared" si="478"/>
        <v>40533.03</v>
      </c>
      <c r="BS688" s="239">
        <f t="shared" si="479"/>
        <v>8.4865665579317184</v>
      </c>
      <c r="BT688" s="248">
        <f t="shared" si="488"/>
        <v>0.32748451855719679</v>
      </c>
      <c r="BU688" s="36">
        <v>146585.03</v>
      </c>
      <c r="BV688" s="47">
        <f t="shared" si="480"/>
        <v>30.69110830084545</v>
      </c>
      <c r="BW688" s="54">
        <f t="shared" si="481"/>
        <v>9826.1608461769938</v>
      </c>
      <c r="BX688" s="237">
        <f t="shared" si="482"/>
        <v>2.0573435548742274</v>
      </c>
      <c r="BY688" s="53">
        <v>14788</v>
      </c>
      <c r="BZ688" s="53">
        <v>8750</v>
      </c>
      <c r="CA688" s="53">
        <v>8840</v>
      </c>
      <c r="CB688" s="53">
        <v>3520</v>
      </c>
      <c r="CC688" s="54">
        <v>37331</v>
      </c>
      <c r="CD688" s="54">
        <v>2823</v>
      </c>
      <c r="CE688" s="54">
        <v>30000</v>
      </c>
      <c r="CF688" s="42">
        <f t="shared" si="483"/>
        <v>3.6687506202242731E-2</v>
      </c>
      <c r="CG688" s="42">
        <f t="shared" si="484"/>
        <v>2.2207558183802441E-2</v>
      </c>
      <c r="CH688" s="42">
        <f t="shared" si="485"/>
        <v>2.1931130296715291E-2</v>
      </c>
      <c r="CI688" s="42">
        <f t="shared" si="486"/>
        <v>8.7016711163848508E-3</v>
      </c>
      <c r="CJ688" s="42">
        <f t="shared" si="487"/>
        <v>7.816144417877198E-2</v>
      </c>
      <c r="CK688" s="54">
        <f t="shared" si="445"/>
        <v>1965.2321692353989</v>
      </c>
    </row>
    <row r="689" spans="1:89" ht="20" customHeight="1" x14ac:dyDescent="0.6">
      <c r="A689" s="47">
        <v>682</v>
      </c>
      <c r="B689" s="47">
        <v>4</v>
      </c>
      <c r="C689" s="48" t="s">
        <v>1064</v>
      </c>
      <c r="D689" s="48" t="s">
        <v>600</v>
      </c>
      <c r="E689" s="48" t="s">
        <v>233</v>
      </c>
      <c r="F689" s="49">
        <v>0</v>
      </c>
      <c r="G689" s="19">
        <v>40</v>
      </c>
      <c r="H689" s="20">
        <f t="shared" si="446"/>
        <v>0</v>
      </c>
      <c r="I689" s="23">
        <v>7946</v>
      </c>
      <c r="J689" s="22">
        <v>50</v>
      </c>
      <c r="K689" s="20">
        <f t="shared" si="447"/>
        <v>397300</v>
      </c>
      <c r="L689" s="23"/>
      <c r="M689" s="24">
        <v>60</v>
      </c>
      <c r="N689" s="20">
        <f t="shared" si="448"/>
        <v>0</v>
      </c>
      <c r="O689" s="23">
        <v>2868</v>
      </c>
      <c r="P689" s="25">
        <v>12</v>
      </c>
      <c r="Q689" s="20">
        <f t="shared" si="449"/>
        <v>34416</v>
      </c>
      <c r="R689" s="23">
        <v>679</v>
      </c>
      <c r="S689" s="26">
        <v>12</v>
      </c>
      <c r="T689" s="20">
        <f t="shared" si="450"/>
        <v>8148</v>
      </c>
      <c r="U689" s="23">
        <v>170</v>
      </c>
      <c r="V689" s="25">
        <v>8</v>
      </c>
      <c r="W689" s="20">
        <f t="shared" si="451"/>
        <v>1360</v>
      </c>
      <c r="X689" s="23">
        <v>330</v>
      </c>
      <c r="Y689" s="25">
        <v>12</v>
      </c>
      <c r="Z689" s="20">
        <f t="shared" si="452"/>
        <v>3960</v>
      </c>
      <c r="AA689" s="23">
        <v>320</v>
      </c>
      <c r="AB689" s="25">
        <v>10</v>
      </c>
      <c r="AC689" s="20">
        <f t="shared" si="453"/>
        <v>3200</v>
      </c>
      <c r="AD689" s="23">
        <v>80</v>
      </c>
      <c r="AE689" s="25">
        <v>25</v>
      </c>
      <c r="AF689" s="20">
        <f t="shared" si="454"/>
        <v>2000</v>
      </c>
      <c r="AG689" s="23">
        <v>0</v>
      </c>
      <c r="AH689" s="25">
        <v>7.5</v>
      </c>
      <c r="AI689" s="20">
        <f t="shared" si="455"/>
        <v>0</v>
      </c>
      <c r="AJ689" s="23"/>
      <c r="AK689" s="22">
        <v>15</v>
      </c>
      <c r="AL689" s="20">
        <f t="shared" si="456"/>
        <v>0</v>
      </c>
      <c r="AM689" s="23">
        <v>0</v>
      </c>
      <c r="AN689" s="25">
        <v>12</v>
      </c>
      <c r="AO689" s="20">
        <f t="shared" si="457"/>
        <v>0</v>
      </c>
      <c r="AP689" s="23">
        <f t="shared" si="458"/>
        <v>1579</v>
      </c>
      <c r="AQ689" s="23">
        <v>100</v>
      </c>
      <c r="AR689" s="27">
        <v>4</v>
      </c>
      <c r="AS689" s="23">
        <f t="shared" si="459"/>
        <v>400</v>
      </c>
      <c r="AT689" s="23">
        <v>0</v>
      </c>
      <c r="AU689" s="28">
        <v>6</v>
      </c>
      <c r="AV689" s="23">
        <f t="shared" si="460"/>
        <v>0</v>
      </c>
      <c r="AW689" s="23">
        <v>1053</v>
      </c>
      <c r="AX689" s="29">
        <f t="shared" si="461"/>
        <v>1453</v>
      </c>
      <c r="AY689" s="23">
        <v>25960</v>
      </c>
      <c r="AZ689" s="30">
        <f t="shared" si="462"/>
        <v>0.36093632016108734</v>
      </c>
      <c r="BA689" s="30">
        <f t="shared" si="463"/>
        <v>0.19871633526302543</v>
      </c>
      <c r="BB689" s="30">
        <f t="shared" si="464"/>
        <v>0.50662482566248257</v>
      </c>
      <c r="BC689" s="20">
        <f t="shared" si="465"/>
        <v>415968</v>
      </c>
      <c r="BD689" s="20">
        <f t="shared" si="466"/>
        <v>407448</v>
      </c>
      <c r="BE689" s="20">
        <f t="shared" si="467"/>
        <v>415968</v>
      </c>
      <c r="BF689" s="20">
        <f t="shared" si="468"/>
        <v>415968</v>
      </c>
      <c r="BG689" s="36">
        <v>476344</v>
      </c>
      <c r="BH689" s="36">
        <v>317627.48583199998</v>
      </c>
      <c r="BI689" s="237">
        <f t="shared" si="469"/>
        <v>66.680274304284296</v>
      </c>
      <c r="BJ689" s="238">
        <f t="shared" si="470"/>
        <v>35165.5</v>
      </c>
      <c r="BK689" s="239">
        <f t="shared" si="471"/>
        <v>7.3823749223250434</v>
      </c>
      <c r="BL689" s="27">
        <f t="shared" si="472"/>
        <v>41516.980000000003</v>
      </c>
      <c r="BM689" s="239">
        <f t="shared" si="473"/>
        <v>8.7157558403170832</v>
      </c>
      <c r="BN689" s="240">
        <f t="shared" si="474"/>
        <v>5655</v>
      </c>
      <c r="BO689" s="239">
        <f t="shared" si="475"/>
        <v>1.1871672572762542</v>
      </c>
      <c r="BP689" s="27">
        <f t="shared" si="476"/>
        <v>14625</v>
      </c>
      <c r="BQ689" s="239">
        <f t="shared" si="477"/>
        <v>3.0702601481282437</v>
      </c>
      <c r="BR689" s="36">
        <f t="shared" si="478"/>
        <v>44511.974999999977</v>
      </c>
      <c r="BS689" s="239">
        <f t="shared" si="479"/>
        <v>9.3445020825285887</v>
      </c>
      <c r="BT689" s="248">
        <f t="shared" si="488"/>
        <v>0.33319725695715707</v>
      </c>
      <c r="BU689" s="36">
        <v>141474.45499999999</v>
      </c>
      <c r="BV689" s="47">
        <f t="shared" si="480"/>
        <v>29.700060250575213</v>
      </c>
      <c r="BW689" s="54">
        <f t="shared" si="481"/>
        <v>17242.059168000036</v>
      </c>
      <c r="BX689" s="237">
        <f t="shared" si="482"/>
        <v>3.6196654451404946</v>
      </c>
      <c r="BY689" s="53">
        <v>11004</v>
      </c>
      <c r="BZ689" s="53">
        <v>11239.5</v>
      </c>
      <c r="CA689" s="53">
        <v>9558</v>
      </c>
      <c r="CB689" s="53">
        <v>3364</v>
      </c>
      <c r="CC689" s="54">
        <v>41516.980000000003</v>
      </c>
      <c r="CD689" s="54">
        <v>5655</v>
      </c>
      <c r="CE689" s="54">
        <v>14625</v>
      </c>
      <c r="CF689" s="42">
        <f t="shared" si="483"/>
        <v>2.6453957996768983E-2</v>
      </c>
      <c r="CG689" s="42">
        <f t="shared" si="484"/>
        <v>2.7585115155799023E-2</v>
      </c>
      <c r="CH689" s="42">
        <f t="shared" si="485"/>
        <v>2.2977729056081236E-2</v>
      </c>
      <c r="CI689" s="42">
        <f t="shared" si="486"/>
        <v>8.0871605508116007E-3</v>
      </c>
      <c r="CJ689" s="42">
        <f t="shared" si="487"/>
        <v>8.7157558403170826E-2</v>
      </c>
      <c r="CK689" s="54">
        <f t="shared" si="445"/>
        <v>3448.4118336000074</v>
      </c>
    </row>
    <row r="690" spans="1:89" ht="20" customHeight="1" x14ac:dyDescent="0.6">
      <c r="A690" s="47">
        <v>683</v>
      </c>
      <c r="B690" s="47">
        <v>4</v>
      </c>
      <c r="C690" s="60" t="s">
        <v>1065</v>
      </c>
      <c r="D690" s="48" t="s">
        <v>1018</v>
      </c>
      <c r="E690" s="48" t="s">
        <v>244</v>
      </c>
      <c r="F690" s="64"/>
      <c r="G690" s="19">
        <v>40</v>
      </c>
      <c r="H690" s="20">
        <f t="shared" si="446"/>
        <v>0</v>
      </c>
      <c r="I690" s="64">
        <v>8281</v>
      </c>
      <c r="J690" s="22">
        <v>50</v>
      </c>
      <c r="K690" s="20">
        <f t="shared" si="447"/>
        <v>414050</v>
      </c>
      <c r="L690" s="23"/>
      <c r="M690" s="24">
        <v>60</v>
      </c>
      <c r="N690" s="20">
        <f t="shared" si="448"/>
        <v>0</v>
      </c>
      <c r="O690" s="64">
        <v>2995</v>
      </c>
      <c r="P690" s="25">
        <v>12</v>
      </c>
      <c r="Q690" s="20">
        <f t="shared" si="449"/>
        <v>35940</v>
      </c>
      <c r="R690" s="64"/>
      <c r="S690" s="26">
        <v>12</v>
      </c>
      <c r="T690" s="20">
        <f t="shared" si="450"/>
        <v>0</v>
      </c>
      <c r="U690" s="64">
        <v>300</v>
      </c>
      <c r="V690" s="25">
        <v>8</v>
      </c>
      <c r="W690" s="20">
        <f t="shared" si="451"/>
        <v>2400</v>
      </c>
      <c r="X690" s="64">
        <v>260</v>
      </c>
      <c r="Y690" s="25">
        <v>12</v>
      </c>
      <c r="Z690" s="20">
        <f t="shared" si="452"/>
        <v>3120</v>
      </c>
      <c r="AA690" s="64">
        <v>360</v>
      </c>
      <c r="AB690" s="25">
        <v>10</v>
      </c>
      <c r="AC690" s="20">
        <f t="shared" si="453"/>
        <v>3600</v>
      </c>
      <c r="AD690" s="64"/>
      <c r="AE690" s="25">
        <v>25</v>
      </c>
      <c r="AF690" s="20">
        <f t="shared" si="454"/>
        <v>0</v>
      </c>
      <c r="AG690" s="64"/>
      <c r="AH690" s="25">
        <v>7.5</v>
      </c>
      <c r="AI690" s="20">
        <f t="shared" si="455"/>
        <v>0</v>
      </c>
      <c r="AJ690" s="64"/>
      <c r="AK690" s="22">
        <v>15</v>
      </c>
      <c r="AL690" s="20">
        <f t="shared" si="456"/>
        <v>0</v>
      </c>
      <c r="AM690" s="64">
        <v>6</v>
      </c>
      <c r="AN690" s="25">
        <v>12</v>
      </c>
      <c r="AO690" s="20">
        <f t="shared" si="457"/>
        <v>72</v>
      </c>
      <c r="AP690" s="23">
        <f t="shared" si="458"/>
        <v>926</v>
      </c>
      <c r="AQ690" s="64"/>
      <c r="AR690" s="27">
        <v>4</v>
      </c>
      <c r="AS690" s="23">
        <f t="shared" si="459"/>
        <v>0</v>
      </c>
      <c r="AT690" s="64"/>
      <c r="AU690" s="28">
        <v>6</v>
      </c>
      <c r="AV690" s="23">
        <f t="shared" si="460"/>
        <v>0</v>
      </c>
      <c r="AW690" s="64">
        <v>931</v>
      </c>
      <c r="AX690" s="29">
        <f t="shared" si="461"/>
        <v>931</v>
      </c>
      <c r="AY690" s="23">
        <v>15855</v>
      </c>
      <c r="AZ690" s="30">
        <f t="shared" si="462"/>
        <v>0.36167129573722978</v>
      </c>
      <c r="BA690" s="30">
        <f t="shared" si="463"/>
        <v>0.11182224369037556</v>
      </c>
      <c r="BB690" s="30">
        <f t="shared" si="464"/>
        <v>0.31085141903171953</v>
      </c>
      <c r="BC690" s="20">
        <f t="shared" si="465"/>
        <v>423170</v>
      </c>
      <c r="BD690" s="20">
        <f t="shared" si="466"/>
        <v>414050</v>
      </c>
      <c r="BE690" s="20">
        <f t="shared" si="467"/>
        <v>423170</v>
      </c>
      <c r="BF690" s="20">
        <f t="shared" si="468"/>
        <v>423170</v>
      </c>
      <c r="BG690" s="88">
        <v>475037</v>
      </c>
      <c r="BH690" s="88">
        <v>316646.27</v>
      </c>
      <c r="BI690" s="237">
        <f t="shared" si="469"/>
        <v>66.657180388053987</v>
      </c>
      <c r="BJ690" s="238">
        <f t="shared" si="470"/>
        <v>35420</v>
      </c>
      <c r="BK690" s="239">
        <f t="shared" si="471"/>
        <v>7.4562613017512325</v>
      </c>
      <c r="BL690" s="27">
        <f t="shared" si="472"/>
        <v>38333</v>
      </c>
      <c r="BM690" s="239">
        <f t="shared" si="473"/>
        <v>8.0694766933944102</v>
      </c>
      <c r="BN690" s="240">
        <f t="shared" si="474"/>
        <v>0</v>
      </c>
      <c r="BO690" s="239">
        <f t="shared" si="475"/>
        <v>0</v>
      </c>
      <c r="BP690" s="27">
        <f t="shared" si="476"/>
        <v>33000</v>
      </c>
      <c r="BQ690" s="239">
        <f t="shared" si="477"/>
        <v>6.9468272997682288</v>
      </c>
      <c r="BR690" s="36">
        <f t="shared" si="478"/>
        <v>66420.399999999994</v>
      </c>
      <c r="BS690" s="239">
        <f t="shared" si="479"/>
        <v>13.98215296913714</v>
      </c>
      <c r="BT690" s="248">
        <f t="shared" si="488"/>
        <v>0.33342819611946012</v>
      </c>
      <c r="BU690" s="88">
        <v>173173.4</v>
      </c>
      <c r="BV690" s="47">
        <f t="shared" si="480"/>
        <v>36.45471826405101</v>
      </c>
      <c r="BW690" s="54">
        <f t="shared" si="481"/>
        <v>-14782.670000000013</v>
      </c>
      <c r="BX690" s="237">
        <f t="shared" si="482"/>
        <v>-3.1118986521049967</v>
      </c>
      <c r="BY690" s="73">
        <v>11100</v>
      </c>
      <c r="BZ690" s="73">
        <v>10285</v>
      </c>
      <c r="CA690" s="73">
        <v>8280</v>
      </c>
      <c r="CB690" s="73">
        <v>5755</v>
      </c>
      <c r="CC690" s="74">
        <v>38333</v>
      </c>
      <c r="CD690" s="74">
        <v>0</v>
      </c>
      <c r="CE690" s="74">
        <v>33000</v>
      </c>
      <c r="CF690" s="42">
        <f t="shared" si="483"/>
        <v>2.6230592905924333E-2</v>
      </c>
      <c r="CG690" s="42">
        <f t="shared" si="484"/>
        <v>2.4839995169665501E-2</v>
      </c>
      <c r="CH690" s="42">
        <f t="shared" si="485"/>
        <v>1.9566604437932747E-2</v>
      </c>
      <c r="CI690" s="42">
        <f t="shared" si="486"/>
        <v>1.3599735330954463E-2</v>
      </c>
      <c r="CJ690" s="42">
        <f t="shared" si="487"/>
        <v>8.069476693394409E-2</v>
      </c>
      <c r="CK690" s="54">
        <v>0</v>
      </c>
    </row>
    <row r="691" spans="1:89" ht="20" customHeight="1" x14ac:dyDescent="0.6">
      <c r="A691" s="47">
        <v>684</v>
      </c>
      <c r="B691" s="85">
        <v>4</v>
      </c>
      <c r="C691" s="86" t="s">
        <v>1066</v>
      </c>
      <c r="D691" s="87" t="s">
        <v>543</v>
      </c>
      <c r="E691" s="87" t="s">
        <v>897</v>
      </c>
      <c r="F691" s="82"/>
      <c r="G691" s="19">
        <v>40</v>
      </c>
      <c r="H691" s="20">
        <f t="shared" si="446"/>
        <v>0</v>
      </c>
      <c r="I691" s="82">
        <v>6892</v>
      </c>
      <c r="J691" s="22">
        <v>50</v>
      </c>
      <c r="K691" s="20">
        <f t="shared" si="447"/>
        <v>344600</v>
      </c>
      <c r="L691" s="23"/>
      <c r="M691" s="24">
        <v>60</v>
      </c>
      <c r="N691" s="20">
        <f t="shared" si="448"/>
        <v>0</v>
      </c>
      <c r="O691" s="82">
        <v>3737</v>
      </c>
      <c r="P691" s="25">
        <v>12</v>
      </c>
      <c r="Q691" s="20">
        <f t="shared" si="449"/>
        <v>44844</v>
      </c>
      <c r="R691" s="23"/>
      <c r="S691" s="26">
        <v>12</v>
      </c>
      <c r="T691" s="20">
        <f t="shared" si="450"/>
        <v>0</v>
      </c>
      <c r="U691" s="82">
        <v>1147</v>
      </c>
      <c r="V691" s="25">
        <v>8</v>
      </c>
      <c r="W691" s="20">
        <f t="shared" si="451"/>
        <v>9176</v>
      </c>
      <c r="X691" s="23"/>
      <c r="Y691" s="25">
        <v>12</v>
      </c>
      <c r="Z691" s="20">
        <f t="shared" si="452"/>
        <v>0</v>
      </c>
      <c r="AA691" s="82">
        <v>1241</v>
      </c>
      <c r="AB691" s="25">
        <v>10</v>
      </c>
      <c r="AC691" s="20">
        <f t="shared" si="453"/>
        <v>12410</v>
      </c>
      <c r="AD691" s="82">
        <v>598</v>
      </c>
      <c r="AE691" s="25">
        <v>25</v>
      </c>
      <c r="AF691" s="20">
        <f t="shared" si="454"/>
        <v>14950</v>
      </c>
      <c r="AG691" s="82">
        <v>32</v>
      </c>
      <c r="AH691" s="25">
        <v>7.5</v>
      </c>
      <c r="AI691" s="20">
        <f t="shared" si="455"/>
        <v>240</v>
      </c>
      <c r="AJ691" s="23"/>
      <c r="AK691" s="22">
        <v>15</v>
      </c>
      <c r="AL691" s="20">
        <f t="shared" si="456"/>
        <v>0</v>
      </c>
      <c r="AM691" s="23"/>
      <c r="AN691" s="25">
        <v>12</v>
      </c>
      <c r="AO691" s="20">
        <f t="shared" si="457"/>
        <v>0</v>
      </c>
      <c r="AP691" s="23">
        <f t="shared" si="458"/>
        <v>3018</v>
      </c>
      <c r="AQ691" s="23"/>
      <c r="AR691" s="27">
        <v>4</v>
      </c>
      <c r="AS691" s="23">
        <f t="shared" si="459"/>
        <v>0</v>
      </c>
      <c r="AT691" s="82">
        <v>70</v>
      </c>
      <c r="AU691" s="28">
        <v>6</v>
      </c>
      <c r="AV691" s="23">
        <f t="shared" si="460"/>
        <v>420</v>
      </c>
      <c r="AW691" s="82">
        <v>1215</v>
      </c>
      <c r="AX691" s="29">
        <f t="shared" si="461"/>
        <v>1635</v>
      </c>
      <c r="AY691" s="82">
        <v>37425</v>
      </c>
      <c r="AZ691" s="30">
        <f t="shared" si="462"/>
        <v>0.54222286709228096</v>
      </c>
      <c r="BA691" s="30">
        <f t="shared" si="463"/>
        <v>0.43789901334881021</v>
      </c>
      <c r="BB691" s="30">
        <f t="shared" si="464"/>
        <v>0.4375167246454375</v>
      </c>
      <c r="BC691" s="20">
        <f t="shared" si="465"/>
        <v>381136</v>
      </c>
      <c r="BD691" s="20">
        <f t="shared" si="466"/>
        <v>359550</v>
      </c>
      <c r="BE691" s="20">
        <f t="shared" si="467"/>
        <v>381136</v>
      </c>
      <c r="BF691" s="20">
        <f t="shared" si="468"/>
        <v>381376</v>
      </c>
      <c r="BG691" s="242">
        <v>474856</v>
      </c>
      <c r="BH691" s="242">
        <v>318007.98</v>
      </c>
      <c r="BI691" s="237">
        <f t="shared" si="469"/>
        <v>66.969350708425281</v>
      </c>
      <c r="BJ691" s="238">
        <f t="shared" si="470"/>
        <v>40145</v>
      </c>
      <c r="BK691" s="239">
        <f t="shared" si="471"/>
        <v>8.4541418872247576</v>
      </c>
      <c r="BL691" s="27">
        <f t="shared" si="472"/>
        <v>53220.84</v>
      </c>
      <c r="BM691" s="239">
        <f t="shared" si="473"/>
        <v>11.207785096955707</v>
      </c>
      <c r="BN691" s="240">
        <f t="shared" si="474"/>
        <v>7587.75</v>
      </c>
      <c r="BO691" s="239">
        <f t="shared" si="475"/>
        <v>1.5979054702899405</v>
      </c>
      <c r="BP691" s="27">
        <f t="shared" si="476"/>
        <v>30000</v>
      </c>
      <c r="BQ691" s="239">
        <f t="shared" si="477"/>
        <v>6.3177047357514695</v>
      </c>
      <c r="BR691" s="36">
        <f t="shared" si="478"/>
        <v>46066.709999999992</v>
      </c>
      <c r="BS691" s="239">
        <f t="shared" si="479"/>
        <v>9.7011957309163179</v>
      </c>
      <c r="BT691" s="248">
        <f t="shared" si="488"/>
        <v>0.33030649291574715</v>
      </c>
      <c r="BU691" s="242">
        <v>177020.3</v>
      </c>
      <c r="BV691" s="47">
        <f t="shared" si="480"/>
        <v>37.278732921138193</v>
      </c>
      <c r="BW691" s="54">
        <f t="shared" si="481"/>
        <v>-20172.27999999997</v>
      </c>
      <c r="BX691" s="237">
        <f t="shared" si="482"/>
        <v>-4.2480836295634816</v>
      </c>
      <c r="BY691" s="243">
        <v>8180</v>
      </c>
      <c r="BZ691" s="243">
        <v>13200</v>
      </c>
      <c r="CA691" s="243">
        <v>10110</v>
      </c>
      <c r="CB691" s="243">
        <v>8655</v>
      </c>
      <c r="CC691" s="242">
        <v>53220.84</v>
      </c>
      <c r="CD691" s="242">
        <v>7587.75</v>
      </c>
      <c r="CE691" s="242">
        <v>30000</v>
      </c>
      <c r="CF691" s="42">
        <f t="shared" si="483"/>
        <v>2.1462155241173755E-2</v>
      </c>
      <c r="CG691" s="42">
        <f t="shared" si="484"/>
        <v>3.6712557363370882E-2</v>
      </c>
      <c r="CH691" s="42">
        <f t="shared" si="485"/>
        <v>2.6525964485118174E-2</v>
      </c>
      <c r="CI691" s="42">
        <f t="shared" si="486"/>
        <v>2.2694139117301559E-2</v>
      </c>
      <c r="CJ691" s="42">
        <f t="shared" si="487"/>
        <v>0.11207785096955708</v>
      </c>
      <c r="CK691" s="54">
        <v>0</v>
      </c>
    </row>
    <row r="692" spans="1:89" ht="20" customHeight="1" x14ac:dyDescent="0.6">
      <c r="A692" s="47">
        <v>685</v>
      </c>
      <c r="B692" s="47">
        <v>3</v>
      </c>
      <c r="C692" s="48" t="s">
        <v>1067</v>
      </c>
      <c r="D692" s="48" t="s">
        <v>727</v>
      </c>
      <c r="E692" s="48" t="s">
        <v>163</v>
      </c>
      <c r="F692" s="66"/>
      <c r="G692" s="19">
        <v>40</v>
      </c>
      <c r="H692" s="20">
        <f t="shared" si="446"/>
        <v>0</v>
      </c>
      <c r="I692" s="66">
        <v>8435</v>
      </c>
      <c r="J692" s="22">
        <v>50</v>
      </c>
      <c r="K692" s="20">
        <f t="shared" si="447"/>
        <v>421750</v>
      </c>
      <c r="L692" s="23"/>
      <c r="M692" s="24">
        <v>60</v>
      </c>
      <c r="N692" s="20">
        <f t="shared" si="448"/>
        <v>0</v>
      </c>
      <c r="O692" s="66">
        <v>4045</v>
      </c>
      <c r="P692" s="25">
        <v>12</v>
      </c>
      <c r="Q692" s="20">
        <f t="shared" si="449"/>
        <v>48540</v>
      </c>
      <c r="R692" s="66"/>
      <c r="S692" s="26">
        <v>12</v>
      </c>
      <c r="T692" s="20">
        <f t="shared" si="450"/>
        <v>0</v>
      </c>
      <c r="U692" s="66">
        <v>280</v>
      </c>
      <c r="V692" s="25">
        <v>8</v>
      </c>
      <c r="W692" s="20">
        <f t="shared" si="451"/>
        <v>2240</v>
      </c>
      <c r="X692" s="66">
        <v>246</v>
      </c>
      <c r="Y692" s="25">
        <v>12</v>
      </c>
      <c r="Z692" s="20">
        <f t="shared" si="452"/>
        <v>2952</v>
      </c>
      <c r="AA692" s="66">
        <v>242</v>
      </c>
      <c r="AB692" s="25">
        <v>10</v>
      </c>
      <c r="AC692" s="20">
        <f t="shared" si="453"/>
        <v>2420</v>
      </c>
      <c r="AD692" s="66"/>
      <c r="AE692" s="25">
        <v>25</v>
      </c>
      <c r="AF692" s="20">
        <f t="shared" si="454"/>
        <v>0</v>
      </c>
      <c r="AG692" s="66"/>
      <c r="AH692" s="25">
        <v>7.5</v>
      </c>
      <c r="AI692" s="20">
        <f t="shared" si="455"/>
        <v>0</v>
      </c>
      <c r="AJ692" s="66">
        <v>44</v>
      </c>
      <c r="AK692" s="22">
        <v>15</v>
      </c>
      <c r="AL692" s="20">
        <f t="shared" si="456"/>
        <v>660</v>
      </c>
      <c r="AM692" s="66"/>
      <c r="AN692" s="25">
        <v>12</v>
      </c>
      <c r="AO692" s="20">
        <f t="shared" si="457"/>
        <v>0</v>
      </c>
      <c r="AP692" s="23">
        <f t="shared" si="458"/>
        <v>812</v>
      </c>
      <c r="AQ692" s="66"/>
      <c r="AR692" s="27">
        <v>4</v>
      </c>
      <c r="AS692" s="23">
        <f t="shared" si="459"/>
        <v>0</v>
      </c>
      <c r="AT692" s="66"/>
      <c r="AU692" s="28">
        <v>6</v>
      </c>
      <c r="AV692" s="23">
        <f t="shared" si="460"/>
        <v>0</v>
      </c>
      <c r="AW692" s="66">
        <f>488+54</f>
        <v>542</v>
      </c>
      <c r="AX692" s="29">
        <f t="shared" si="461"/>
        <v>542</v>
      </c>
      <c r="AY692" s="23">
        <v>8085</v>
      </c>
      <c r="AZ692" s="30">
        <f t="shared" si="462"/>
        <v>0.47954949614700654</v>
      </c>
      <c r="BA692" s="30">
        <f t="shared" si="463"/>
        <v>9.6265560165975109E-2</v>
      </c>
      <c r="BB692" s="30">
        <f t="shared" si="464"/>
        <v>0.13399258343634116</v>
      </c>
      <c r="BC692" s="20">
        <f t="shared" si="465"/>
        <v>429362</v>
      </c>
      <c r="BD692" s="20">
        <f t="shared" si="466"/>
        <v>421750</v>
      </c>
      <c r="BE692" s="20">
        <f t="shared" si="467"/>
        <v>429362</v>
      </c>
      <c r="BF692" s="20">
        <f t="shared" si="468"/>
        <v>429362</v>
      </c>
      <c r="BG692" s="88">
        <v>473843</v>
      </c>
      <c r="BH692" s="88">
        <v>315890.23</v>
      </c>
      <c r="BI692" s="237">
        <f t="shared" si="469"/>
        <v>66.665589657333754</v>
      </c>
      <c r="BJ692" s="238">
        <f t="shared" si="470"/>
        <v>30788.5</v>
      </c>
      <c r="BK692" s="239">
        <f t="shared" si="471"/>
        <v>6.4976162990695228</v>
      </c>
      <c r="BL692" s="27">
        <f t="shared" si="472"/>
        <v>34320</v>
      </c>
      <c r="BM692" s="239">
        <f t="shared" si="473"/>
        <v>7.2429053505063905</v>
      </c>
      <c r="BN692" s="240">
        <f t="shared" si="474"/>
        <v>12415</v>
      </c>
      <c r="BO692" s="239">
        <f t="shared" si="475"/>
        <v>2.6200661400506071</v>
      </c>
      <c r="BP692" s="27">
        <f t="shared" si="476"/>
        <v>18000</v>
      </c>
      <c r="BQ692" s="239">
        <f t="shared" si="477"/>
        <v>3.7987265824334218</v>
      </c>
      <c r="BR692" s="36">
        <f t="shared" si="478"/>
        <v>38309.06</v>
      </c>
      <c r="BS692" s="239">
        <f t="shared" si="479"/>
        <v>8.0847580316687164</v>
      </c>
      <c r="BT692" s="248">
        <f t="shared" si="488"/>
        <v>0.33334410342666243</v>
      </c>
      <c r="BU692" s="88">
        <v>133832.56</v>
      </c>
      <c r="BV692" s="47">
        <f t="shared" si="480"/>
        <v>28.244072403728659</v>
      </c>
      <c r="BW692" s="54">
        <f t="shared" si="481"/>
        <v>24120.210000000021</v>
      </c>
      <c r="BX692" s="237">
        <f t="shared" si="482"/>
        <v>5.0903379389375845</v>
      </c>
      <c r="BY692" s="73">
        <v>7244.5</v>
      </c>
      <c r="BZ692" s="73">
        <v>8180</v>
      </c>
      <c r="CA692" s="73">
        <v>9524</v>
      </c>
      <c r="CB692" s="73">
        <v>5840</v>
      </c>
      <c r="CC692" s="88">
        <v>34320</v>
      </c>
      <c r="CD692" s="88">
        <v>12415</v>
      </c>
      <c r="CE692" s="88">
        <v>18000</v>
      </c>
      <c r="CF692" s="42">
        <f t="shared" si="483"/>
        <v>1.6872708809815493E-2</v>
      </c>
      <c r="CG692" s="42">
        <f t="shared" si="484"/>
        <v>1.939537640782454E-2</v>
      </c>
      <c r="CH692" s="42">
        <f t="shared" si="485"/>
        <v>2.218174873416837E-2</v>
      </c>
      <c r="CI692" s="42">
        <f t="shared" si="486"/>
        <v>1.36015762922662E-2</v>
      </c>
      <c r="CJ692" s="42">
        <f t="shared" si="487"/>
        <v>7.2429053505063914E-2</v>
      </c>
      <c r="CK692" s="54">
        <f t="shared" ref="CK692:CK705" si="489">+BW692*20%</f>
        <v>4824.042000000004</v>
      </c>
    </row>
    <row r="693" spans="1:89" ht="20" customHeight="1" x14ac:dyDescent="0.6">
      <c r="A693" s="47">
        <v>686</v>
      </c>
      <c r="B693" s="47">
        <v>4</v>
      </c>
      <c r="C693" s="48" t="s">
        <v>1068</v>
      </c>
      <c r="D693" s="48" t="s">
        <v>700</v>
      </c>
      <c r="E693" s="48" t="s">
        <v>764</v>
      </c>
      <c r="F693" s="23"/>
      <c r="G693" s="19">
        <v>40</v>
      </c>
      <c r="H693" s="20">
        <f t="shared" si="446"/>
        <v>0</v>
      </c>
      <c r="I693" s="23">
        <v>7652</v>
      </c>
      <c r="J693" s="22">
        <v>50</v>
      </c>
      <c r="K693" s="20">
        <f t="shared" si="447"/>
        <v>382600</v>
      </c>
      <c r="L693" s="23"/>
      <c r="M693" s="24">
        <v>60</v>
      </c>
      <c r="N693" s="20">
        <f t="shared" si="448"/>
        <v>0</v>
      </c>
      <c r="O693" s="23">
        <v>3729</v>
      </c>
      <c r="P693" s="25">
        <v>12</v>
      </c>
      <c r="Q693" s="20">
        <f t="shared" si="449"/>
        <v>44748</v>
      </c>
      <c r="R693" s="23">
        <v>300</v>
      </c>
      <c r="S693" s="26">
        <v>12</v>
      </c>
      <c r="T693" s="20">
        <f t="shared" si="450"/>
        <v>3600</v>
      </c>
      <c r="U693" s="23">
        <v>624</v>
      </c>
      <c r="V693" s="25">
        <v>8</v>
      </c>
      <c r="W693" s="20">
        <f t="shared" si="451"/>
        <v>4992</v>
      </c>
      <c r="X693" s="23">
        <v>268</v>
      </c>
      <c r="Y693" s="25">
        <v>12</v>
      </c>
      <c r="Z693" s="20">
        <f t="shared" si="452"/>
        <v>3216</v>
      </c>
      <c r="AA693" s="23">
        <v>730</v>
      </c>
      <c r="AB693" s="25">
        <v>10</v>
      </c>
      <c r="AC693" s="20">
        <f t="shared" si="453"/>
        <v>7300</v>
      </c>
      <c r="AD693" s="23">
        <v>175</v>
      </c>
      <c r="AE693" s="25">
        <v>25</v>
      </c>
      <c r="AF693" s="20">
        <f t="shared" si="454"/>
        <v>4375</v>
      </c>
      <c r="AG693" s="23"/>
      <c r="AH693" s="25">
        <v>7.5</v>
      </c>
      <c r="AI693" s="20">
        <f t="shared" si="455"/>
        <v>0</v>
      </c>
      <c r="AJ693" s="23"/>
      <c r="AK693" s="22">
        <v>15</v>
      </c>
      <c r="AL693" s="20">
        <f t="shared" si="456"/>
        <v>0</v>
      </c>
      <c r="AM693" s="23"/>
      <c r="AN693" s="25">
        <v>12</v>
      </c>
      <c r="AO693" s="20">
        <f t="shared" si="457"/>
        <v>0</v>
      </c>
      <c r="AP693" s="23">
        <f t="shared" si="458"/>
        <v>2097</v>
      </c>
      <c r="AQ693" s="23"/>
      <c r="AR693" s="27">
        <v>4</v>
      </c>
      <c r="AS693" s="23">
        <f t="shared" si="459"/>
        <v>0</v>
      </c>
      <c r="AT693" s="23"/>
      <c r="AU693" s="28">
        <v>6</v>
      </c>
      <c r="AV693" s="23">
        <f t="shared" si="460"/>
        <v>0</v>
      </c>
      <c r="AW693" s="23">
        <v>1412</v>
      </c>
      <c r="AX693" s="29">
        <f t="shared" si="461"/>
        <v>1412</v>
      </c>
      <c r="AY693" s="23">
        <v>22250</v>
      </c>
      <c r="AZ693" s="30">
        <f t="shared" si="462"/>
        <v>0.48732357553580763</v>
      </c>
      <c r="BA693" s="30">
        <f t="shared" si="463"/>
        <v>0.27404600104547833</v>
      </c>
      <c r="BB693" s="30">
        <f t="shared" si="464"/>
        <v>0.37865379458299814</v>
      </c>
      <c r="BC693" s="20">
        <f t="shared" si="465"/>
        <v>406083</v>
      </c>
      <c r="BD693" s="20">
        <f t="shared" si="466"/>
        <v>390575</v>
      </c>
      <c r="BE693" s="20">
        <f t="shared" si="467"/>
        <v>406083</v>
      </c>
      <c r="BF693" s="20">
        <f t="shared" si="468"/>
        <v>406083</v>
      </c>
      <c r="BG693" s="36">
        <v>473081</v>
      </c>
      <c r="BH693" s="36">
        <v>312706.37983049999</v>
      </c>
      <c r="BI693" s="237">
        <f t="shared" si="469"/>
        <v>66.099965931943998</v>
      </c>
      <c r="BJ693" s="238">
        <f t="shared" si="470"/>
        <v>31286</v>
      </c>
      <c r="BK693" s="239">
        <f t="shared" si="471"/>
        <v>6.613243820825609</v>
      </c>
      <c r="BL693" s="27">
        <f t="shared" si="472"/>
        <v>52356.51</v>
      </c>
      <c r="BM693" s="239">
        <f t="shared" si="473"/>
        <v>11.06713438079314</v>
      </c>
      <c r="BN693" s="240">
        <f t="shared" si="474"/>
        <v>0</v>
      </c>
      <c r="BO693" s="239">
        <f t="shared" si="475"/>
        <v>0</v>
      </c>
      <c r="BP693" s="27">
        <f t="shared" si="476"/>
        <v>45000</v>
      </c>
      <c r="BQ693" s="239">
        <f t="shared" si="477"/>
        <v>9.5121131476427916</v>
      </c>
      <c r="BR693" s="36">
        <f t="shared" si="478"/>
        <v>25334.119999999995</v>
      </c>
      <c r="BS693" s="239">
        <f t="shared" si="479"/>
        <v>5.3551336874657816</v>
      </c>
      <c r="BT693" s="248">
        <f t="shared" si="488"/>
        <v>0.33900034068056001</v>
      </c>
      <c r="BU693" s="36">
        <v>153976.63</v>
      </c>
      <c r="BV693" s="47">
        <f t="shared" si="480"/>
        <v>32.547625036727325</v>
      </c>
      <c r="BW693" s="54">
        <f t="shared" si="481"/>
        <v>6397.9901695000008</v>
      </c>
      <c r="BX693" s="237">
        <f t="shared" si="482"/>
        <v>1.3524090313286732</v>
      </c>
      <c r="BY693" s="53">
        <v>6826</v>
      </c>
      <c r="BZ693" s="53">
        <v>10800</v>
      </c>
      <c r="CA693" s="53">
        <v>10500</v>
      </c>
      <c r="CB693" s="53">
        <v>3160</v>
      </c>
      <c r="CC693" s="54">
        <v>52356.51</v>
      </c>
      <c r="CD693" s="54"/>
      <c r="CE693" s="54">
        <v>45000</v>
      </c>
      <c r="CF693" s="42">
        <f t="shared" si="483"/>
        <v>1.6809371483169695E-2</v>
      </c>
      <c r="CG693" s="42">
        <f t="shared" si="484"/>
        <v>2.7651539397042822E-2</v>
      </c>
      <c r="CH693" s="42">
        <f t="shared" si="485"/>
        <v>2.585678297293903E-2</v>
      </c>
      <c r="CI693" s="42">
        <f t="shared" si="486"/>
        <v>7.7816603994749845E-3</v>
      </c>
      <c r="CJ693" s="42">
        <f t="shared" si="487"/>
        <v>0.11067134380793142</v>
      </c>
      <c r="CK693" s="54">
        <f t="shared" si="489"/>
        <v>1279.5980339000002</v>
      </c>
    </row>
    <row r="694" spans="1:89" ht="20" customHeight="1" x14ac:dyDescent="0.6">
      <c r="A694" s="47">
        <v>687</v>
      </c>
      <c r="B694" s="47">
        <v>4</v>
      </c>
      <c r="C694" s="48" t="s">
        <v>1069</v>
      </c>
      <c r="D694" s="48" t="s">
        <v>222</v>
      </c>
      <c r="E694" s="48" t="s">
        <v>297</v>
      </c>
      <c r="F694" s="57"/>
      <c r="G694" s="19">
        <v>40</v>
      </c>
      <c r="H694" s="20">
        <f t="shared" si="446"/>
        <v>0</v>
      </c>
      <c r="I694" s="23">
        <v>7740</v>
      </c>
      <c r="J694" s="22">
        <v>50</v>
      </c>
      <c r="K694" s="20">
        <f t="shared" si="447"/>
        <v>387000</v>
      </c>
      <c r="L694" s="23"/>
      <c r="M694" s="24">
        <v>60</v>
      </c>
      <c r="N694" s="20">
        <f t="shared" si="448"/>
        <v>0</v>
      </c>
      <c r="O694" s="23">
        <v>3042</v>
      </c>
      <c r="P694" s="25">
        <v>12</v>
      </c>
      <c r="Q694" s="20">
        <f t="shared" si="449"/>
        <v>36504</v>
      </c>
      <c r="R694" s="23">
        <v>720</v>
      </c>
      <c r="S694" s="26">
        <v>12</v>
      </c>
      <c r="T694" s="20">
        <f t="shared" si="450"/>
        <v>8640</v>
      </c>
      <c r="U694" s="23">
        <v>700</v>
      </c>
      <c r="V694" s="25">
        <v>8</v>
      </c>
      <c r="W694" s="20">
        <f t="shared" si="451"/>
        <v>5600</v>
      </c>
      <c r="X694" s="23">
        <v>500</v>
      </c>
      <c r="Y694" s="25">
        <v>12</v>
      </c>
      <c r="Z694" s="20">
        <f t="shared" si="452"/>
        <v>6000</v>
      </c>
      <c r="AA694" s="23">
        <v>560</v>
      </c>
      <c r="AB694" s="25">
        <v>10</v>
      </c>
      <c r="AC694" s="20">
        <f t="shared" si="453"/>
        <v>5600</v>
      </c>
      <c r="AD694" s="23"/>
      <c r="AE694" s="25">
        <v>25</v>
      </c>
      <c r="AF694" s="20">
        <f t="shared" si="454"/>
        <v>0</v>
      </c>
      <c r="AG694" s="23"/>
      <c r="AH694" s="25">
        <v>7.5</v>
      </c>
      <c r="AI694" s="20">
        <f t="shared" si="455"/>
        <v>0</v>
      </c>
      <c r="AJ694" s="23">
        <v>55</v>
      </c>
      <c r="AK694" s="22">
        <v>15</v>
      </c>
      <c r="AL694" s="20">
        <f t="shared" si="456"/>
        <v>825</v>
      </c>
      <c r="AM694" s="23"/>
      <c r="AN694" s="25">
        <v>12</v>
      </c>
      <c r="AO694" s="20">
        <f t="shared" si="457"/>
        <v>0</v>
      </c>
      <c r="AP694" s="23">
        <f t="shared" si="458"/>
        <v>2535</v>
      </c>
      <c r="AQ694" s="23">
        <v>46</v>
      </c>
      <c r="AR694" s="27">
        <v>4</v>
      </c>
      <c r="AS694" s="23">
        <f t="shared" si="459"/>
        <v>184</v>
      </c>
      <c r="AT694" s="23"/>
      <c r="AU694" s="28">
        <v>6</v>
      </c>
      <c r="AV694" s="23">
        <f t="shared" si="460"/>
        <v>0</v>
      </c>
      <c r="AW694" s="23">
        <v>1209</v>
      </c>
      <c r="AX694" s="29">
        <f t="shared" si="461"/>
        <v>1393</v>
      </c>
      <c r="AY694" s="23">
        <v>21700</v>
      </c>
      <c r="AZ694" s="30">
        <f t="shared" si="462"/>
        <v>0.39302325581395348</v>
      </c>
      <c r="BA694" s="30">
        <f t="shared" si="463"/>
        <v>0.32751937984496127</v>
      </c>
      <c r="BB694" s="30">
        <f t="shared" si="464"/>
        <v>0.45792241946088102</v>
      </c>
      <c r="BC694" s="20">
        <f t="shared" si="465"/>
        <v>412840</v>
      </c>
      <c r="BD694" s="20">
        <f t="shared" si="466"/>
        <v>395640</v>
      </c>
      <c r="BE694" s="20">
        <f t="shared" si="467"/>
        <v>412840</v>
      </c>
      <c r="BF694" s="20">
        <f t="shared" si="468"/>
        <v>412840</v>
      </c>
      <c r="BG694" s="36">
        <v>471869</v>
      </c>
      <c r="BH694" s="36">
        <v>314507.75754566601</v>
      </c>
      <c r="BI694" s="237">
        <f t="shared" si="469"/>
        <v>66.651498094951364</v>
      </c>
      <c r="BJ694" s="238">
        <f t="shared" si="470"/>
        <v>35749</v>
      </c>
      <c r="BK694" s="239">
        <f t="shared" si="471"/>
        <v>7.5760433510147953</v>
      </c>
      <c r="BL694" s="27">
        <f t="shared" si="472"/>
        <v>46181.37</v>
      </c>
      <c r="BM694" s="239">
        <f t="shared" si="473"/>
        <v>9.7869048401145253</v>
      </c>
      <c r="BN694" s="240">
        <f t="shared" si="474"/>
        <v>0</v>
      </c>
      <c r="BO694" s="239">
        <f t="shared" si="475"/>
        <v>0</v>
      </c>
      <c r="BP694" s="27">
        <f t="shared" si="476"/>
        <v>12000</v>
      </c>
      <c r="BQ694" s="239">
        <f t="shared" si="477"/>
        <v>2.5430786934509366</v>
      </c>
      <c r="BR694" s="36">
        <f t="shared" si="478"/>
        <v>36887.410000000003</v>
      </c>
      <c r="BS694" s="239">
        <f t="shared" si="479"/>
        <v>7.8172988689657528</v>
      </c>
      <c r="BT694" s="248">
        <f t="shared" si="488"/>
        <v>0.33348501905048644</v>
      </c>
      <c r="BU694" s="36">
        <v>130817.78</v>
      </c>
      <c r="BV694" s="47">
        <f t="shared" si="480"/>
        <v>27.723325753546007</v>
      </c>
      <c r="BW694" s="54">
        <f t="shared" si="481"/>
        <v>26543.462454333989</v>
      </c>
      <c r="BX694" s="237">
        <f t="shared" si="482"/>
        <v>5.6251761515026395</v>
      </c>
      <c r="BY694" s="53">
        <v>10864</v>
      </c>
      <c r="BZ694" s="53">
        <v>6875</v>
      </c>
      <c r="CA694" s="53">
        <v>9000</v>
      </c>
      <c r="CB694" s="53">
        <v>9010</v>
      </c>
      <c r="CC694" s="54">
        <v>46181.37</v>
      </c>
      <c r="CD694" s="54"/>
      <c r="CE694" s="54">
        <v>12000</v>
      </c>
      <c r="CF694" s="42">
        <f t="shared" si="483"/>
        <v>2.6315279527177601E-2</v>
      </c>
      <c r="CG694" s="42">
        <f t="shared" si="484"/>
        <v>1.7376908300475179E-2</v>
      </c>
      <c r="CH694" s="42">
        <f t="shared" si="485"/>
        <v>2.1800213157639765E-2</v>
      </c>
      <c r="CI694" s="42">
        <f t="shared" si="486"/>
        <v>2.1824435616703809E-2</v>
      </c>
      <c r="CJ694" s="42">
        <f t="shared" si="487"/>
        <v>9.7869048401145242E-2</v>
      </c>
      <c r="CK694" s="54">
        <f t="shared" si="489"/>
        <v>5308.6924908667979</v>
      </c>
    </row>
    <row r="695" spans="1:89" ht="20" customHeight="1" x14ac:dyDescent="0.6">
      <c r="A695" s="47">
        <v>688</v>
      </c>
      <c r="B695" s="47">
        <v>3</v>
      </c>
      <c r="C695" s="60" t="s">
        <v>1070</v>
      </c>
      <c r="D695" s="47" t="s">
        <v>369</v>
      </c>
      <c r="E695" s="47" t="s">
        <v>138</v>
      </c>
      <c r="F695" s="64"/>
      <c r="G695" s="19">
        <v>40</v>
      </c>
      <c r="H695" s="20">
        <f t="shared" si="446"/>
        <v>0</v>
      </c>
      <c r="I695" s="64">
        <v>7547</v>
      </c>
      <c r="J695" s="22">
        <v>50</v>
      </c>
      <c r="K695" s="20">
        <f t="shared" si="447"/>
        <v>377350</v>
      </c>
      <c r="L695" s="23"/>
      <c r="M695" s="24">
        <v>60</v>
      </c>
      <c r="N695" s="20">
        <f t="shared" si="448"/>
        <v>0</v>
      </c>
      <c r="O695" s="23">
        <v>3479</v>
      </c>
      <c r="P695" s="25">
        <v>12</v>
      </c>
      <c r="Q695" s="20">
        <f t="shared" si="449"/>
        <v>41748</v>
      </c>
      <c r="R695" s="23"/>
      <c r="S695" s="26">
        <v>12</v>
      </c>
      <c r="T695" s="20">
        <f t="shared" si="450"/>
        <v>0</v>
      </c>
      <c r="U695" s="23">
        <v>589</v>
      </c>
      <c r="V695" s="25">
        <v>8</v>
      </c>
      <c r="W695" s="20">
        <f t="shared" si="451"/>
        <v>4712</v>
      </c>
      <c r="X695" s="23">
        <v>430</v>
      </c>
      <c r="Y695" s="25">
        <v>12</v>
      </c>
      <c r="Z695" s="20">
        <f t="shared" si="452"/>
        <v>5160</v>
      </c>
      <c r="AA695" s="23">
        <v>553</v>
      </c>
      <c r="AB695" s="25">
        <v>10</v>
      </c>
      <c r="AC695" s="20">
        <f t="shared" si="453"/>
        <v>5530</v>
      </c>
      <c r="AD695" s="23">
        <v>309</v>
      </c>
      <c r="AE695" s="25">
        <v>25</v>
      </c>
      <c r="AF695" s="20">
        <f t="shared" si="454"/>
        <v>7725</v>
      </c>
      <c r="AG695" s="23">
        <v>481</v>
      </c>
      <c r="AH695" s="25">
        <v>7.5</v>
      </c>
      <c r="AI695" s="20">
        <f t="shared" si="455"/>
        <v>3607.5</v>
      </c>
      <c r="AJ695" s="23"/>
      <c r="AK695" s="22">
        <v>15</v>
      </c>
      <c r="AL695" s="20">
        <f t="shared" si="456"/>
        <v>0</v>
      </c>
      <c r="AM695" s="23"/>
      <c r="AN695" s="25">
        <v>12</v>
      </c>
      <c r="AO695" s="20">
        <f t="shared" si="457"/>
        <v>0</v>
      </c>
      <c r="AP695" s="23">
        <f t="shared" si="458"/>
        <v>2362</v>
      </c>
      <c r="AQ695" s="23"/>
      <c r="AR695" s="27">
        <v>4</v>
      </c>
      <c r="AS695" s="23">
        <f t="shared" si="459"/>
        <v>0</v>
      </c>
      <c r="AT695" s="23"/>
      <c r="AU695" s="28">
        <v>6</v>
      </c>
      <c r="AV695" s="23">
        <f t="shared" si="460"/>
        <v>0</v>
      </c>
      <c r="AW695" s="23">
        <v>1345</v>
      </c>
      <c r="AX695" s="29">
        <f t="shared" si="461"/>
        <v>1345</v>
      </c>
      <c r="AY695" s="23">
        <v>25520</v>
      </c>
      <c r="AZ695" s="30">
        <f t="shared" si="462"/>
        <v>0.46097787200212004</v>
      </c>
      <c r="BA695" s="30">
        <f t="shared" si="463"/>
        <v>0.31297204187094207</v>
      </c>
      <c r="BB695" s="30">
        <f t="shared" si="464"/>
        <v>0.38660534636389765</v>
      </c>
      <c r="BC695" s="20">
        <f t="shared" si="465"/>
        <v>400477</v>
      </c>
      <c r="BD695" s="20">
        <f t="shared" si="466"/>
        <v>385075</v>
      </c>
      <c r="BE695" s="20">
        <f t="shared" si="467"/>
        <v>400477</v>
      </c>
      <c r="BF695" s="20">
        <f t="shared" si="468"/>
        <v>404084.5</v>
      </c>
      <c r="BG695" s="36">
        <v>471352.5</v>
      </c>
      <c r="BH695" s="36">
        <v>311704.10227241099</v>
      </c>
      <c r="BI695" s="237">
        <f t="shared" si="469"/>
        <v>66.12972292974176</v>
      </c>
      <c r="BJ695" s="238">
        <f t="shared" si="470"/>
        <v>29120.55</v>
      </c>
      <c r="BK695" s="239">
        <f t="shared" si="471"/>
        <v>6.1780832816204434</v>
      </c>
      <c r="BL695" s="27">
        <f t="shared" si="472"/>
        <v>35140.5</v>
      </c>
      <c r="BM695" s="239">
        <f t="shared" si="473"/>
        <v>7.4552484605470433</v>
      </c>
      <c r="BN695" s="240">
        <f t="shared" si="474"/>
        <v>5632</v>
      </c>
      <c r="BO695" s="239">
        <f t="shared" si="475"/>
        <v>1.1948594735362601</v>
      </c>
      <c r="BP695" s="27">
        <f t="shared" si="476"/>
        <v>35000</v>
      </c>
      <c r="BQ695" s="239">
        <f t="shared" si="477"/>
        <v>7.4254406203425258</v>
      </c>
      <c r="BR695" s="36">
        <f t="shared" si="478"/>
        <v>34354.89</v>
      </c>
      <c r="BS695" s="239">
        <f t="shared" si="479"/>
        <v>7.2885770203828351</v>
      </c>
      <c r="BT695" s="248">
        <f t="shared" si="488"/>
        <v>0.33870277070258248</v>
      </c>
      <c r="BU695" s="36">
        <v>139247.94</v>
      </c>
      <c r="BV695" s="47">
        <f t="shared" si="480"/>
        <v>29.542208856429109</v>
      </c>
      <c r="BW695" s="54">
        <f t="shared" si="481"/>
        <v>20400.457727589004</v>
      </c>
      <c r="BX695" s="237">
        <f t="shared" si="482"/>
        <v>4.328068213829142</v>
      </c>
      <c r="BY695" s="53">
        <v>7196</v>
      </c>
      <c r="BZ695" s="53">
        <v>8200</v>
      </c>
      <c r="CA695" s="53">
        <v>10620</v>
      </c>
      <c r="CB695" s="53">
        <v>3104.55</v>
      </c>
      <c r="CC695" s="54">
        <v>35140.5</v>
      </c>
      <c r="CD695" s="54">
        <v>5632</v>
      </c>
      <c r="CE695" s="54">
        <v>35000</v>
      </c>
      <c r="CF695" s="42">
        <f t="shared" si="483"/>
        <v>1.7968572477320796E-2</v>
      </c>
      <c r="CG695" s="42">
        <f t="shared" si="484"/>
        <v>2.129455300915406E-2</v>
      </c>
      <c r="CH695" s="42">
        <f t="shared" si="485"/>
        <v>2.6518376835623518E-2</v>
      </c>
      <c r="CI695" s="42">
        <f t="shared" si="486"/>
        <v>7.6829227550178243E-3</v>
      </c>
      <c r="CJ695" s="42">
        <f t="shared" si="487"/>
        <v>7.4552484605470426E-2</v>
      </c>
      <c r="CK695" s="54">
        <f t="shared" si="489"/>
        <v>4080.091545517801</v>
      </c>
    </row>
    <row r="696" spans="1:89" ht="20" customHeight="1" x14ac:dyDescent="0.6">
      <c r="A696" s="47">
        <v>689</v>
      </c>
      <c r="B696" s="47">
        <v>3</v>
      </c>
      <c r="C696" s="48" t="s">
        <v>1071</v>
      </c>
      <c r="D696" s="48" t="s">
        <v>1072</v>
      </c>
      <c r="E696" s="48" t="s">
        <v>163</v>
      </c>
      <c r="F696" s="66"/>
      <c r="G696" s="19">
        <v>40</v>
      </c>
      <c r="H696" s="20">
        <f t="shared" si="446"/>
        <v>0</v>
      </c>
      <c r="I696" s="57">
        <v>8493</v>
      </c>
      <c r="J696" s="22">
        <v>50</v>
      </c>
      <c r="K696" s="20">
        <f t="shared" si="447"/>
        <v>424650</v>
      </c>
      <c r="L696" s="23"/>
      <c r="M696" s="24">
        <v>60</v>
      </c>
      <c r="N696" s="20">
        <f t="shared" si="448"/>
        <v>0</v>
      </c>
      <c r="O696" s="57">
        <v>2297</v>
      </c>
      <c r="P696" s="25">
        <v>12</v>
      </c>
      <c r="Q696" s="20">
        <f t="shared" si="449"/>
        <v>27564</v>
      </c>
      <c r="R696" s="57"/>
      <c r="S696" s="26">
        <v>12</v>
      </c>
      <c r="T696" s="20">
        <f t="shared" si="450"/>
        <v>0</v>
      </c>
      <c r="U696" s="57">
        <v>320</v>
      </c>
      <c r="V696" s="25">
        <v>8</v>
      </c>
      <c r="W696" s="20">
        <f t="shared" si="451"/>
        <v>2560</v>
      </c>
      <c r="X696" s="57">
        <v>205</v>
      </c>
      <c r="Y696" s="25">
        <v>12</v>
      </c>
      <c r="Z696" s="20">
        <f t="shared" si="452"/>
        <v>2460</v>
      </c>
      <c r="AA696" s="57">
        <v>345</v>
      </c>
      <c r="AB696" s="25">
        <v>10</v>
      </c>
      <c r="AC696" s="20">
        <f t="shared" si="453"/>
        <v>3450</v>
      </c>
      <c r="AD696" s="57"/>
      <c r="AE696" s="25">
        <v>25</v>
      </c>
      <c r="AF696" s="20">
        <f t="shared" si="454"/>
        <v>0</v>
      </c>
      <c r="AG696" s="57"/>
      <c r="AH696" s="25">
        <v>7.5</v>
      </c>
      <c r="AI696" s="20">
        <f t="shared" si="455"/>
        <v>0</v>
      </c>
      <c r="AJ696" s="57"/>
      <c r="AK696" s="22">
        <v>15</v>
      </c>
      <c r="AL696" s="20">
        <f t="shared" si="456"/>
        <v>0</v>
      </c>
      <c r="AM696" s="57"/>
      <c r="AN696" s="25">
        <v>12</v>
      </c>
      <c r="AO696" s="20">
        <f t="shared" si="457"/>
        <v>0</v>
      </c>
      <c r="AP696" s="23">
        <f t="shared" si="458"/>
        <v>870</v>
      </c>
      <c r="AQ696" s="57"/>
      <c r="AR696" s="27">
        <v>4</v>
      </c>
      <c r="AS696" s="23">
        <f t="shared" si="459"/>
        <v>0</v>
      </c>
      <c r="AT696" s="57"/>
      <c r="AU696" s="28">
        <v>6</v>
      </c>
      <c r="AV696" s="23">
        <f t="shared" si="460"/>
        <v>0</v>
      </c>
      <c r="AW696" s="57">
        <v>569</v>
      </c>
      <c r="AX696" s="29">
        <f t="shared" si="461"/>
        <v>569</v>
      </c>
      <c r="AY696" s="23">
        <v>8535</v>
      </c>
      <c r="AZ696" s="30">
        <f t="shared" si="462"/>
        <v>0.27045802425526905</v>
      </c>
      <c r="BA696" s="30">
        <f t="shared" si="463"/>
        <v>0.10243730130695868</v>
      </c>
      <c r="BB696" s="30">
        <f t="shared" si="464"/>
        <v>0.24771441010013059</v>
      </c>
      <c r="BC696" s="20">
        <f t="shared" si="465"/>
        <v>433120</v>
      </c>
      <c r="BD696" s="20">
        <f t="shared" si="466"/>
        <v>424650</v>
      </c>
      <c r="BE696" s="20">
        <f t="shared" si="467"/>
        <v>433120</v>
      </c>
      <c r="BF696" s="20">
        <f t="shared" si="468"/>
        <v>433120</v>
      </c>
      <c r="BG696" s="88">
        <v>469219</v>
      </c>
      <c r="BH696" s="88">
        <v>317055.65999999997</v>
      </c>
      <c r="BI696" s="237">
        <f t="shared" si="469"/>
        <v>67.570933828340287</v>
      </c>
      <c r="BJ696" s="238">
        <f t="shared" si="470"/>
        <v>27772</v>
      </c>
      <c r="BK696" s="239">
        <f t="shared" si="471"/>
        <v>5.9187714052500011</v>
      </c>
      <c r="BL696" s="27">
        <f t="shared" si="472"/>
        <v>51118</v>
      </c>
      <c r="BM696" s="239">
        <f t="shared" si="473"/>
        <v>10.894273249804463</v>
      </c>
      <c r="BN696" s="240">
        <f t="shared" si="474"/>
        <v>6082</v>
      </c>
      <c r="BO696" s="239">
        <f t="shared" si="475"/>
        <v>1.2961964455829795</v>
      </c>
      <c r="BP696" s="27">
        <f t="shared" si="476"/>
        <v>10000</v>
      </c>
      <c r="BQ696" s="239">
        <f t="shared" si="477"/>
        <v>2.1312009956971054</v>
      </c>
      <c r="BR696" s="36">
        <f t="shared" si="478"/>
        <v>35841.5</v>
      </c>
      <c r="BS696" s="239">
        <f t="shared" si="479"/>
        <v>7.6385440487277805</v>
      </c>
      <c r="BT696" s="248">
        <f t="shared" si="488"/>
        <v>0.32429066171659721</v>
      </c>
      <c r="BU696" s="241">
        <v>130813.5</v>
      </c>
      <c r="BV696" s="47">
        <f t="shared" si="480"/>
        <v>27.878986145062328</v>
      </c>
      <c r="BW696" s="54">
        <f t="shared" si="481"/>
        <v>21349.840000000026</v>
      </c>
      <c r="BX696" s="237">
        <f t="shared" si="482"/>
        <v>4.550080026597394</v>
      </c>
      <c r="BY696" s="58">
        <v>7252</v>
      </c>
      <c r="BZ696" s="58">
        <v>8850</v>
      </c>
      <c r="CA696" s="58">
        <v>5400</v>
      </c>
      <c r="CB696" s="58">
        <v>6270</v>
      </c>
      <c r="CC696" s="59">
        <v>51118</v>
      </c>
      <c r="CD696" s="59">
        <v>6082</v>
      </c>
      <c r="CE696" s="59">
        <v>10000</v>
      </c>
      <c r="CF696" s="42">
        <f t="shared" si="483"/>
        <v>1.6743627632065015E-2</v>
      </c>
      <c r="CG696" s="42">
        <f t="shared" si="484"/>
        <v>2.0840692334864006E-2</v>
      </c>
      <c r="CH696" s="42">
        <f t="shared" si="485"/>
        <v>1.2467676394532693E-2</v>
      </c>
      <c r="CI696" s="42">
        <f t="shared" si="486"/>
        <v>1.4476357591429626E-2</v>
      </c>
      <c r="CJ696" s="42">
        <f t="shared" si="487"/>
        <v>0.10894273249804462</v>
      </c>
      <c r="CK696" s="54">
        <f t="shared" si="489"/>
        <v>4269.9680000000053</v>
      </c>
    </row>
    <row r="697" spans="1:89" ht="20" customHeight="1" x14ac:dyDescent="0.6">
      <c r="A697" s="47">
        <v>690</v>
      </c>
      <c r="B697" s="47">
        <v>4</v>
      </c>
      <c r="C697" s="48" t="s">
        <v>1073</v>
      </c>
      <c r="D697" s="48" t="s">
        <v>700</v>
      </c>
      <c r="E697" s="48" t="s">
        <v>210</v>
      </c>
      <c r="F697" s="57"/>
      <c r="G697" s="19">
        <v>40</v>
      </c>
      <c r="H697" s="20">
        <f t="shared" si="446"/>
        <v>0</v>
      </c>
      <c r="I697" s="57">
        <v>6995</v>
      </c>
      <c r="J697" s="22">
        <v>50</v>
      </c>
      <c r="K697" s="20">
        <f t="shared" si="447"/>
        <v>349750</v>
      </c>
      <c r="L697" s="23"/>
      <c r="M697" s="24">
        <v>60</v>
      </c>
      <c r="N697" s="20">
        <f t="shared" si="448"/>
        <v>0</v>
      </c>
      <c r="O697" s="57">
        <v>4092</v>
      </c>
      <c r="P697" s="25">
        <v>12</v>
      </c>
      <c r="Q697" s="20">
        <f t="shared" si="449"/>
        <v>49104</v>
      </c>
      <c r="R697" s="57">
        <v>310</v>
      </c>
      <c r="S697" s="26">
        <v>12</v>
      </c>
      <c r="T697" s="20">
        <f t="shared" si="450"/>
        <v>3720</v>
      </c>
      <c r="U697" s="23">
        <v>718</v>
      </c>
      <c r="V697" s="25">
        <v>8</v>
      </c>
      <c r="W697" s="20">
        <f t="shared" si="451"/>
        <v>5744</v>
      </c>
      <c r="X697" s="57">
        <v>415</v>
      </c>
      <c r="Y697" s="25">
        <v>12</v>
      </c>
      <c r="Z697" s="20">
        <f t="shared" si="452"/>
        <v>4980</v>
      </c>
      <c r="AA697" s="57">
        <v>629</v>
      </c>
      <c r="AB697" s="25">
        <v>10</v>
      </c>
      <c r="AC697" s="20">
        <f t="shared" si="453"/>
        <v>6290</v>
      </c>
      <c r="AD697" s="57">
        <v>286</v>
      </c>
      <c r="AE697" s="25">
        <v>25</v>
      </c>
      <c r="AF697" s="20">
        <f t="shared" si="454"/>
        <v>7150</v>
      </c>
      <c r="AG697" s="57">
        <v>673</v>
      </c>
      <c r="AH697" s="25">
        <v>7.5</v>
      </c>
      <c r="AI697" s="20">
        <f t="shared" si="455"/>
        <v>5047.5</v>
      </c>
      <c r="AJ697" s="57"/>
      <c r="AK697" s="22">
        <v>15</v>
      </c>
      <c r="AL697" s="20">
        <f t="shared" si="456"/>
        <v>0</v>
      </c>
      <c r="AM697" s="57"/>
      <c r="AN697" s="25">
        <v>12</v>
      </c>
      <c r="AO697" s="20">
        <f t="shared" si="457"/>
        <v>0</v>
      </c>
      <c r="AP697" s="23">
        <f t="shared" si="458"/>
        <v>3031</v>
      </c>
      <c r="AQ697" s="57"/>
      <c r="AR697" s="27">
        <v>4</v>
      </c>
      <c r="AS697" s="23">
        <f t="shared" si="459"/>
        <v>0</v>
      </c>
      <c r="AT697" s="57"/>
      <c r="AU697" s="28">
        <v>6</v>
      </c>
      <c r="AV697" s="23">
        <f t="shared" si="460"/>
        <v>0</v>
      </c>
      <c r="AW697" s="57">
        <v>1707</v>
      </c>
      <c r="AX697" s="29">
        <f t="shared" si="461"/>
        <v>1707</v>
      </c>
      <c r="AY697" s="57">
        <v>34358</v>
      </c>
      <c r="AZ697" s="30">
        <f t="shared" si="462"/>
        <v>0.58498927805575407</v>
      </c>
      <c r="BA697" s="30">
        <f t="shared" si="463"/>
        <v>0.43330950679056468</v>
      </c>
      <c r="BB697" s="30">
        <f t="shared" si="464"/>
        <v>0.41715542521994137</v>
      </c>
      <c r="BC697" s="20">
        <f t="shared" si="465"/>
        <v>377634</v>
      </c>
      <c r="BD697" s="20">
        <f t="shared" si="466"/>
        <v>360620</v>
      </c>
      <c r="BE697" s="20">
        <f t="shared" si="467"/>
        <v>377634</v>
      </c>
      <c r="BF697" s="20">
        <f t="shared" si="468"/>
        <v>382681.5</v>
      </c>
      <c r="BG697" s="241">
        <v>466143.5</v>
      </c>
      <c r="BH697" s="241">
        <v>305799.21999999997</v>
      </c>
      <c r="BI697" s="237">
        <f t="shared" si="469"/>
        <v>65.601948756123377</v>
      </c>
      <c r="BJ697" s="238">
        <f t="shared" si="470"/>
        <v>36052</v>
      </c>
      <c r="BK697" s="239">
        <f t="shared" si="471"/>
        <v>7.7340990488980319</v>
      </c>
      <c r="BL697" s="27">
        <f t="shared" si="472"/>
        <v>53681.02</v>
      </c>
      <c r="BM697" s="239">
        <f t="shared" si="473"/>
        <v>11.515985957114063</v>
      </c>
      <c r="BN697" s="240">
        <f t="shared" si="474"/>
        <v>0</v>
      </c>
      <c r="BO697" s="239">
        <f t="shared" si="475"/>
        <v>0</v>
      </c>
      <c r="BP697" s="27">
        <f t="shared" si="476"/>
        <v>25000</v>
      </c>
      <c r="BQ697" s="239">
        <f t="shared" si="477"/>
        <v>5.3631553373585596</v>
      </c>
      <c r="BR697" s="36">
        <f t="shared" si="478"/>
        <v>30870.040000000008</v>
      </c>
      <c r="BS697" s="239">
        <f t="shared" si="479"/>
        <v>6.6224327916188912</v>
      </c>
      <c r="BT697" s="248">
        <f t="shared" si="488"/>
        <v>0.34398051243876626</v>
      </c>
      <c r="BU697" s="241">
        <v>145603.06</v>
      </c>
      <c r="BV697" s="47">
        <f t="shared" si="480"/>
        <v>31.235673134989543</v>
      </c>
      <c r="BW697" s="54">
        <f t="shared" si="481"/>
        <v>14741.22000000003</v>
      </c>
      <c r="BX697" s="237">
        <f t="shared" si="482"/>
        <v>3.1623781088870766</v>
      </c>
      <c r="BY697" s="58">
        <v>15072</v>
      </c>
      <c r="BZ697" s="58">
        <v>9550</v>
      </c>
      <c r="CA697" s="58">
        <v>8880</v>
      </c>
      <c r="CB697" s="58">
        <v>2550</v>
      </c>
      <c r="CC697" s="59">
        <v>53681.02</v>
      </c>
      <c r="CD697" s="59"/>
      <c r="CE697" s="59">
        <v>25000</v>
      </c>
      <c r="CF697" s="42">
        <f t="shared" si="483"/>
        <v>3.9911660496671379E-2</v>
      </c>
      <c r="CG697" s="42">
        <f t="shared" si="484"/>
        <v>2.6482169596805501E-2</v>
      </c>
      <c r="CH697" s="42">
        <f t="shared" si="485"/>
        <v>2.3514831821287278E-2</v>
      </c>
      <c r="CI697" s="42">
        <f t="shared" si="486"/>
        <v>6.6635047683256182E-3</v>
      </c>
      <c r="CJ697" s="42">
        <f t="shared" si="487"/>
        <v>0.11515985957114064</v>
      </c>
      <c r="CK697" s="54">
        <f t="shared" si="489"/>
        <v>2948.2440000000061</v>
      </c>
    </row>
    <row r="698" spans="1:89" ht="20" customHeight="1" x14ac:dyDescent="0.6">
      <c r="A698" s="47">
        <v>691</v>
      </c>
      <c r="B698" s="47">
        <v>2</v>
      </c>
      <c r="C698" s="48" t="s">
        <v>1074</v>
      </c>
      <c r="D698" s="48" t="s">
        <v>128</v>
      </c>
      <c r="E698" s="48" t="s">
        <v>129</v>
      </c>
      <c r="F698" s="55"/>
      <c r="G698" s="19">
        <v>40</v>
      </c>
      <c r="H698" s="20">
        <f t="shared" si="446"/>
        <v>0</v>
      </c>
      <c r="I698" s="23">
        <v>7212</v>
      </c>
      <c r="J698" s="22">
        <v>50</v>
      </c>
      <c r="K698" s="20">
        <f t="shared" si="447"/>
        <v>360600</v>
      </c>
      <c r="L698" s="23"/>
      <c r="M698" s="24">
        <v>60</v>
      </c>
      <c r="N698" s="20">
        <f t="shared" si="448"/>
        <v>0</v>
      </c>
      <c r="O698" s="23">
        <v>3797</v>
      </c>
      <c r="P698" s="25">
        <v>12</v>
      </c>
      <c r="Q698" s="20">
        <f t="shared" si="449"/>
        <v>45564</v>
      </c>
      <c r="R698" s="23">
        <v>380</v>
      </c>
      <c r="S698" s="26">
        <v>12</v>
      </c>
      <c r="T698" s="20">
        <f t="shared" si="450"/>
        <v>4560</v>
      </c>
      <c r="U698" s="23">
        <v>353</v>
      </c>
      <c r="V698" s="25">
        <v>8</v>
      </c>
      <c r="W698" s="20">
        <f t="shared" si="451"/>
        <v>2824</v>
      </c>
      <c r="X698" s="23">
        <v>100</v>
      </c>
      <c r="Y698" s="25">
        <v>12</v>
      </c>
      <c r="Z698" s="20">
        <f t="shared" si="452"/>
        <v>1200</v>
      </c>
      <c r="AA698" s="23">
        <v>601</v>
      </c>
      <c r="AB698" s="25">
        <v>10</v>
      </c>
      <c r="AC698" s="20">
        <f t="shared" si="453"/>
        <v>6010</v>
      </c>
      <c r="AD698" s="23">
        <v>131</v>
      </c>
      <c r="AE698" s="25">
        <v>25</v>
      </c>
      <c r="AF698" s="20">
        <f t="shared" si="454"/>
        <v>3275</v>
      </c>
      <c r="AG698" s="23">
        <v>764</v>
      </c>
      <c r="AH698" s="25">
        <v>7.5</v>
      </c>
      <c r="AI698" s="20">
        <f t="shared" si="455"/>
        <v>5730</v>
      </c>
      <c r="AJ698" s="23"/>
      <c r="AK698" s="22">
        <v>15</v>
      </c>
      <c r="AL698" s="20">
        <f t="shared" si="456"/>
        <v>0</v>
      </c>
      <c r="AM698" s="23"/>
      <c r="AN698" s="25">
        <v>12</v>
      </c>
      <c r="AO698" s="20">
        <f t="shared" si="457"/>
        <v>0</v>
      </c>
      <c r="AP698" s="23">
        <f t="shared" si="458"/>
        <v>2329</v>
      </c>
      <c r="AQ698" s="23">
        <v>84</v>
      </c>
      <c r="AR698" s="27">
        <v>4</v>
      </c>
      <c r="AS698" s="23">
        <f t="shared" si="459"/>
        <v>336</v>
      </c>
      <c r="AT698" s="23">
        <v>12</v>
      </c>
      <c r="AU698" s="28">
        <v>6</v>
      </c>
      <c r="AV698" s="23">
        <f t="shared" si="460"/>
        <v>72</v>
      </c>
      <c r="AW698" s="23">
        <v>1671</v>
      </c>
      <c r="AX698" s="29">
        <f t="shared" si="461"/>
        <v>2079</v>
      </c>
      <c r="AY698" s="23">
        <v>35996</v>
      </c>
      <c r="AZ698" s="30">
        <f t="shared" si="462"/>
        <v>0.52648363838047696</v>
      </c>
      <c r="BA698" s="30">
        <f t="shared" si="463"/>
        <v>0.32293399889073765</v>
      </c>
      <c r="BB698" s="30">
        <f t="shared" si="464"/>
        <v>0.54753752962865421</v>
      </c>
      <c r="BC698" s="20">
        <f t="shared" si="465"/>
        <v>378469</v>
      </c>
      <c r="BD698" s="20">
        <f t="shared" si="466"/>
        <v>368435</v>
      </c>
      <c r="BE698" s="20">
        <f t="shared" si="467"/>
        <v>378469</v>
      </c>
      <c r="BF698" s="20">
        <f t="shared" si="468"/>
        <v>384199</v>
      </c>
      <c r="BG698" s="36">
        <v>465759</v>
      </c>
      <c r="BH698" s="36">
        <v>304319.63889518601</v>
      </c>
      <c r="BI698" s="237">
        <f t="shared" si="469"/>
        <v>65.33843444682465</v>
      </c>
      <c r="BJ698" s="238">
        <f t="shared" si="470"/>
        <v>33734</v>
      </c>
      <c r="BK698" s="239">
        <f t="shared" si="471"/>
        <v>7.242801534699276</v>
      </c>
      <c r="BL698" s="27">
        <f t="shared" si="472"/>
        <v>31161</v>
      </c>
      <c r="BM698" s="239">
        <f t="shared" si="473"/>
        <v>6.6903699123366378</v>
      </c>
      <c r="BN698" s="240">
        <f t="shared" si="474"/>
        <v>2878</v>
      </c>
      <c r="BO698" s="239">
        <f t="shared" si="475"/>
        <v>0.61791613259217748</v>
      </c>
      <c r="BP698" s="27">
        <f t="shared" si="476"/>
        <v>10000</v>
      </c>
      <c r="BQ698" s="239">
        <f t="shared" si="477"/>
        <v>2.1470331222799772</v>
      </c>
      <c r="BR698" s="36">
        <f t="shared" si="478"/>
        <v>32987.5</v>
      </c>
      <c r="BS698" s="239">
        <f t="shared" si="479"/>
        <v>7.0825255121210748</v>
      </c>
      <c r="BT698" s="248">
        <f t="shared" si="488"/>
        <v>0.3466156555317535</v>
      </c>
      <c r="BU698" s="36">
        <v>110760.5</v>
      </c>
      <c r="BV698" s="47">
        <f t="shared" si="480"/>
        <v>23.780646214029144</v>
      </c>
      <c r="BW698" s="54">
        <f t="shared" si="481"/>
        <v>50678.861104813986</v>
      </c>
      <c r="BX698" s="237">
        <f t="shared" si="482"/>
        <v>10.880919339146207</v>
      </c>
      <c r="BY698" s="53">
        <v>8204</v>
      </c>
      <c r="BZ698" s="53">
        <v>13280</v>
      </c>
      <c r="CA698" s="53">
        <v>10010</v>
      </c>
      <c r="CB698" s="53">
        <v>2240</v>
      </c>
      <c r="CC698" s="54">
        <v>31161</v>
      </c>
      <c r="CD698" s="54">
        <v>2878</v>
      </c>
      <c r="CE698" s="54">
        <v>10000</v>
      </c>
      <c r="CF698" s="42">
        <f t="shared" si="483"/>
        <v>2.1676808404387148E-2</v>
      </c>
      <c r="CG698" s="42">
        <f t="shared" si="484"/>
        <v>3.6044349749616622E-2</v>
      </c>
      <c r="CH698" s="42">
        <f t="shared" si="485"/>
        <v>2.6448665544602068E-2</v>
      </c>
      <c r="CI698" s="42">
        <f t="shared" si="486"/>
        <v>5.8303118956582398E-3</v>
      </c>
      <c r="CJ698" s="42">
        <f t="shared" si="487"/>
        <v>6.690369912336637E-2</v>
      </c>
      <c r="CK698" s="54">
        <f t="shared" si="489"/>
        <v>10135.772220962797</v>
      </c>
    </row>
    <row r="699" spans="1:89" ht="20" customHeight="1" x14ac:dyDescent="0.6">
      <c r="A699" s="47">
        <v>692</v>
      </c>
      <c r="B699" s="47">
        <v>3</v>
      </c>
      <c r="C699" s="48" t="s">
        <v>1075</v>
      </c>
      <c r="D699" s="48" t="s">
        <v>630</v>
      </c>
      <c r="E699" s="48" t="s">
        <v>163</v>
      </c>
      <c r="F699" s="66"/>
      <c r="G699" s="19">
        <v>40</v>
      </c>
      <c r="H699" s="20">
        <f t="shared" si="446"/>
        <v>0</v>
      </c>
      <c r="I699" s="66">
        <v>7909</v>
      </c>
      <c r="J699" s="22">
        <v>50</v>
      </c>
      <c r="K699" s="20">
        <f t="shared" si="447"/>
        <v>395450</v>
      </c>
      <c r="L699" s="23"/>
      <c r="M699" s="24">
        <v>60</v>
      </c>
      <c r="N699" s="20">
        <f t="shared" si="448"/>
        <v>0</v>
      </c>
      <c r="O699" s="66">
        <v>3355</v>
      </c>
      <c r="P699" s="25">
        <v>12</v>
      </c>
      <c r="Q699" s="20">
        <f t="shared" si="449"/>
        <v>40260</v>
      </c>
      <c r="R699" s="66"/>
      <c r="S699" s="26">
        <v>12</v>
      </c>
      <c r="T699" s="20">
        <f t="shared" si="450"/>
        <v>0</v>
      </c>
      <c r="U699" s="66">
        <v>540</v>
      </c>
      <c r="V699" s="25">
        <v>8</v>
      </c>
      <c r="W699" s="20">
        <f t="shared" si="451"/>
        <v>4320</v>
      </c>
      <c r="X699" s="66">
        <v>120</v>
      </c>
      <c r="Y699" s="25">
        <v>12</v>
      </c>
      <c r="Z699" s="20">
        <f t="shared" si="452"/>
        <v>1440</v>
      </c>
      <c r="AA699" s="66">
        <v>675</v>
      </c>
      <c r="AB699" s="25">
        <v>10</v>
      </c>
      <c r="AC699" s="20">
        <f t="shared" si="453"/>
        <v>6750</v>
      </c>
      <c r="AD699" s="66"/>
      <c r="AE699" s="25">
        <v>25</v>
      </c>
      <c r="AF699" s="20">
        <f t="shared" si="454"/>
        <v>0</v>
      </c>
      <c r="AG699" s="66"/>
      <c r="AH699" s="25">
        <v>7.5</v>
      </c>
      <c r="AI699" s="20">
        <f t="shared" si="455"/>
        <v>0</v>
      </c>
      <c r="AJ699" s="66"/>
      <c r="AK699" s="22">
        <v>15</v>
      </c>
      <c r="AL699" s="20">
        <f t="shared" si="456"/>
        <v>0</v>
      </c>
      <c r="AM699" s="66"/>
      <c r="AN699" s="25">
        <v>12</v>
      </c>
      <c r="AO699" s="20">
        <f t="shared" si="457"/>
        <v>0</v>
      </c>
      <c r="AP699" s="23">
        <f t="shared" si="458"/>
        <v>1335</v>
      </c>
      <c r="AQ699" s="66"/>
      <c r="AR699" s="27">
        <v>4</v>
      </c>
      <c r="AS699" s="23">
        <f t="shared" si="459"/>
        <v>0</v>
      </c>
      <c r="AT699" s="66">
        <v>2</v>
      </c>
      <c r="AU699" s="28">
        <v>6</v>
      </c>
      <c r="AV699" s="23">
        <f t="shared" si="460"/>
        <v>12</v>
      </c>
      <c r="AW699" s="66">
        <f>660+144+74+24+47</f>
        <v>949</v>
      </c>
      <c r="AX699" s="29">
        <f t="shared" si="461"/>
        <v>961</v>
      </c>
      <c r="AY699" s="23">
        <v>15665</v>
      </c>
      <c r="AZ699" s="30">
        <f t="shared" si="462"/>
        <v>0.42420027816411682</v>
      </c>
      <c r="BA699" s="30">
        <f t="shared" si="463"/>
        <v>0.16879504362119105</v>
      </c>
      <c r="BB699" s="30">
        <f t="shared" si="464"/>
        <v>0.28643815201192252</v>
      </c>
      <c r="BC699" s="20">
        <f t="shared" si="465"/>
        <v>407960</v>
      </c>
      <c r="BD699" s="20">
        <f t="shared" si="466"/>
        <v>395450</v>
      </c>
      <c r="BE699" s="20">
        <f t="shared" si="467"/>
        <v>407960</v>
      </c>
      <c r="BF699" s="20">
        <f t="shared" si="468"/>
        <v>407960</v>
      </c>
      <c r="BG699" s="88">
        <v>464045</v>
      </c>
      <c r="BH699" s="88">
        <v>307505.71000000002</v>
      </c>
      <c r="BI699" s="237">
        <f t="shared" si="469"/>
        <v>66.266355633613131</v>
      </c>
      <c r="BJ699" s="238">
        <f t="shared" si="470"/>
        <v>25291</v>
      </c>
      <c r="BK699" s="239">
        <f t="shared" si="471"/>
        <v>5.4501179842472176</v>
      </c>
      <c r="BL699" s="27">
        <f t="shared" si="472"/>
        <v>35020</v>
      </c>
      <c r="BM699" s="239">
        <f t="shared" si="473"/>
        <v>7.5466818950748316</v>
      </c>
      <c r="BN699" s="240">
        <f t="shared" si="474"/>
        <v>811</v>
      </c>
      <c r="BO699" s="239">
        <f t="shared" si="475"/>
        <v>0.17476753332112188</v>
      </c>
      <c r="BP699" s="27">
        <f t="shared" si="476"/>
        <v>35000</v>
      </c>
      <c r="BQ699" s="239">
        <f t="shared" si="477"/>
        <v>7.5423719682358392</v>
      </c>
      <c r="BR699" s="36">
        <f t="shared" si="478"/>
        <v>52501.609999999986</v>
      </c>
      <c r="BS699" s="239">
        <f t="shared" si="479"/>
        <v>11.313904901464294</v>
      </c>
      <c r="BT699" s="248">
        <f t="shared" si="488"/>
        <v>0.33733644366386878</v>
      </c>
      <c r="BU699" s="88">
        <v>148623.60999999999</v>
      </c>
      <c r="BV699" s="47">
        <f t="shared" si="480"/>
        <v>32.027844282343302</v>
      </c>
      <c r="BW699" s="54">
        <f t="shared" si="481"/>
        <v>7915.679999999993</v>
      </c>
      <c r="BX699" s="237">
        <f t="shared" si="482"/>
        <v>1.7058000840435719</v>
      </c>
      <c r="BY699" s="73">
        <v>7071</v>
      </c>
      <c r="BZ699" s="73">
        <v>7500</v>
      </c>
      <c r="CA699" s="73">
        <v>5500</v>
      </c>
      <c r="CB699" s="73">
        <v>5220</v>
      </c>
      <c r="CC699" s="88">
        <v>35020</v>
      </c>
      <c r="CD699" s="88">
        <v>811</v>
      </c>
      <c r="CE699" s="88">
        <v>35000</v>
      </c>
      <c r="CF699" s="42">
        <f t="shared" si="483"/>
        <v>1.7332581625649573E-2</v>
      </c>
      <c r="CG699" s="42">
        <f t="shared" si="484"/>
        <v>1.8965735238336074E-2</v>
      </c>
      <c r="CH699" s="42">
        <f t="shared" si="485"/>
        <v>1.3481713893518972E-2</v>
      </c>
      <c r="CI699" s="42">
        <f t="shared" si="486"/>
        <v>1.2795372095303461E-2</v>
      </c>
      <c r="CJ699" s="42">
        <f t="shared" si="487"/>
        <v>7.5466818950748304E-2</v>
      </c>
      <c r="CK699" s="54">
        <f t="shared" si="489"/>
        <v>1583.1359999999986</v>
      </c>
    </row>
    <row r="700" spans="1:89" ht="20" customHeight="1" x14ac:dyDescent="0.6">
      <c r="A700" s="47">
        <v>693</v>
      </c>
      <c r="B700" s="47">
        <v>4</v>
      </c>
      <c r="C700" s="48" t="s">
        <v>1076</v>
      </c>
      <c r="D700" s="48" t="s">
        <v>81</v>
      </c>
      <c r="E700" s="48" t="s">
        <v>126</v>
      </c>
      <c r="F700" s="49">
        <v>0</v>
      </c>
      <c r="G700" s="19">
        <v>40</v>
      </c>
      <c r="H700" s="20">
        <f t="shared" si="446"/>
        <v>0</v>
      </c>
      <c r="I700" s="23">
        <v>7155</v>
      </c>
      <c r="J700" s="22">
        <v>50</v>
      </c>
      <c r="K700" s="20">
        <f t="shared" si="447"/>
        <v>357750</v>
      </c>
      <c r="L700" s="23"/>
      <c r="M700" s="24">
        <v>60</v>
      </c>
      <c r="N700" s="20">
        <f t="shared" si="448"/>
        <v>0</v>
      </c>
      <c r="O700" s="23">
        <v>3161</v>
      </c>
      <c r="P700" s="25">
        <v>12</v>
      </c>
      <c r="Q700" s="20">
        <f t="shared" si="449"/>
        <v>37932</v>
      </c>
      <c r="R700" s="23">
        <v>1250</v>
      </c>
      <c r="S700" s="26">
        <v>12</v>
      </c>
      <c r="T700" s="20">
        <f t="shared" si="450"/>
        <v>15000</v>
      </c>
      <c r="U700" s="23">
        <v>665</v>
      </c>
      <c r="V700" s="25">
        <v>8</v>
      </c>
      <c r="W700" s="20">
        <f t="shared" si="451"/>
        <v>5320</v>
      </c>
      <c r="X700" s="23">
        <v>547</v>
      </c>
      <c r="Y700" s="25">
        <v>12</v>
      </c>
      <c r="Z700" s="20">
        <f t="shared" si="452"/>
        <v>6564</v>
      </c>
      <c r="AA700" s="23">
        <v>1100</v>
      </c>
      <c r="AB700" s="25">
        <v>10</v>
      </c>
      <c r="AC700" s="20">
        <f t="shared" si="453"/>
        <v>11000</v>
      </c>
      <c r="AD700" s="23">
        <v>300</v>
      </c>
      <c r="AE700" s="25">
        <v>25</v>
      </c>
      <c r="AF700" s="20">
        <f t="shared" si="454"/>
        <v>7500</v>
      </c>
      <c r="AG700" s="23">
        <v>0</v>
      </c>
      <c r="AH700" s="25">
        <v>7.5</v>
      </c>
      <c r="AI700" s="20">
        <f t="shared" si="455"/>
        <v>0</v>
      </c>
      <c r="AJ700" s="23"/>
      <c r="AK700" s="22">
        <v>15</v>
      </c>
      <c r="AL700" s="20">
        <f t="shared" si="456"/>
        <v>0</v>
      </c>
      <c r="AM700" s="23">
        <v>31</v>
      </c>
      <c r="AN700" s="25">
        <v>12</v>
      </c>
      <c r="AO700" s="20">
        <f t="shared" si="457"/>
        <v>372</v>
      </c>
      <c r="AP700" s="23">
        <f t="shared" si="458"/>
        <v>3893</v>
      </c>
      <c r="AQ700" s="23">
        <v>72</v>
      </c>
      <c r="AR700" s="27">
        <v>4</v>
      </c>
      <c r="AS700" s="23">
        <f t="shared" si="459"/>
        <v>288</v>
      </c>
      <c r="AT700" s="23">
        <v>0</v>
      </c>
      <c r="AU700" s="28">
        <v>6</v>
      </c>
      <c r="AV700" s="23">
        <f t="shared" si="460"/>
        <v>0</v>
      </c>
      <c r="AW700" s="23">
        <v>1144</v>
      </c>
      <c r="AX700" s="29">
        <f t="shared" si="461"/>
        <v>1432</v>
      </c>
      <c r="AY700" s="23">
        <v>22570</v>
      </c>
      <c r="AZ700" s="30">
        <f t="shared" si="462"/>
        <v>0.44178895877009083</v>
      </c>
      <c r="BA700" s="30">
        <f t="shared" si="463"/>
        <v>0.54409503843466112</v>
      </c>
      <c r="BB700" s="30">
        <f t="shared" si="464"/>
        <v>0.45302119582410627</v>
      </c>
      <c r="BC700" s="20">
        <f t="shared" si="465"/>
        <v>403134</v>
      </c>
      <c r="BD700" s="20">
        <f t="shared" si="466"/>
        <v>380250</v>
      </c>
      <c r="BE700" s="20">
        <f t="shared" si="467"/>
        <v>403134</v>
      </c>
      <c r="BF700" s="20">
        <f t="shared" si="468"/>
        <v>403134</v>
      </c>
      <c r="BG700" s="36">
        <v>464008</v>
      </c>
      <c r="BH700" s="36">
        <v>307406.94</v>
      </c>
      <c r="BI700" s="237">
        <f t="shared" si="469"/>
        <v>66.250353442182032</v>
      </c>
      <c r="BJ700" s="238">
        <f t="shared" si="470"/>
        <v>36083</v>
      </c>
      <c r="BK700" s="239">
        <f t="shared" si="471"/>
        <v>7.776374545266461</v>
      </c>
      <c r="BL700" s="27">
        <f t="shared" si="472"/>
        <v>40020</v>
      </c>
      <c r="BM700" s="239">
        <f t="shared" si="473"/>
        <v>8.624851295667316</v>
      </c>
      <c r="BN700" s="240">
        <f t="shared" si="474"/>
        <v>5029.6899999999996</v>
      </c>
      <c r="BO700" s="239">
        <f t="shared" si="475"/>
        <v>1.0839662247202633</v>
      </c>
      <c r="BP700" s="27">
        <f t="shared" si="476"/>
        <v>20000</v>
      </c>
      <c r="BQ700" s="239">
        <f t="shared" si="477"/>
        <v>4.310270512577369</v>
      </c>
      <c r="BR700" s="36">
        <f t="shared" si="478"/>
        <v>33565.03</v>
      </c>
      <c r="BS700" s="239">
        <f t="shared" si="479"/>
        <v>7.233717953138739</v>
      </c>
      <c r="BT700" s="248">
        <f t="shared" si="488"/>
        <v>0.33749646557817969</v>
      </c>
      <c r="BU700" s="36">
        <v>134697.72</v>
      </c>
      <c r="BV700" s="47">
        <f t="shared" si="480"/>
        <v>29.029180531370148</v>
      </c>
      <c r="BW700" s="54">
        <f t="shared" si="481"/>
        <v>21903.339999999997</v>
      </c>
      <c r="BX700" s="237">
        <f t="shared" si="482"/>
        <v>4.7204660264478191</v>
      </c>
      <c r="BY700" s="53">
        <v>12703</v>
      </c>
      <c r="BZ700" s="53">
        <v>9316</v>
      </c>
      <c r="CA700" s="53">
        <v>8694</v>
      </c>
      <c r="CB700" s="53">
        <v>5370</v>
      </c>
      <c r="CC700" s="54">
        <v>40020</v>
      </c>
      <c r="CD700" s="54">
        <v>5029.6899999999996</v>
      </c>
      <c r="CE700" s="54">
        <v>20000</v>
      </c>
      <c r="CF700" s="42">
        <f t="shared" si="483"/>
        <v>3.1510614336672176E-2</v>
      </c>
      <c r="CG700" s="42">
        <f t="shared" si="484"/>
        <v>2.4499671268902037E-2</v>
      </c>
      <c r="CH700" s="42">
        <f t="shared" si="485"/>
        <v>2.1566030153745405E-2</v>
      </c>
      <c r="CI700" s="42">
        <f t="shared" si="486"/>
        <v>1.3320632841685396E-2</v>
      </c>
      <c r="CJ700" s="42">
        <f t="shared" si="487"/>
        <v>8.6248512956673157E-2</v>
      </c>
      <c r="CK700" s="54">
        <f t="shared" si="489"/>
        <v>4380.6679999999997</v>
      </c>
    </row>
    <row r="701" spans="1:89" ht="20" customHeight="1" x14ac:dyDescent="0.6">
      <c r="A701" s="47">
        <v>694</v>
      </c>
      <c r="B701" s="62">
        <v>4</v>
      </c>
      <c r="C701" s="48" t="s">
        <v>1077</v>
      </c>
      <c r="D701" s="48" t="s">
        <v>1078</v>
      </c>
      <c r="E701" s="48" t="s">
        <v>764</v>
      </c>
      <c r="F701" s="23"/>
      <c r="G701" s="19">
        <v>40</v>
      </c>
      <c r="H701" s="20">
        <f t="shared" si="446"/>
        <v>0</v>
      </c>
      <c r="I701" s="23">
        <v>7357</v>
      </c>
      <c r="J701" s="22">
        <v>50</v>
      </c>
      <c r="K701" s="20">
        <f t="shared" si="447"/>
        <v>367850</v>
      </c>
      <c r="L701" s="23"/>
      <c r="M701" s="24">
        <v>60</v>
      </c>
      <c r="N701" s="20">
        <f t="shared" si="448"/>
        <v>0</v>
      </c>
      <c r="O701" s="23">
        <v>3757</v>
      </c>
      <c r="P701" s="25">
        <v>12</v>
      </c>
      <c r="Q701" s="20">
        <f t="shared" si="449"/>
        <v>45084</v>
      </c>
      <c r="R701" s="23">
        <v>140</v>
      </c>
      <c r="S701" s="26">
        <v>12</v>
      </c>
      <c r="T701" s="20">
        <f t="shared" si="450"/>
        <v>1680</v>
      </c>
      <c r="U701" s="23">
        <v>490</v>
      </c>
      <c r="V701" s="25">
        <v>8</v>
      </c>
      <c r="W701" s="20">
        <f t="shared" si="451"/>
        <v>3920</v>
      </c>
      <c r="X701" s="23">
        <v>240</v>
      </c>
      <c r="Y701" s="25">
        <v>12</v>
      </c>
      <c r="Z701" s="20">
        <f t="shared" si="452"/>
        <v>2880</v>
      </c>
      <c r="AA701" s="23">
        <v>700</v>
      </c>
      <c r="AB701" s="25">
        <v>10</v>
      </c>
      <c r="AC701" s="20">
        <f t="shared" si="453"/>
        <v>7000</v>
      </c>
      <c r="AD701" s="23"/>
      <c r="AE701" s="25">
        <v>25</v>
      </c>
      <c r="AF701" s="20">
        <f t="shared" si="454"/>
        <v>0</v>
      </c>
      <c r="AG701" s="23"/>
      <c r="AH701" s="25">
        <v>7.5</v>
      </c>
      <c r="AI701" s="20">
        <f t="shared" si="455"/>
        <v>0</v>
      </c>
      <c r="AJ701" s="23"/>
      <c r="AK701" s="22">
        <v>15</v>
      </c>
      <c r="AL701" s="20">
        <f t="shared" si="456"/>
        <v>0</v>
      </c>
      <c r="AM701" s="23"/>
      <c r="AN701" s="25">
        <v>12</v>
      </c>
      <c r="AO701" s="20">
        <f t="shared" si="457"/>
        <v>0</v>
      </c>
      <c r="AP701" s="23">
        <f t="shared" si="458"/>
        <v>1570</v>
      </c>
      <c r="AQ701" s="23"/>
      <c r="AR701" s="27">
        <v>4</v>
      </c>
      <c r="AS701" s="23">
        <f t="shared" si="459"/>
        <v>0</v>
      </c>
      <c r="AT701" s="23"/>
      <c r="AU701" s="28">
        <v>6</v>
      </c>
      <c r="AV701" s="23">
        <f t="shared" si="460"/>
        <v>0</v>
      </c>
      <c r="AW701" s="23">
        <v>1771</v>
      </c>
      <c r="AX701" s="29">
        <f t="shared" si="461"/>
        <v>1771</v>
      </c>
      <c r="AY701" s="23">
        <v>34840</v>
      </c>
      <c r="AZ701" s="30">
        <f t="shared" si="462"/>
        <v>0.51067011009922525</v>
      </c>
      <c r="BA701" s="30">
        <f t="shared" si="463"/>
        <v>0.21340220198450455</v>
      </c>
      <c r="BB701" s="30">
        <f t="shared" si="464"/>
        <v>0.47138674474314612</v>
      </c>
      <c r="BC701" s="20">
        <f t="shared" si="465"/>
        <v>383330</v>
      </c>
      <c r="BD701" s="20">
        <f t="shared" si="466"/>
        <v>369530</v>
      </c>
      <c r="BE701" s="20">
        <f t="shared" si="467"/>
        <v>383330</v>
      </c>
      <c r="BF701" s="20">
        <f t="shared" si="468"/>
        <v>383330</v>
      </c>
      <c r="BG701" s="36">
        <v>463254</v>
      </c>
      <c r="BH701" s="36">
        <v>307966.194191919</v>
      </c>
      <c r="BI701" s="237">
        <f t="shared" si="469"/>
        <v>66.478906645580821</v>
      </c>
      <c r="BJ701" s="238">
        <f t="shared" si="470"/>
        <v>32024</v>
      </c>
      <c r="BK701" s="239">
        <f t="shared" si="471"/>
        <v>6.9128383133227125</v>
      </c>
      <c r="BL701" s="27">
        <f t="shared" si="472"/>
        <v>35564</v>
      </c>
      <c r="BM701" s="239">
        <f t="shared" si="473"/>
        <v>7.676997932020015</v>
      </c>
      <c r="BN701" s="240">
        <f t="shared" si="474"/>
        <v>8647.375</v>
      </c>
      <c r="BO701" s="239">
        <f t="shared" si="475"/>
        <v>1.8666595431447974</v>
      </c>
      <c r="BP701" s="27">
        <f t="shared" si="476"/>
        <v>20000</v>
      </c>
      <c r="BQ701" s="239">
        <f t="shared" si="477"/>
        <v>4.3172859813406896</v>
      </c>
      <c r="BR701" s="36">
        <f t="shared" si="478"/>
        <v>31697.100000000006</v>
      </c>
      <c r="BS701" s="239">
        <f t="shared" si="479"/>
        <v>6.8422722739577004</v>
      </c>
      <c r="BT701" s="248">
        <f t="shared" si="488"/>
        <v>0.33521093354419174</v>
      </c>
      <c r="BU701" s="36">
        <v>127932.47500000001</v>
      </c>
      <c r="BV701" s="47">
        <f t="shared" si="480"/>
        <v>27.616054043785915</v>
      </c>
      <c r="BW701" s="54">
        <f t="shared" si="481"/>
        <v>27355.330808080995</v>
      </c>
      <c r="BX701" s="237">
        <f t="shared" si="482"/>
        <v>5.9050393106332582</v>
      </c>
      <c r="BY701" s="53">
        <v>6744</v>
      </c>
      <c r="BZ701" s="53">
        <v>9000</v>
      </c>
      <c r="CA701" s="53">
        <v>12600</v>
      </c>
      <c r="CB701" s="53">
        <v>3680</v>
      </c>
      <c r="CC701" s="54">
        <v>35564</v>
      </c>
      <c r="CD701" s="54">
        <v>8647.375</v>
      </c>
      <c r="CE701" s="54">
        <v>20000</v>
      </c>
      <c r="CF701" s="42">
        <f t="shared" si="483"/>
        <v>1.7593196462577936E-2</v>
      </c>
      <c r="CG701" s="42">
        <f t="shared" si="484"/>
        <v>2.4355262089681487E-2</v>
      </c>
      <c r="CH701" s="42">
        <f t="shared" si="485"/>
        <v>3.2869851042182978E-2</v>
      </c>
      <c r="CI701" s="42">
        <f t="shared" si="486"/>
        <v>9.6000834789867744E-3</v>
      </c>
      <c r="CJ701" s="42">
        <f t="shared" si="487"/>
        <v>7.6769979320200146E-2</v>
      </c>
      <c r="CK701" s="54">
        <f t="shared" si="489"/>
        <v>5471.0661616161997</v>
      </c>
    </row>
    <row r="702" spans="1:89" ht="20" customHeight="1" x14ac:dyDescent="0.6">
      <c r="A702" s="47">
        <v>695</v>
      </c>
      <c r="B702" s="47">
        <v>2</v>
      </c>
      <c r="C702" s="48" t="s">
        <v>1079</v>
      </c>
      <c r="D702" s="48" t="s">
        <v>116</v>
      </c>
      <c r="E702" s="48" t="s">
        <v>117</v>
      </c>
      <c r="F702" s="55"/>
      <c r="G702" s="19">
        <v>40</v>
      </c>
      <c r="H702" s="20">
        <f t="shared" si="446"/>
        <v>0</v>
      </c>
      <c r="I702" s="23">
        <v>7620</v>
      </c>
      <c r="J702" s="22">
        <v>50</v>
      </c>
      <c r="K702" s="20">
        <f t="shared" si="447"/>
        <v>381000</v>
      </c>
      <c r="L702" s="23"/>
      <c r="M702" s="24">
        <v>60</v>
      </c>
      <c r="N702" s="20">
        <f t="shared" si="448"/>
        <v>0</v>
      </c>
      <c r="O702" s="23">
        <v>3691</v>
      </c>
      <c r="P702" s="25">
        <v>12</v>
      </c>
      <c r="Q702" s="20">
        <f t="shared" si="449"/>
        <v>44292</v>
      </c>
      <c r="R702" s="23">
        <v>0</v>
      </c>
      <c r="S702" s="26">
        <v>12</v>
      </c>
      <c r="T702" s="20">
        <f t="shared" si="450"/>
        <v>0</v>
      </c>
      <c r="U702" s="23">
        <v>550</v>
      </c>
      <c r="V702" s="25">
        <v>8</v>
      </c>
      <c r="W702" s="20">
        <f t="shared" si="451"/>
        <v>4400</v>
      </c>
      <c r="X702" s="23">
        <v>262</v>
      </c>
      <c r="Y702" s="25">
        <v>12</v>
      </c>
      <c r="Z702" s="20">
        <f t="shared" si="452"/>
        <v>3144</v>
      </c>
      <c r="AA702" s="23">
        <v>664</v>
      </c>
      <c r="AB702" s="25">
        <v>10</v>
      </c>
      <c r="AC702" s="20">
        <f t="shared" si="453"/>
        <v>6640</v>
      </c>
      <c r="AD702" s="23">
        <v>196</v>
      </c>
      <c r="AE702" s="25">
        <v>25</v>
      </c>
      <c r="AF702" s="20">
        <f t="shared" si="454"/>
        <v>4900</v>
      </c>
      <c r="AG702" s="23">
        <v>217</v>
      </c>
      <c r="AH702" s="25">
        <v>7.5</v>
      </c>
      <c r="AI702" s="20">
        <f t="shared" si="455"/>
        <v>1627.5</v>
      </c>
      <c r="AJ702" s="23"/>
      <c r="AK702" s="22">
        <v>15</v>
      </c>
      <c r="AL702" s="20">
        <f t="shared" si="456"/>
        <v>0</v>
      </c>
      <c r="AM702" s="23">
        <v>160</v>
      </c>
      <c r="AN702" s="25">
        <v>12</v>
      </c>
      <c r="AO702" s="20">
        <f t="shared" si="457"/>
        <v>1920</v>
      </c>
      <c r="AP702" s="23">
        <f t="shared" si="458"/>
        <v>2049</v>
      </c>
      <c r="AQ702" s="23">
        <v>0</v>
      </c>
      <c r="AR702" s="27">
        <v>4</v>
      </c>
      <c r="AS702" s="23">
        <f t="shared" si="459"/>
        <v>0</v>
      </c>
      <c r="AT702" s="23"/>
      <c r="AU702" s="28">
        <v>6</v>
      </c>
      <c r="AV702" s="23">
        <f t="shared" si="460"/>
        <v>0</v>
      </c>
      <c r="AW702" s="23">
        <v>711</v>
      </c>
      <c r="AX702" s="29">
        <f t="shared" si="461"/>
        <v>711</v>
      </c>
      <c r="AY702" s="23">
        <v>14220</v>
      </c>
      <c r="AZ702" s="30">
        <f t="shared" si="462"/>
        <v>0.48438320209973751</v>
      </c>
      <c r="BA702" s="30">
        <f t="shared" si="463"/>
        <v>0.26889763779527559</v>
      </c>
      <c r="BB702" s="30">
        <f t="shared" si="464"/>
        <v>0.19263072338119749</v>
      </c>
      <c r="BC702" s="20">
        <f t="shared" si="465"/>
        <v>400084</v>
      </c>
      <c r="BD702" s="20">
        <f t="shared" si="466"/>
        <v>385900</v>
      </c>
      <c r="BE702" s="20">
        <f t="shared" si="467"/>
        <v>400084</v>
      </c>
      <c r="BF702" s="20">
        <f t="shared" si="468"/>
        <v>401711.5</v>
      </c>
      <c r="BG702" s="36">
        <v>461823.5</v>
      </c>
      <c r="BH702" s="36">
        <v>316726.33332699997</v>
      </c>
      <c r="BI702" s="237">
        <f t="shared" si="469"/>
        <v>68.581683982517134</v>
      </c>
      <c r="BJ702" s="238">
        <f t="shared" si="470"/>
        <v>30549</v>
      </c>
      <c r="BK702" s="239">
        <f t="shared" si="471"/>
        <v>6.6148647697659388</v>
      </c>
      <c r="BL702" s="27">
        <f t="shared" si="472"/>
        <v>25361.15</v>
      </c>
      <c r="BM702" s="239">
        <f t="shared" si="473"/>
        <v>5.4915243594143659</v>
      </c>
      <c r="BN702" s="240">
        <f t="shared" si="474"/>
        <v>0</v>
      </c>
      <c r="BO702" s="239">
        <f t="shared" si="475"/>
        <v>0</v>
      </c>
      <c r="BP702" s="27">
        <f t="shared" si="476"/>
        <v>17000</v>
      </c>
      <c r="BQ702" s="239">
        <f t="shared" si="477"/>
        <v>3.6810599720455977</v>
      </c>
      <c r="BR702" s="36">
        <f t="shared" si="478"/>
        <v>44933.040000000008</v>
      </c>
      <c r="BS702" s="239">
        <f t="shared" si="479"/>
        <v>9.7294832333131627</v>
      </c>
      <c r="BT702" s="248">
        <f t="shared" si="488"/>
        <v>0.31418316017482878</v>
      </c>
      <c r="BU702" s="36">
        <v>117843.19</v>
      </c>
      <c r="BV702" s="47">
        <f t="shared" si="480"/>
        <v>25.516932334539064</v>
      </c>
      <c r="BW702" s="54">
        <f t="shared" si="481"/>
        <v>27253.976673000026</v>
      </c>
      <c r="BX702" s="237">
        <f t="shared" si="482"/>
        <v>5.9013836829438144</v>
      </c>
      <c r="BY702" s="53">
        <v>7195</v>
      </c>
      <c r="BZ702" s="53">
        <v>9656</v>
      </c>
      <c r="CA702" s="53">
        <v>11808</v>
      </c>
      <c r="CB702" s="53">
        <v>1890</v>
      </c>
      <c r="CC702" s="54">
        <v>25361.15</v>
      </c>
      <c r="CD702" s="54">
        <v>0</v>
      </c>
      <c r="CE702" s="54">
        <v>17000</v>
      </c>
      <c r="CF702" s="42">
        <f t="shared" si="483"/>
        <v>1.7983723418082204E-2</v>
      </c>
      <c r="CG702" s="42">
        <f t="shared" si="484"/>
        <v>2.5022026431718063E-2</v>
      </c>
      <c r="CH702" s="42">
        <f t="shared" si="485"/>
        <v>2.9513802101558673E-2</v>
      </c>
      <c r="CI702" s="42">
        <f t="shared" si="486"/>
        <v>4.7048690415883044E-3</v>
      </c>
      <c r="CJ702" s="42">
        <f t="shared" si="487"/>
        <v>5.4915243594143653E-2</v>
      </c>
      <c r="CK702" s="54">
        <f t="shared" si="489"/>
        <v>5450.7953346000058</v>
      </c>
    </row>
    <row r="703" spans="1:89" ht="20" customHeight="1" x14ac:dyDescent="0.6">
      <c r="A703" s="47">
        <v>696</v>
      </c>
      <c r="B703" s="47">
        <v>4</v>
      </c>
      <c r="C703" s="48" t="s">
        <v>1080</v>
      </c>
      <c r="D703" s="61" t="s">
        <v>175</v>
      </c>
      <c r="E703" s="47" t="s">
        <v>265</v>
      </c>
      <c r="F703" s="57"/>
      <c r="G703" s="19">
        <v>40</v>
      </c>
      <c r="H703" s="20">
        <f t="shared" si="446"/>
        <v>0</v>
      </c>
      <c r="I703" s="57">
        <v>7210</v>
      </c>
      <c r="J703" s="22">
        <v>50</v>
      </c>
      <c r="K703" s="20">
        <f t="shared" si="447"/>
        <v>360500</v>
      </c>
      <c r="L703" s="23"/>
      <c r="M703" s="24">
        <v>60</v>
      </c>
      <c r="N703" s="20">
        <f t="shared" si="448"/>
        <v>0</v>
      </c>
      <c r="O703" s="57">
        <v>4631</v>
      </c>
      <c r="P703" s="25">
        <v>12</v>
      </c>
      <c r="Q703" s="20">
        <f t="shared" si="449"/>
        <v>55572</v>
      </c>
      <c r="R703" s="57">
        <v>260</v>
      </c>
      <c r="S703" s="26">
        <v>12</v>
      </c>
      <c r="T703" s="20">
        <f t="shared" si="450"/>
        <v>3120</v>
      </c>
      <c r="U703" s="57">
        <v>580</v>
      </c>
      <c r="V703" s="25">
        <v>8</v>
      </c>
      <c r="W703" s="20">
        <f t="shared" si="451"/>
        <v>4640</v>
      </c>
      <c r="X703" s="57"/>
      <c r="Y703" s="25">
        <v>12</v>
      </c>
      <c r="Z703" s="20">
        <f t="shared" si="452"/>
        <v>0</v>
      </c>
      <c r="AA703" s="57">
        <v>75</v>
      </c>
      <c r="AB703" s="25">
        <v>10</v>
      </c>
      <c r="AC703" s="20">
        <f t="shared" si="453"/>
        <v>750</v>
      </c>
      <c r="AD703" s="57">
        <v>45</v>
      </c>
      <c r="AE703" s="25">
        <v>25</v>
      </c>
      <c r="AF703" s="20">
        <f t="shared" si="454"/>
        <v>1125</v>
      </c>
      <c r="AG703" s="23"/>
      <c r="AH703" s="25">
        <v>7.5</v>
      </c>
      <c r="AI703" s="20">
        <f t="shared" si="455"/>
        <v>0</v>
      </c>
      <c r="AJ703" s="57">
        <v>96</v>
      </c>
      <c r="AK703" s="22">
        <v>15</v>
      </c>
      <c r="AL703" s="20">
        <f t="shared" si="456"/>
        <v>1440</v>
      </c>
      <c r="AM703" s="57"/>
      <c r="AN703" s="25">
        <v>12</v>
      </c>
      <c r="AO703" s="20">
        <f t="shared" si="457"/>
        <v>0</v>
      </c>
      <c r="AP703" s="23">
        <f t="shared" si="458"/>
        <v>1056</v>
      </c>
      <c r="AQ703" s="57"/>
      <c r="AR703" s="27">
        <v>4</v>
      </c>
      <c r="AS703" s="23">
        <f t="shared" si="459"/>
        <v>0</v>
      </c>
      <c r="AT703" s="57"/>
      <c r="AU703" s="28">
        <v>6</v>
      </c>
      <c r="AV703" s="23">
        <f t="shared" si="460"/>
        <v>0</v>
      </c>
      <c r="AW703" s="57">
        <v>2002</v>
      </c>
      <c r="AX703" s="29">
        <f t="shared" si="461"/>
        <v>2002</v>
      </c>
      <c r="AY703" s="57">
        <v>34195</v>
      </c>
      <c r="AZ703" s="30">
        <f t="shared" si="462"/>
        <v>0.64230235783633838</v>
      </c>
      <c r="BA703" s="30">
        <f t="shared" si="463"/>
        <v>0.14646324549237172</v>
      </c>
      <c r="BB703" s="30">
        <f t="shared" si="464"/>
        <v>0.43230403800475059</v>
      </c>
      <c r="BC703" s="20">
        <f t="shared" si="465"/>
        <v>370135</v>
      </c>
      <c r="BD703" s="20">
        <f t="shared" si="466"/>
        <v>364745</v>
      </c>
      <c r="BE703" s="20">
        <f t="shared" si="467"/>
        <v>370135</v>
      </c>
      <c r="BF703" s="20">
        <f t="shared" si="468"/>
        <v>370135</v>
      </c>
      <c r="BG703" s="241">
        <v>461342</v>
      </c>
      <c r="BH703" s="241">
        <v>296792.23</v>
      </c>
      <c r="BI703" s="237">
        <f t="shared" si="469"/>
        <v>64.332367311018714</v>
      </c>
      <c r="BJ703" s="238">
        <f t="shared" si="470"/>
        <v>26316</v>
      </c>
      <c r="BK703" s="239">
        <f t="shared" si="471"/>
        <v>5.7042280997611314</v>
      </c>
      <c r="BL703" s="27">
        <f t="shared" si="472"/>
        <v>38990</v>
      </c>
      <c r="BM703" s="239">
        <f t="shared" si="473"/>
        <v>8.4514308257214825</v>
      </c>
      <c r="BN703" s="240">
        <f t="shared" si="474"/>
        <v>4675.63</v>
      </c>
      <c r="BO703" s="239">
        <f t="shared" si="475"/>
        <v>1.0134845732666873</v>
      </c>
      <c r="BP703" s="27">
        <f t="shared" si="476"/>
        <v>20000</v>
      </c>
      <c r="BQ703" s="239">
        <f t="shared" si="477"/>
        <v>4.3351786743890646</v>
      </c>
      <c r="BR703" s="36">
        <f t="shared" si="478"/>
        <v>36387.56</v>
      </c>
      <c r="BS703" s="239">
        <f t="shared" si="479"/>
        <v>7.8873287062526272</v>
      </c>
      <c r="BT703" s="248">
        <f t="shared" si="488"/>
        <v>0.35667632688981282</v>
      </c>
      <c r="BU703" s="241">
        <v>126369.19</v>
      </c>
      <c r="BV703" s="47">
        <f t="shared" si="480"/>
        <v>27.391650879390994</v>
      </c>
      <c r="BW703" s="54">
        <f t="shared" si="481"/>
        <v>38180.580000000016</v>
      </c>
      <c r="BX703" s="237">
        <f t="shared" si="482"/>
        <v>8.2759818095902862</v>
      </c>
      <c r="BY703" s="58">
        <v>7246</v>
      </c>
      <c r="BZ703" s="58">
        <v>7430</v>
      </c>
      <c r="CA703" s="58">
        <v>6840</v>
      </c>
      <c r="CB703" s="58">
        <v>4800</v>
      </c>
      <c r="CC703" s="59">
        <v>38990</v>
      </c>
      <c r="CD703" s="59">
        <v>4675.63</v>
      </c>
      <c r="CE703" s="59">
        <v>20000</v>
      </c>
      <c r="CF703" s="42">
        <f t="shared" si="483"/>
        <v>1.9576640955327112E-2</v>
      </c>
      <c r="CG703" s="42">
        <f t="shared" si="484"/>
        <v>2.0370395755939082E-2</v>
      </c>
      <c r="CH703" s="42">
        <f t="shared" si="485"/>
        <v>1.8479743877233983E-2</v>
      </c>
      <c r="CI703" s="42">
        <f t="shared" si="486"/>
        <v>1.2968241317357181E-2</v>
      </c>
      <c r="CJ703" s="42">
        <f t="shared" si="487"/>
        <v>8.4514308257214815E-2</v>
      </c>
      <c r="CK703" s="54">
        <f t="shared" si="489"/>
        <v>7636.1160000000036</v>
      </c>
    </row>
    <row r="704" spans="1:89" ht="20" customHeight="1" x14ac:dyDescent="0.6">
      <c r="A704" s="47">
        <v>697</v>
      </c>
      <c r="B704" s="47">
        <v>4</v>
      </c>
      <c r="C704" s="48" t="s">
        <v>1081</v>
      </c>
      <c r="D704" s="48" t="s">
        <v>1082</v>
      </c>
      <c r="E704" s="78" t="s">
        <v>642</v>
      </c>
      <c r="F704" s="57"/>
      <c r="G704" s="19">
        <v>40</v>
      </c>
      <c r="H704" s="20">
        <f t="shared" si="446"/>
        <v>0</v>
      </c>
      <c r="I704" s="23">
        <v>7110</v>
      </c>
      <c r="J704" s="22">
        <v>50</v>
      </c>
      <c r="K704" s="20">
        <f t="shared" si="447"/>
        <v>355500</v>
      </c>
      <c r="L704" s="23"/>
      <c r="M704" s="24">
        <v>60</v>
      </c>
      <c r="N704" s="20">
        <f t="shared" si="448"/>
        <v>0</v>
      </c>
      <c r="O704" s="23">
        <v>3905</v>
      </c>
      <c r="P704" s="25">
        <v>12</v>
      </c>
      <c r="Q704" s="20">
        <f t="shared" si="449"/>
        <v>46860</v>
      </c>
      <c r="R704" s="23">
        <v>380</v>
      </c>
      <c r="S704" s="26">
        <v>12</v>
      </c>
      <c r="T704" s="20">
        <f t="shared" si="450"/>
        <v>4560</v>
      </c>
      <c r="U704" s="23">
        <v>280</v>
      </c>
      <c r="V704" s="25">
        <v>8</v>
      </c>
      <c r="W704" s="20">
        <f t="shared" si="451"/>
        <v>2240</v>
      </c>
      <c r="X704" s="23">
        <v>205</v>
      </c>
      <c r="Y704" s="25">
        <v>12</v>
      </c>
      <c r="Z704" s="20">
        <f t="shared" si="452"/>
        <v>2460</v>
      </c>
      <c r="AA704" s="23">
        <v>1070</v>
      </c>
      <c r="AB704" s="25">
        <v>10</v>
      </c>
      <c r="AC704" s="20">
        <f t="shared" si="453"/>
        <v>10700</v>
      </c>
      <c r="AD704" s="23">
        <v>245</v>
      </c>
      <c r="AE704" s="25">
        <v>25</v>
      </c>
      <c r="AF704" s="20">
        <f t="shared" si="454"/>
        <v>6125</v>
      </c>
      <c r="AG704" s="23">
        <v>210</v>
      </c>
      <c r="AH704" s="25">
        <v>7.5</v>
      </c>
      <c r="AI704" s="20">
        <f t="shared" si="455"/>
        <v>1575</v>
      </c>
      <c r="AJ704" s="23"/>
      <c r="AK704" s="22">
        <v>15</v>
      </c>
      <c r="AL704" s="20">
        <f t="shared" si="456"/>
        <v>0</v>
      </c>
      <c r="AM704" s="23"/>
      <c r="AN704" s="25">
        <v>12</v>
      </c>
      <c r="AO704" s="20">
        <f t="shared" si="457"/>
        <v>0</v>
      </c>
      <c r="AP704" s="23">
        <f t="shared" si="458"/>
        <v>2390</v>
      </c>
      <c r="AQ704" s="23">
        <v>120</v>
      </c>
      <c r="AR704" s="27">
        <v>4</v>
      </c>
      <c r="AS704" s="23">
        <f t="shared" si="459"/>
        <v>480</v>
      </c>
      <c r="AT704" s="23">
        <v>35</v>
      </c>
      <c r="AU704" s="28">
        <v>6</v>
      </c>
      <c r="AV704" s="23">
        <f t="shared" si="460"/>
        <v>210</v>
      </c>
      <c r="AW704" s="23">
        <v>1090</v>
      </c>
      <c r="AX704" s="29">
        <f t="shared" si="461"/>
        <v>1780</v>
      </c>
      <c r="AY704" s="23">
        <v>31045</v>
      </c>
      <c r="AZ704" s="30">
        <f t="shared" si="462"/>
        <v>0.54922644163150491</v>
      </c>
      <c r="BA704" s="30">
        <f t="shared" si="463"/>
        <v>0.3361462728551336</v>
      </c>
      <c r="BB704" s="30">
        <f t="shared" si="464"/>
        <v>0.45582586427656852</v>
      </c>
      <c r="BC704" s="20">
        <f t="shared" si="465"/>
        <v>381585</v>
      </c>
      <c r="BD704" s="20">
        <f t="shared" si="466"/>
        <v>366185</v>
      </c>
      <c r="BE704" s="20">
        <f t="shared" si="467"/>
        <v>381585</v>
      </c>
      <c r="BF704" s="20">
        <f t="shared" si="468"/>
        <v>383160</v>
      </c>
      <c r="BG704" s="36">
        <v>461065</v>
      </c>
      <c r="BH704" s="36">
        <v>300623.51461100002</v>
      </c>
      <c r="BI704" s="237">
        <f t="shared" si="469"/>
        <v>65.201981198095723</v>
      </c>
      <c r="BJ704" s="238">
        <f t="shared" si="470"/>
        <v>35417</v>
      </c>
      <c r="BK704" s="239">
        <f t="shared" si="471"/>
        <v>7.6815633370565974</v>
      </c>
      <c r="BL704" s="27">
        <f t="shared" si="472"/>
        <v>48188</v>
      </c>
      <c r="BM704" s="239">
        <f t="shared" si="473"/>
        <v>10.45145478403262</v>
      </c>
      <c r="BN704" s="240">
        <f t="shared" si="474"/>
        <v>7651.04</v>
      </c>
      <c r="BO704" s="239">
        <f t="shared" si="475"/>
        <v>1.6594276295099391</v>
      </c>
      <c r="BP704" s="27">
        <f t="shared" si="476"/>
        <v>27000</v>
      </c>
      <c r="BQ704" s="239">
        <f t="shared" si="477"/>
        <v>5.8560072874757356</v>
      </c>
      <c r="BR704" s="36">
        <f t="shared" si="478"/>
        <v>31892.750000000015</v>
      </c>
      <c r="BS704" s="239">
        <f t="shared" si="479"/>
        <v>6.917191719171921</v>
      </c>
      <c r="BT704" s="248">
        <f t="shared" si="488"/>
        <v>0.34798018801904285</v>
      </c>
      <c r="BU704" s="36">
        <v>150148.79</v>
      </c>
      <c r="BV704" s="47">
        <f t="shared" si="480"/>
        <v>32.565644757246815</v>
      </c>
      <c r="BW704" s="54">
        <f t="shared" si="481"/>
        <v>10292.695388999971</v>
      </c>
      <c r="BX704" s="237">
        <f t="shared" si="482"/>
        <v>2.2323740446574716</v>
      </c>
      <c r="BY704" s="53">
        <v>14920</v>
      </c>
      <c r="BZ704" s="53">
        <v>9280</v>
      </c>
      <c r="CA704" s="53">
        <v>7120</v>
      </c>
      <c r="CB704" s="53">
        <v>4097</v>
      </c>
      <c r="CC704" s="54">
        <v>48188</v>
      </c>
      <c r="CD704" s="54">
        <v>7651.04</v>
      </c>
      <c r="CE704" s="54">
        <v>27000</v>
      </c>
      <c r="CF704" s="42">
        <f t="shared" si="483"/>
        <v>3.9100069447174285E-2</v>
      </c>
      <c r="CG704" s="42">
        <f t="shared" si="484"/>
        <v>2.5342381583079592E-2</v>
      </c>
      <c r="CH704" s="42">
        <f t="shared" si="485"/>
        <v>1.8659014374254754E-2</v>
      </c>
      <c r="CI704" s="42">
        <f t="shared" si="486"/>
        <v>1.0692661029335004E-2</v>
      </c>
      <c r="CJ704" s="42">
        <f t="shared" si="487"/>
        <v>0.1045145478403262</v>
      </c>
      <c r="CK704" s="54">
        <f t="shared" si="489"/>
        <v>2058.5390777999942</v>
      </c>
    </row>
    <row r="705" spans="1:89" ht="20" customHeight="1" x14ac:dyDescent="0.6">
      <c r="A705" s="47">
        <v>698</v>
      </c>
      <c r="B705" s="47">
        <v>2</v>
      </c>
      <c r="C705" s="48" t="s">
        <v>1083</v>
      </c>
      <c r="D705" s="48" t="s">
        <v>1084</v>
      </c>
      <c r="E705" s="48" t="s">
        <v>525</v>
      </c>
      <c r="F705" s="55"/>
      <c r="G705" s="19">
        <v>40</v>
      </c>
      <c r="H705" s="20">
        <f t="shared" si="446"/>
        <v>0</v>
      </c>
      <c r="I705" s="23">
        <v>7041</v>
      </c>
      <c r="J705" s="22">
        <v>50</v>
      </c>
      <c r="K705" s="20">
        <f t="shared" si="447"/>
        <v>352050</v>
      </c>
      <c r="L705" s="23"/>
      <c r="M705" s="24">
        <v>60</v>
      </c>
      <c r="N705" s="20">
        <f t="shared" si="448"/>
        <v>0</v>
      </c>
      <c r="O705" s="23">
        <v>4105</v>
      </c>
      <c r="P705" s="25">
        <v>12</v>
      </c>
      <c r="Q705" s="20">
        <f t="shared" si="449"/>
        <v>49260</v>
      </c>
      <c r="R705" s="23">
        <v>400</v>
      </c>
      <c r="S705" s="26">
        <v>12</v>
      </c>
      <c r="T705" s="20">
        <f t="shared" si="450"/>
        <v>4800</v>
      </c>
      <c r="U705" s="23">
        <v>598</v>
      </c>
      <c r="V705" s="25">
        <v>8</v>
      </c>
      <c r="W705" s="20">
        <f t="shared" si="451"/>
        <v>4784</v>
      </c>
      <c r="X705" s="23">
        <v>151</v>
      </c>
      <c r="Y705" s="25">
        <v>12</v>
      </c>
      <c r="Z705" s="20">
        <f t="shared" si="452"/>
        <v>1812</v>
      </c>
      <c r="AA705" s="23">
        <v>873</v>
      </c>
      <c r="AB705" s="25">
        <v>10</v>
      </c>
      <c r="AC705" s="20">
        <f t="shared" si="453"/>
        <v>8730</v>
      </c>
      <c r="AD705" s="23">
        <v>225</v>
      </c>
      <c r="AE705" s="25">
        <v>25</v>
      </c>
      <c r="AF705" s="20">
        <f t="shared" si="454"/>
        <v>5625</v>
      </c>
      <c r="AG705" s="23">
        <v>670</v>
      </c>
      <c r="AH705" s="25">
        <v>7.5</v>
      </c>
      <c r="AI705" s="20">
        <f t="shared" si="455"/>
        <v>5025</v>
      </c>
      <c r="AJ705" s="23"/>
      <c r="AK705" s="22">
        <v>15</v>
      </c>
      <c r="AL705" s="20">
        <f t="shared" si="456"/>
        <v>0</v>
      </c>
      <c r="AM705" s="23"/>
      <c r="AN705" s="25">
        <v>12</v>
      </c>
      <c r="AO705" s="20">
        <f t="shared" si="457"/>
        <v>0</v>
      </c>
      <c r="AP705" s="23">
        <f t="shared" si="458"/>
        <v>2917</v>
      </c>
      <c r="AQ705" s="23">
        <v>78</v>
      </c>
      <c r="AR705" s="27">
        <v>4</v>
      </c>
      <c r="AS705" s="23">
        <f t="shared" si="459"/>
        <v>312</v>
      </c>
      <c r="AT705" s="23">
        <v>7</v>
      </c>
      <c r="AU705" s="28">
        <v>6</v>
      </c>
      <c r="AV705" s="23">
        <f t="shared" si="460"/>
        <v>42</v>
      </c>
      <c r="AW705" s="23">
        <v>1096</v>
      </c>
      <c r="AX705" s="29">
        <f t="shared" si="461"/>
        <v>1450</v>
      </c>
      <c r="AY705" s="23">
        <v>26479</v>
      </c>
      <c r="AZ705" s="30">
        <f t="shared" si="462"/>
        <v>0.58301377645220853</v>
      </c>
      <c r="BA705" s="30">
        <f t="shared" si="463"/>
        <v>0.41428774321829287</v>
      </c>
      <c r="BB705" s="30">
        <f t="shared" si="464"/>
        <v>0.35322777101096225</v>
      </c>
      <c r="BC705" s="20">
        <f t="shared" si="465"/>
        <v>377801</v>
      </c>
      <c r="BD705" s="20">
        <f t="shared" si="466"/>
        <v>362475</v>
      </c>
      <c r="BE705" s="20">
        <f t="shared" si="467"/>
        <v>377801</v>
      </c>
      <c r="BF705" s="20">
        <f t="shared" si="468"/>
        <v>382826</v>
      </c>
      <c r="BG705" s="36">
        <v>458565</v>
      </c>
      <c r="BH705" s="36">
        <v>312360.676913</v>
      </c>
      <c r="BI705" s="237">
        <f t="shared" si="469"/>
        <v>68.116990374974108</v>
      </c>
      <c r="BJ705" s="238">
        <f t="shared" si="470"/>
        <v>32906</v>
      </c>
      <c r="BK705" s="239">
        <f t="shared" si="471"/>
        <v>7.175863836097391</v>
      </c>
      <c r="BL705" s="27">
        <f t="shared" si="472"/>
        <v>17927</v>
      </c>
      <c r="BM705" s="239">
        <f t="shared" si="473"/>
        <v>3.9093694459891184</v>
      </c>
      <c r="BN705" s="240">
        <f t="shared" si="474"/>
        <v>1416</v>
      </c>
      <c r="BO705" s="239">
        <f t="shared" si="475"/>
        <v>0.30878937555199376</v>
      </c>
      <c r="BP705" s="27">
        <f t="shared" si="476"/>
        <v>24000</v>
      </c>
      <c r="BQ705" s="239">
        <f t="shared" si="477"/>
        <v>5.2337182296948095</v>
      </c>
      <c r="BR705" s="36">
        <f t="shared" si="478"/>
        <v>29999</v>
      </c>
      <c r="BS705" s="239">
        <f t="shared" si="479"/>
        <v>6.5419297155256073</v>
      </c>
      <c r="BT705" s="248">
        <f t="shared" si="488"/>
        <v>0.31883009625025893</v>
      </c>
      <c r="BU705" s="36">
        <v>106248</v>
      </c>
      <c r="BV705" s="47">
        <f t="shared" si="480"/>
        <v>23.169670602858922</v>
      </c>
      <c r="BW705" s="54">
        <f t="shared" si="481"/>
        <v>39956.323086999997</v>
      </c>
      <c r="BX705" s="237">
        <f t="shared" si="482"/>
        <v>8.7133390221669771</v>
      </c>
      <c r="BY705" s="53">
        <v>8238</v>
      </c>
      <c r="BZ705" s="53">
        <v>12840</v>
      </c>
      <c r="CA705" s="53">
        <v>11508</v>
      </c>
      <c r="CB705" s="53">
        <v>320</v>
      </c>
      <c r="CC705" s="54">
        <v>17927</v>
      </c>
      <c r="CD705" s="54">
        <v>1416</v>
      </c>
      <c r="CE705" s="54">
        <v>24000</v>
      </c>
      <c r="CF705" s="42">
        <f t="shared" si="483"/>
        <v>2.1805130214054488E-2</v>
      </c>
      <c r="CG705" s="42">
        <f t="shared" si="484"/>
        <v>3.542313262983654E-2</v>
      </c>
      <c r="CH705" s="42">
        <f t="shared" si="485"/>
        <v>3.0460480517521128E-2</v>
      </c>
      <c r="CI705" s="42">
        <f t="shared" si="486"/>
        <v>8.3588888946936732E-4</v>
      </c>
      <c r="CJ705" s="42">
        <f t="shared" si="487"/>
        <v>3.9093694459891179E-2</v>
      </c>
      <c r="CK705" s="54">
        <f t="shared" si="489"/>
        <v>7991.2646174000001</v>
      </c>
    </row>
    <row r="706" spans="1:89" ht="20" customHeight="1" x14ac:dyDescent="0.6">
      <c r="A706" s="47">
        <v>699</v>
      </c>
      <c r="B706" s="47">
        <v>4</v>
      </c>
      <c r="C706" s="48" t="s">
        <v>1085</v>
      </c>
      <c r="D706" s="48" t="s">
        <v>412</v>
      </c>
      <c r="E706" s="48" t="s">
        <v>338</v>
      </c>
      <c r="F706" s="57"/>
      <c r="G706" s="19">
        <v>40</v>
      </c>
      <c r="H706" s="20">
        <f t="shared" si="446"/>
        <v>0</v>
      </c>
      <c r="I706" s="23">
        <v>7162</v>
      </c>
      <c r="J706" s="22">
        <v>50</v>
      </c>
      <c r="K706" s="20">
        <f t="shared" si="447"/>
        <v>358100</v>
      </c>
      <c r="L706" s="23"/>
      <c r="M706" s="24">
        <v>60</v>
      </c>
      <c r="N706" s="20">
        <f t="shared" si="448"/>
        <v>0</v>
      </c>
      <c r="O706" s="23">
        <v>5091</v>
      </c>
      <c r="P706" s="25">
        <v>12</v>
      </c>
      <c r="Q706" s="20">
        <f t="shared" si="449"/>
        <v>61092</v>
      </c>
      <c r="R706" s="23">
        <v>280</v>
      </c>
      <c r="S706" s="26">
        <v>12</v>
      </c>
      <c r="T706" s="20">
        <f t="shared" si="450"/>
        <v>3360</v>
      </c>
      <c r="U706" s="23">
        <v>550</v>
      </c>
      <c r="V706" s="25">
        <v>8</v>
      </c>
      <c r="W706" s="20">
        <f t="shared" si="451"/>
        <v>4400</v>
      </c>
      <c r="X706" s="23">
        <v>159</v>
      </c>
      <c r="Y706" s="25">
        <v>12</v>
      </c>
      <c r="Z706" s="20">
        <f t="shared" si="452"/>
        <v>1908</v>
      </c>
      <c r="AA706" s="23">
        <v>653</v>
      </c>
      <c r="AB706" s="25">
        <v>10</v>
      </c>
      <c r="AC706" s="20">
        <f t="shared" si="453"/>
        <v>6530</v>
      </c>
      <c r="AD706" s="23"/>
      <c r="AE706" s="25">
        <v>25</v>
      </c>
      <c r="AF706" s="20">
        <f t="shared" si="454"/>
        <v>0</v>
      </c>
      <c r="AG706" s="23"/>
      <c r="AH706" s="25">
        <v>7.5</v>
      </c>
      <c r="AI706" s="20">
        <f t="shared" si="455"/>
        <v>0</v>
      </c>
      <c r="AJ706" s="23"/>
      <c r="AK706" s="22">
        <v>15</v>
      </c>
      <c r="AL706" s="20">
        <f t="shared" si="456"/>
        <v>0</v>
      </c>
      <c r="AM706" s="23"/>
      <c r="AN706" s="25">
        <v>12</v>
      </c>
      <c r="AO706" s="20">
        <f t="shared" si="457"/>
        <v>0</v>
      </c>
      <c r="AP706" s="23">
        <f t="shared" si="458"/>
        <v>1642</v>
      </c>
      <c r="AQ706" s="23">
        <v>65</v>
      </c>
      <c r="AR706" s="27">
        <v>4</v>
      </c>
      <c r="AS706" s="23">
        <f t="shared" si="459"/>
        <v>260</v>
      </c>
      <c r="AT706" s="23"/>
      <c r="AU706" s="28">
        <v>6</v>
      </c>
      <c r="AV706" s="23">
        <f t="shared" si="460"/>
        <v>0</v>
      </c>
      <c r="AW706" s="23">
        <v>1304</v>
      </c>
      <c r="AX706" s="29">
        <f t="shared" si="461"/>
        <v>1564</v>
      </c>
      <c r="AY706" s="23">
        <v>22770</v>
      </c>
      <c r="AZ706" s="30">
        <f t="shared" si="462"/>
        <v>0.71083496230103327</v>
      </c>
      <c r="BA706" s="30">
        <f t="shared" si="463"/>
        <v>0.22926556827701761</v>
      </c>
      <c r="BB706" s="30">
        <f t="shared" si="464"/>
        <v>0.30720879984285993</v>
      </c>
      <c r="BC706" s="20">
        <f t="shared" si="465"/>
        <v>374298</v>
      </c>
      <c r="BD706" s="20">
        <f t="shared" si="466"/>
        <v>361460</v>
      </c>
      <c r="BE706" s="20">
        <f t="shared" si="467"/>
        <v>374298</v>
      </c>
      <c r="BF706" s="20">
        <f t="shared" si="468"/>
        <v>374298</v>
      </c>
      <c r="BG706" s="36">
        <v>457660</v>
      </c>
      <c r="BH706" s="36">
        <v>310062.12492252298</v>
      </c>
      <c r="BI706" s="237">
        <f t="shared" si="469"/>
        <v>67.749448263453871</v>
      </c>
      <c r="BJ706" s="238">
        <f t="shared" si="470"/>
        <v>28634</v>
      </c>
      <c r="BK706" s="239">
        <f t="shared" si="471"/>
        <v>6.2566097102652618</v>
      </c>
      <c r="BL706" s="27">
        <f t="shared" si="472"/>
        <v>48005.65</v>
      </c>
      <c r="BM706" s="239">
        <f t="shared" si="473"/>
        <v>10.489369837870909</v>
      </c>
      <c r="BN706" s="240">
        <f t="shared" si="474"/>
        <v>0</v>
      </c>
      <c r="BO706" s="239">
        <f t="shared" si="475"/>
        <v>0</v>
      </c>
      <c r="BP706" s="27">
        <f t="shared" si="476"/>
        <v>25000</v>
      </c>
      <c r="BQ706" s="239">
        <f t="shared" si="477"/>
        <v>5.4625704671590256</v>
      </c>
      <c r="BR706" s="36">
        <f t="shared" si="478"/>
        <v>49619.630000000005</v>
      </c>
      <c r="BS706" s="239">
        <f t="shared" si="479"/>
        <v>10.842029017174323</v>
      </c>
      <c r="BT706" s="248">
        <f t="shared" si="488"/>
        <v>0.32250551736546129</v>
      </c>
      <c r="BU706" s="36">
        <v>151259.28</v>
      </c>
      <c r="BV706" s="47">
        <f t="shared" si="480"/>
        <v>33.050579032469514</v>
      </c>
      <c r="BW706" s="54">
        <f t="shared" si="481"/>
        <v>-3661.4049225229828</v>
      </c>
      <c r="BX706" s="237">
        <f t="shared" si="482"/>
        <v>-0.80002729592338906</v>
      </c>
      <c r="BY706" s="53">
        <v>9747</v>
      </c>
      <c r="BZ706" s="53">
        <v>6832</v>
      </c>
      <c r="CA706" s="53">
        <v>10345</v>
      </c>
      <c r="CB706" s="53">
        <v>1710</v>
      </c>
      <c r="CC706" s="54">
        <v>48005.65</v>
      </c>
      <c r="CD706" s="54">
        <v>0</v>
      </c>
      <c r="CE706" s="54">
        <v>25000</v>
      </c>
      <c r="CF706" s="42">
        <f t="shared" si="483"/>
        <v>2.6040748280781623E-2</v>
      </c>
      <c r="CG706" s="42">
        <f t="shared" si="484"/>
        <v>1.8901123222486584E-2</v>
      </c>
      <c r="CH706" s="42">
        <f t="shared" si="485"/>
        <v>2.7638405762253605E-2</v>
      </c>
      <c r="CI706" s="42">
        <f t="shared" si="486"/>
        <v>4.5685523299616882E-3</v>
      </c>
      <c r="CJ706" s="42">
        <f t="shared" si="487"/>
        <v>0.10489369837870909</v>
      </c>
      <c r="CK706" s="54">
        <v>0</v>
      </c>
    </row>
    <row r="707" spans="1:89" ht="20" customHeight="1" x14ac:dyDescent="0.6">
      <c r="A707" s="47">
        <v>700</v>
      </c>
      <c r="B707" s="62">
        <v>5</v>
      </c>
      <c r="C707" s="48" t="s">
        <v>1086</v>
      </c>
      <c r="D707" s="61" t="s">
        <v>175</v>
      </c>
      <c r="E707" s="47" t="s">
        <v>258</v>
      </c>
      <c r="F707" s="57"/>
      <c r="G707" s="19">
        <v>40</v>
      </c>
      <c r="H707" s="20">
        <f t="shared" si="446"/>
        <v>0</v>
      </c>
      <c r="I707" s="57">
        <v>8270</v>
      </c>
      <c r="J707" s="22">
        <v>50</v>
      </c>
      <c r="K707" s="20">
        <f t="shared" si="447"/>
        <v>413500</v>
      </c>
      <c r="L707" s="23"/>
      <c r="M707" s="24">
        <v>60</v>
      </c>
      <c r="N707" s="20">
        <f t="shared" si="448"/>
        <v>0</v>
      </c>
      <c r="O707" s="57">
        <v>1284</v>
      </c>
      <c r="P707" s="25">
        <v>12</v>
      </c>
      <c r="Q707" s="20">
        <f t="shared" si="449"/>
        <v>15408</v>
      </c>
      <c r="R707" s="57">
        <v>580</v>
      </c>
      <c r="S707" s="26">
        <v>12</v>
      </c>
      <c r="T707" s="20">
        <f t="shared" si="450"/>
        <v>6960</v>
      </c>
      <c r="U707" s="57">
        <v>490</v>
      </c>
      <c r="V707" s="25">
        <v>8</v>
      </c>
      <c r="W707" s="20">
        <f t="shared" si="451"/>
        <v>3920</v>
      </c>
      <c r="X707" s="57">
        <v>85</v>
      </c>
      <c r="Y707" s="25">
        <v>12</v>
      </c>
      <c r="Z707" s="20">
        <f t="shared" si="452"/>
        <v>1020</v>
      </c>
      <c r="AA707" s="57">
        <v>125</v>
      </c>
      <c r="AB707" s="25">
        <v>10</v>
      </c>
      <c r="AC707" s="20">
        <f t="shared" si="453"/>
        <v>1250</v>
      </c>
      <c r="AD707" s="57">
        <v>80</v>
      </c>
      <c r="AE707" s="25">
        <v>25</v>
      </c>
      <c r="AF707" s="20">
        <f t="shared" si="454"/>
        <v>2000</v>
      </c>
      <c r="AG707" s="23"/>
      <c r="AH707" s="25">
        <v>7.5</v>
      </c>
      <c r="AI707" s="20">
        <f t="shared" si="455"/>
        <v>0</v>
      </c>
      <c r="AJ707" s="57"/>
      <c r="AK707" s="22">
        <v>15</v>
      </c>
      <c r="AL707" s="20">
        <f t="shared" si="456"/>
        <v>0</v>
      </c>
      <c r="AM707" s="57"/>
      <c r="AN707" s="25">
        <v>12</v>
      </c>
      <c r="AO707" s="20">
        <f t="shared" si="457"/>
        <v>0</v>
      </c>
      <c r="AP707" s="23">
        <f t="shared" si="458"/>
        <v>1360</v>
      </c>
      <c r="AQ707" s="57"/>
      <c r="AR707" s="27">
        <v>4</v>
      </c>
      <c r="AS707" s="23">
        <f t="shared" si="459"/>
        <v>0</v>
      </c>
      <c r="AT707" s="57"/>
      <c r="AU707" s="28">
        <v>6</v>
      </c>
      <c r="AV707" s="23">
        <f t="shared" si="460"/>
        <v>0</v>
      </c>
      <c r="AW707" s="57">
        <v>365</v>
      </c>
      <c r="AX707" s="29">
        <f t="shared" si="461"/>
        <v>365</v>
      </c>
      <c r="AY707" s="57">
        <v>6565</v>
      </c>
      <c r="AZ707" s="30">
        <f t="shared" si="462"/>
        <v>0.15525997581620316</v>
      </c>
      <c r="BA707" s="30">
        <f t="shared" si="463"/>
        <v>0.16444981862152358</v>
      </c>
      <c r="BB707" s="30">
        <f t="shared" si="464"/>
        <v>0.28426791277258567</v>
      </c>
      <c r="BC707" s="20">
        <f t="shared" si="465"/>
        <v>428650</v>
      </c>
      <c r="BD707" s="20">
        <f t="shared" si="466"/>
        <v>422460</v>
      </c>
      <c r="BE707" s="20">
        <f t="shared" si="467"/>
        <v>428650</v>
      </c>
      <c r="BF707" s="20">
        <f t="shared" si="468"/>
        <v>428650</v>
      </c>
      <c r="BG707" s="241">
        <v>457655</v>
      </c>
      <c r="BH707" s="241">
        <v>311795.48</v>
      </c>
      <c r="BI707" s="237">
        <f t="shared" si="469"/>
        <v>68.128935551889512</v>
      </c>
      <c r="BJ707" s="238">
        <f t="shared" si="470"/>
        <v>23380</v>
      </c>
      <c r="BK707" s="239">
        <f t="shared" si="471"/>
        <v>5.1086517136270766</v>
      </c>
      <c r="BL707" s="27">
        <f t="shared" si="472"/>
        <v>39856</v>
      </c>
      <c r="BM707" s="239">
        <f t="shared" si="473"/>
        <v>8.7087434858135495</v>
      </c>
      <c r="BN707" s="240">
        <f t="shared" si="474"/>
        <v>4670.63</v>
      </c>
      <c r="BO707" s="239">
        <f t="shared" si="475"/>
        <v>1.0205569697698047</v>
      </c>
      <c r="BP707" s="27">
        <f t="shared" si="476"/>
        <v>16000</v>
      </c>
      <c r="BQ707" s="239">
        <f t="shared" si="477"/>
        <v>3.4960832941844839</v>
      </c>
      <c r="BR707" s="36">
        <f t="shared" si="478"/>
        <v>35326.069999999992</v>
      </c>
      <c r="BS707" s="239">
        <f t="shared" si="479"/>
        <v>7.7189301985119778</v>
      </c>
      <c r="BT707" s="248">
        <f t="shared" si="488"/>
        <v>0.31871064448110481</v>
      </c>
      <c r="BU707" s="241">
        <v>119232.7</v>
      </c>
      <c r="BV707" s="47">
        <f t="shared" si="480"/>
        <v>26.052965661906892</v>
      </c>
      <c r="BW707" s="54">
        <f t="shared" si="481"/>
        <v>26626.820000000022</v>
      </c>
      <c r="BX707" s="237">
        <f t="shared" si="482"/>
        <v>5.8180987862035858</v>
      </c>
      <c r="BY707" s="58">
        <v>7000</v>
      </c>
      <c r="BZ707" s="58">
        <v>8220</v>
      </c>
      <c r="CA707" s="58">
        <v>5120</v>
      </c>
      <c r="CB707" s="58">
        <v>3040</v>
      </c>
      <c r="CC707" s="59">
        <v>39856</v>
      </c>
      <c r="CD707" s="59">
        <v>4670.63</v>
      </c>
      <c r="CE707" s="59">
        <v>16000</v>
      </c>
      <c r="CF707" s="42">
        <f t="shared" si="483"/>
        <v>1.6330339437769743E-2</v>
      </c>
      <c r="CG707" s="42">
        <f t="shared" si="484"/>
        <v>1.9457463428490272E-2</v>
      </c>
      <c r="CH707" s="42">
        <f t="shared" si="485"/>
        <v>1.1944476845911583E-2</v>
      </c>
      <c r="CI707" s="42">
        <f t="shared" si="486"/>
        <v>7.0920331272600022E-3</v>
      </c>
      <c r="CJ707" s="42">
        <f t="shared" si="487"/>
        <v>8.7087434858135498E-2</v>
      </c>
      <c r="CK707" s="54">
        <f t="shared" ref="CK707:CK712" si="490">+BW707*20%</f>
        <v>5325.364000000005</v>
      </c>
    </row>
    <row r="708" spans="1:89" ht="20" customHeight="1" x14ac:dyDescent="0.6">
      <c r="A708" s="47">
        <v>701</v>
      </c>
      <c r="B708" s="47">
        <v>2</v>
      </c>
      <c r="C708" s="48" t="s">
        <v>1087</v>
      </c>
      <c r="D708" s="48" t="s">
        <v>212</v>
      </c>
      <c r="E708" s="48" t="s">
        <v>376</v>
      </c>
      <c r="F708" s="23"/>
      <c r="G708" s="19">
        <v>40</v>
      </c>
      <c r="H708" s="20">
        <f t="shared" si="446"/>
        <v>0</v>
      </c>
      <c r="I708" s="23">
        <v>7340</v>
      </c>
      <c r="J708" s="22">
        <v>50</v>
      </c>
      <c r="K708" s="20">
        <f t="shared" si="447"/>
        <v>367000</v>
      </c>
      <c r="L708" s="23"/>
      <c r="M708" s="24">
        <v>60</v>
      </c>
      <c r="N708" s="20">
        <f t="shared" si="448"/>
        <v>0</v>
      </c>
      <c r="O708" s="23">
        <v>5080</v>
      </c>
      <c r="P708" s="25">
        <v>12</v>
      </c>
      <c r="Q708" s="20">
        <f t="shared" si="449"/>
        <v>60960</v>
      </c>
      <c r="R708" s="23">
        <v>720</v>
      </c>
      <c r="S708" s="26">
        <v>12</v>
      </c>
      <c r="T708" s="20">
        <f t="shared" si="450"/>
        <v>8640</v>
      </c>
      <c r="U708" s="23">
        <v>470</v>
      </c>
      <c r="V708" s="25">
        <v>8</v>
      </c>
      <c r="W708" s="20">
        <f t="shared" si="451"/>
        <v>3760</v>
      </c>
      <c r="X708" s="23"/>
      <c r="Y708" s="25">
        <v>12</v>
      </c>
      <c r="Z708" s="20">
        <f t="shared" si="452"/>
        <v>0</v>
      </c>
      <c r="AA708" s="23">
        <v>295</v>
      </c>
      <c r="AB708" s="25">
        <v>10</v>
      </c>
      <c r="AC708" s="20">
        <f t="shared" si="453"/>
        <v>2950</v>
      </c>
      <c r="AD708" s="23"/>
      <c r="AE708" s="25">
        <v>25</v>
      </c>
      <c r="AF708" s="20">
        <f t="shared" si="454"/>
        <v>0</v>
      </c>
      <c r="AG708" s="23"/>
      <c r="AH708" s="25">
        <v>7.5</v>
      </c>
      <c r="AI708" s="20">
        <f t="shared" si="455"/>
        <v>0</v>
      </c>
      <c r="AJ708" s="23"/>
      <c r="AK708" s="22">
        <v>15</v>
      </c>
      <c r="AL708" s="20">
        <f t="shared" si="456"/>
        <v>0</v>
      </c>
      <c r="AM708" s="23"/>
      <c r="AN708" s="25">
        <v>12</v>
      </c>
      <c r="AO708" s="20">
        <f t="shared" si="457"/>
        <v>0</v>
      </c>
      <c r="AP708" s="23">
        <f t="shared" si="458"/>
        <v>1485</v>
      </c>
      <c r="AQ708" s="23"/>
      <c r="AR708" s="27">
        <v>4</v>
      </c>
      <c r="AS708" s="23">
        <f t="shared" si="459"/>
        <v>0</v>
      </c>
      <c r="AT708" s="23"/>
      <c r="AU708" s="28">
        <v>6</v>
      </c>
      <c r="AV708" s="23">
        <f t="shared" si="460"/>
        <v>0</v>
      </c>
      <c r="AW708" s="23">
        <v>814</v>
      </c>
      <c r="AX708" s="29">
        <f t="shared" si="461"/>
        <v>814</v>
      </c>
      <c r="AY708" s="23">
        <v>13775</v>
      </c>
      <c r="AZ708" s="30">
        <f t="shared" si="462"/>
        <v>0.69209809264305178</v>
      </c>
      <c r="BA708" s="30">
        <f t="shared" si="463"/>
        <v>0.20231607629427792</v>
      </c>
      <c r="BB708" s="30">
        <f t="shared" si="464"/>
        <v>0.16023622047244093</v>
      </c>
      <c r="BC708" s="20">
        <f t="shared" si="465"/>
        <v>382350</v>
      </c>
      <c r="BD708" s="20">
        <f t="shared" si="466"/>
        <v>375640</v>
      </c>
      <c r="BE708" s="20">
        <f t="shared" si="467"/>
        <v>382350</v>
      </c>
      <c r="BF708" s="20">
        <f t="shared" si="468"/>
        <v>382350</v>
      </c>
      <c r="BG708" s="36">
        <v>457085</v>
      </c>
      <c r="BH708" s="36">
        <v>310294.20833331102</v>
      </c>
      <c r="BI708" s="237">
        <f t="shared" si="469"/>
        <v>67.885449825155277</v>
      </c>
      <c r="BJ708" s="238">
        <f t="shared" si="470"/>
        <v>34345.729999999996</v>
      </c>
      <c r="BK708" s="239">
        <f t="shared" si="471"/>
        <v>7.5140794381788929</v>
      </c>
      <c r="BL708" s="27">
        <f t="shared" si="472"/>
        <v>20275</v>
      </c>
      <c r="BM708" s="239">
        <f t="shared" si="473"/>
        <v>4.4357176455145098</v>
      </c>
      <c r="BN708" s="240">
        <f t="shared" si="474"/>
        <v>3528.75</v>
      </c>
      <c r="BO708" s="239">
        <f t="shared" si="475"/>
        <v>0.77201177023967094</v>
      </c>
      <c r="BP708" s="27">
        <f t="shared" si="476"/>
        <v>39322.5</v>
      </c>
      <c r="BQ708" s="239">
        <f t="shared" si="477"/>
        <v>8.6028856777185858</v>
      </c>
      <c r="BR708" s="36">
        <f t="shared" si="478"/>
        <v>38969.62999999999</v>
      </c>
      <c r="BS708" s="239">
        <f t="shared" si="479"/>
        <v>8.5256855945830612</v>
      </c>
      <c r="BT708" s="248">
        <f t="shared" si="488"/>
        <v>0.32114550174844719</v>
      </c>
      <c r="BU708" s="36">
        <v>136441.60999999999</v>
      </c>
      <c r="BV708" s="47">
        <f t="shared" si="480"/>
        <v>29.850380126234722</v>
      </c>
      <c r="BW708" s="54">
        <f t="shared" si="481"/>
        <v>10349.181666688994</v>
      </c>
      <c r="BX708" s="237">
        <f t="shared" si="482"/>
        <v>2.2641700486099943</v>
      </c>
      <c r="BY708" s="53">
        <v>11140.73</v>
      </c>
      <c r="BZ708" s="53">
        <v>8385</v>
      </c>
      <c r="CA708" s="53">
        <v>7620</v>
      </c>
      <c r="CB708" s="53">
        <v>7200</v>
      </c>
      <c r="CC708" s="54">
        <v>20275</v>
      </c>
      <c r="CD708" s="54">
        <v>3528.75</v>
      </c>
      <c r="CE708" s="54">
        <v>39322.5</v>
      </c>
      <c r="CF708" s="42">
        <f t="shared" si="483"/>
        <v>2.9137517980907544E-2</v>
      </c>
      <c r="CG708" s="42">
        <f t="shared" si="484"/>
        <v>2.2321903950590992E-2</v>
      </c>
      <c r="CH708" s="42">
        <f t="shared" si="485"/>
        <v>1.9929384072185169E-2</v>
      </c>
      <c r="CI708" s="42">
        <f t="shared" si="486"/>
        <v>1.8830914083954493E-2</v>
      </c>
      <c r="CJ708" s="42">
        <f t="shared" si="487"/>
        <v>4.4357176455145107E-2</v>
      </c>
      <c r="CK708" s="54">
        <f t="shared" si="490"/>
        <v>2069.8363333377988</v>
      </c>
    </row>
    <row r="709" spans="1:89" ht="20" customHeight="1" x14ac:dyDescent="0.6">
      <c r="A709" s="47">
        <v>702</v>
      </c>
      <c r="B709" s="47">
        <v>2</v>
      </c>
      <c r="C709" s="48" t="s">
        <v>1088</v>
      </c>
      <c r="D709" s="48" t="s">
        <v>630</v>
      </c>
      <c r="E709" s="48" t="s">
        <v>163</v>
      </c>
      <c r="F709" s="66"/>
      <c r="G709" s="19">
        <v>40</v>
      </c>
      <c r="H709" s="20">
        <f t="shared" si="446"/>
        <v>0</v>
      </c>
      <c r="I709" s="66">
        <v>7420</v>
      </c>
      <c r="J709" s="22">
        <v>50</v>
      </c>
      <c r="K709" s="20">
        <f t="shared" si="447"/>
        <v>371000</v>
      </c>
      <c r="L709" s="23"/>
      <c r="M709" s="24">
        <v>60</v>
      </c>
      <c r="N709" s="20">
        <f t="shared" si="448"/>
        <v>0</v>
      </c>
      <c r="O709" s="66">
        <v>1415</v>
      </c>
      <c r="P709" s="25">
        <v>12</v>
      </c>
      <c r="Q709" s="20">
        <f t="shared" si="449"/>
        <v>16980</v>
      </c>
      <c r="R709" s="66"/>
      <c r="S709" s="26">
        <v>12</v>
      </c>
      <c r="T709" s="20">
        <f t="shared" si="450"/>
        <v>0</v>
      </c>
      <c r="U709" s="66">
        <v>379</v>
      </c>
      <c r="V709" s="25">
        <v>8</v>
      </c>
      <c r="W709" s="20">
        <f t="shared" si="451"/>
        <v>3032</v>
      </c>
      <c r="X709" s="66">
        <v>82</v>
      </c>
      <c r="Y709" s="25">
        <v>12</v>
      </c>
      <c r="Z709" s="20">
        <f t="shared" si="452"/>
        <v>984</v>
      </c>
      <c r="AA709" s="66">
        <v>479</v>
      </c>
      <c r="AB709" s="25">
        <v>10</v>
      </c>
      <c r="AC709" s="20">
        <f t="shared" si="453"/>
        <v>4790</v>
      </c>
      <c r="AD709" s="66"/>
      <c r="AE709" s="25">
        <v>25</v>
      </c>
      <c r="AF709" s="20">
        <f t="shared" si="454"/>
        <v>0</v>
      </c>
      <c r="AG709" s="66">
        <v>176</v>
      </c>
      <c r="AH709" s="25">
        <v>7.5</v>
      </c>
      <c r="AI709" s="20">
        <f t="shared" si="455"/>
        <v>1320</v>
      </c>
      <c r="AJ709" s="66">
        <v>18</v>
      </c>
      <c r="AK709" s="22">
        <v>15</v>
      </c>
      <c r="AL709" s="20">
        <f t="shared" si="456"/>
        <v>270</v>
      </c>
      <c r="AM709" s="66"/>
      <c r="AN709" s="25">
        <v>12</v>
      </c>
      <c r="AO709" s="20">
        <f t="shared" si="457"/>
        <v>0</v>
      </c>
      <c r="AP709" s="23">
        <f t="shared" si="458"/>
        <v>1134</v>
      </c>
      <c r="AQ709" s="66"/>
      <c r="AR709" s="27">
        <v>4</v>
      </c>
      <c r="AS709" s="23">
        <f t="shared" si="459"/>
        <v>0</v>
      </c>
      <c r="AT709" s="66"/>
      <c r="AU709" s="28">
        <v>6</v>
      </c>
      <c r="AV709" s="23">
        <f t="shared" si="460"/>
        <v>0</v>
      </c>
      <c r="AW709" s="66">
        <f>335+66</f>
        <v>401</v>
      </c>
      <c r="AX709" s="29">
        <f t="shared" si="461"/>
        <v>401</v>
      </c>
      <c r="AY709" s="23">
        <v>6675</v>
      </c>
      <c r="AZ709" s="30">
        <f t="shared" si="462"/>
        <v>0.19070080862533692</v>
      </c>
      <c r="BA709" s="30">
        <f t="shared" si="463"/>
        <v>0.15283018867924528</v>
      </c>
      <c r="BB709" s="30">
        <f t="shared" si="464"/>
        <v>0.28339222614840992</v>
      </c>
      <c r="BC709" s="20">
        <f t="shared" si="465"/>
        <v>379806</v>
      </c>
      <c r="BD709" s="20">
        <f t="shared" si="466"/>
        <v>371000</v>
      </c>
      <c r="BE709" s="20">
        <f t="shared" si="467"/>
        <v>379806</v>
      </c>
      <c r="BF709" s="20">
        <f t="shared" si="468"/>
        <v>381126</v>
      </c>
      <c r="BG709" s="88">
        <v>455051</v>
      </c>
      <c r="BH709" s="88">
        <v>312011.25</v>
      </c>
      <c r="BI709" s="237">
        <f t="shared" si="469"/>
        <v>68.566215654948564</v>
      </c>
      <c r="BJ709" s="238">
        <f t="shared" si="470"/>
        <v>23696</v>
      </c>
      <c r="BK709" s="239">
        <f t="shared" si="471"/>
        <v>5.2073284093431287</v>
      </c>
      <c r="BL709" s="27">
        <f t="shared" si="472"/>
        <v>41425</v>
      </c>
      <c r="BM709" s="239">
        <f t="shared" si="473"/>
        <v>9.1033752260735614</v>
      </c>
      <c r="BN709" s="240">
        <f t="shared" si="474"/>
        <v>910</v>
      </c>
      <c r="BO709" s="239">
        <f t="shared" si="475"/>
        <v>0.19997758493004081</v>
      </c>
      <c r="BP709" s="27">
        <f t="shared" si="476"/>
        <v>20350</v>
      </c>
      <c r="BQ709" s="239">
        <f t="shared" si="477"/>
        <v>4.4720262124465169</v>
      </c>
      <c r="BR709" s="36">
        <f t="shared" si="478"/>
        <v>51394</v>
      </c>
      <c r="BS709" s="239">
        <f t="shared" si="479"/>
        <v>11.294118681202766</v>
      </c>
      <c r="BT709" s="248">
        <f t="shared" si="488"/>
        <v>0.31433784345051435</v>
      </c>
      <c r="BU709" s="88">
        <v>137775</v>
      </c>
      <c r="BV709" s="47">
        <f t="shared" si="480"/>
        <v>30.276826113996012</v>
      </c>
      <c r="BW709" s="54">
        <f t="shared" si="481"/>
        <v>5264.75</v>
      </c>
      <c r="BX709" s="237">
        <f t="shared" si="482"/>
        <v>1.1569582310554201</v>
      </c>
      <c r="BY709" s="73">
        <v>10669</v>
      </c>
      <c r="BZ709" s="73">
        <v>1500</v>
      </c>
      <c r="CA709" s="73">
        <v>8320</v>
      </c>
      <c r="CB709" s="73">
        <v>3207</v>
      </c>
      <c r="CC709" s="88">
        <v>41425</v>
      </c>
      <c r="CD709" s="88">
        <v>910</v>
      </c>
      <c r="CE709" s="88">
        <v>20350</v>
      </c>
      <c r="CF709" s="42">
        <f t="shared" si="483"/>
        <v>2.8090656809002492E-2</v>
      </c>
      <c r="CG709" s="42">
        <f t="shared" si="484"/>
        <v>4.0431266846361188E-3</v>
      </c>
      <c r="CH709" s="42">
        <f t="shared" si="485"/>
        <v>2.1905920390936424E-2</v>
      </c>
      <c r="CI709" s="42">
        <f t="shared" si="486"/>
        <v>8.414540073361565E-3</v>
      </c>
      <c r="CJ709" s="42">
        <f t="shared" si="487"/>
        <v>9.1033752260735609E-2</v>
      </c>
      <c r="CK709" s="54">
        <f t="shared" si="490"/>
        <v>1052.95</v>
      </c>
    </row>
    <row r="710" spans="1:89" ht="20" customHeight="1" x14ac:dyDescent="0.6">
      <c r="A710" s="47">
        <v>703</v>
      </c>
      <c r="B710" s="62">
        <v>4</v>
      </c>
      <c r="C710" s="48" t="s">
        <v>1089</v>
      </c>
      <c r="D710" s="48" t="s">
        <v>84</v>
      </c>
      <c r="E710" s="48" t="s">
        <v>233</v>
      </c>
      <c r="F710" s="49">
        <v>0</v>
      </c>
      <c r="G710" s="19">
        <v>40</v>
      </c>
      <c r="H710" s="20">
        <f t="shared" si="446"/>
        <v>0</v>
      </c>
      <c r="I710" s="23">
        <v>7723</v>
      </c>
      <c r="J710" s="22">
        <v>50</v>
      </c>
      <c r="K710" s="20">
        <f t="shared" si="447"/>
        <v>386150</v>
      </c>
      <c r="L710" s="23"/>
      <c r="M710" s="24">
        <v>60</v>
      </c>
      <c r="N710" s="20">
        <f t="shared" si="448"/>
        <v>0</v>
      </c>
      <c r="O710" s="23">
        <v>3366</v>
      </c>
      <c r="P710" s="25">
        <v>12</v>
      </c>
      <c r="Q710" s="20">
        <f t="shared" si="449"/>
        <v>40392</v>
      </c>
      <c r="R710" s="23">
        <v>440</v>
      </c>
      <c r="S710" s="26">
        <v>12</v>
      </c>
      <c r="T710" s="20">
        <f t="shared" si="450"/>
        <v>5280</v>
      </c>
      <c r="U710" s="23">
        <v>200</v>
      </c>
      <c r="V710" s="25">
        <v>8</v>
      </c>
      <c r="W710" s="20">
        <f t="shared" si="451"/>
        <v>1600</v>
      </c>
      <c r="X710" s="23">
        <v>180</v>
      </c>
      <c r="Y710" s="25">
        <v>12</v>
      </c>
      <c r="Z710" s="20">
        <f t="shared" si="452"/>
        <v>2160</v>
      </c>
      <c r="AA710" s="23">
        <v>380</v>
      </c>
      <c r="AB710" s="25">
        <v>10</v>
      </c>
      <c r="AC710" s="20">
        <f t="shared" si="453"/>
        <v>3800</v>
      </c>
      <c r="AD710" s="23">
        <v>90</v>
      </c>
      <c r="AE710" s="25">
        <v>25</v>
      </c>
      <c r="AF710" s="20">
        <f t="shared" si="454"/>
        <v>2250</v>
      </c>
      <c r="AG710" s="23">
        <v>324</v>
      </c>
      <c r="AH710" s="25">
        <v>7.5</v>
      </c>
      <c r="AI710" s="20">
        <f t="shared" si="455"/>
        <v>2430</v>
      </c>
      <c r="AJ710" s="23"/>
      <c r="AK710" s="22">
        <v>15</v>
      </c>
      <c r="AL710" s="20">
        <f t="shared" si="456"/>
        <v>0</v>
      </c>
      <c r="AM710" s="23">
        <v>0</v>
      </c>
      <c r="AN710" s="25">
        <v>12</v>
      </c>
      <c r="AO710" s="20">
        <f t="shared" si="457"/>
        <v>0</v>
      </c>
      <c r="AP710" s="23">
        <f t="shared" si="458"/>
        <v>1614</v>
      </c>
      <c r="AQ710" s="23">
        <v>24</v>
      </c>
      <c r="AR710" s="27">
        <v>4</v>
      </c>
      <c r="AS710" s="23">
        <f t="shared" si="459"/>
        <v>96</v>
      </c>
      <c r="AT710" s="23">
        <v>0</v>
      </c>
      <c r="AU710" s="28">
        <v>6</v>
      </c>
      <c r="AV710" s="23">
        <f t="shared" si="460"/>
        <v>0</v>
      </c>
      <c r="AW710" s="23">
        <v>547</v>
      </c>
      <c r="AX710" s="29">
        <f t="shared" si="461"/>
        <v>643</v>
      </c>
      <c r="AY710" s="23">
        <v>10610</v>
      </c>
      <c r="AZ710" s="30">
        <f t="shared" si="462"/>
        <v>0.43584099443221547</v>
      </c>
      <c r="BA710" s="30">
        <f t="shared" si="463"/>
        <v>0.20898614528033146</v>
      </c>
      <c r="BB710" s="30">
        <f t="shared" si="464"/>
        <v>0.19102792632204396</v>
      </c>
      <c r="BC710" s="20">
        <f t="shared" si="465"/>
        <v>401240</v>
      </c>
      <c r="BD710" s="20">
        <f t="shared" si="466"/>
        <v>393680</v>
      </c>
      <c r="BE710" s="20">
        <f t="shared" si="467"/>
        <v>401240</v>
      </c>
      <c r="BF710" s="20">
        <f t="shared" si="468"/>
        <v>403670</v>
      </c>
      <c r="BG710" s="36">
        <v>454672</v>
      </c>
      <c r="BH710" s="36">
        <v>304512.16666666698</v>
      </c>
      <c r="BI710" s="237">
        <f t="shared" si="469"/>
        <v>66.97403109640949</v>
      </c>
      <c r="BJ710" s="238">
        <f t="shared" si="470"/>
        <v>38252</v>
      </c>
      <c r="BK710" s="239">
        <f t="shared" si="471"/>
        <v>8.4130977935742681</v>
      </c>
      <c r="BL710" s="27">
        <f t="shared" si="472"/>
        <v>33525</v>
      </c>
      <c r="BM710" s="239">
        <f t="shared" si="473"/>
        <v>7.3734472322905296</v>
      </c>
      <c r="BN710" s="240">
        <f t="shared" si="474"/>
        <v>9515.6299999999992</v>
      </c>
      <c r="BO710" s="239">
        <f t="shared" si="475"/>
        <v>2.092855948903825</v>
      </c>
      <c r="BP710" s="27">
        <f t="shared" si="476"/>
        <v>18000</v>
      </c>
      <c r="BQ710" s="239">
        <f t="shared" si="477"/>
        <v>3.9588978428405528</v>
      </c>
      <c r="BR710" s="36">
        <f t="shared" si="478"/>
        <v>34103.848484849004</v>
      </c>
      <c r="BS710" s="239">
        <f t="shared" si="479"/>
        <v>7.5007584555127655</v>
      </c>
      <c r="BT710" s="248">
        <f t="shared" si="488"/>
        <v>0.33025968903590508</v>
      </c>
      <c r="BU710" s="36">
        <v>133396.47848484901</v>
      </c>
      <c r="BV710" s="47">
        <f t="shared" si="480"/>
        <v>29.339057273121941</v>
      </c>
      <c r="BW710" s="54">
        <f t="shared" si="481"/>
        <v>16763.354848484014</v>
      </c>
      <c r="BX710" s="237">
        <f t="shared" si="482"/>
        <v>3.6869116304685603</v>
      </c>
      <c r="BY710" s="53">
        <v>11784</v>
      </c>
      <c r="BZ710" s="53">
        <v>11060</v>
      </c>
      <c r="CA710" s="53">
        <v>11352</v>
      </c>
      <c r="CB710" s="53">
        <v>4056</v>
      </c>
      <c r="CC710" s="54">
        <v>33525</v>
      </c>
      <c r="CD710" s="54">
        <v>9515.6299999999992</v>
      </c>
      <c r="CE710" s="54">
        <v>18000</v>
      </c>
      <c r="CF710" s="42">
        <f t="shared" si="483"/>
        <v>2.9368956235669423E-2</v>
      </c>
      <c r="CG710" s="42">
        <f t="shared" si="484"/>
        <v>2.8093883357041251E-2</v>
      </c>
      <c r="CH710" s="42">
        <f t="shared" si="485"/>
        <v>2.8292293888944272E-2</v>
      </c>
      <c r="CI710" s="42">
        <f t="shared" si="486"/>
        <v>1.0047811331037729E-2</v>
      </c>
      <c r="CJ710" s="42">
        <f t="shared" si="487"/>
        <v>7.3734472322905309E-2</v>
      </c>
      <c r="CK710" s="54">
        <f t="shared" si="490"/>
        <v>3352.6709696968028</v>
      </c>
    </row>
    <row r="711" spans="1:89" ht="20" customHeight="1" x14ac:dyDescent="0.6">
      <c r="A711" s="47">
        <v>704</v>
      </c>
      <c r="B711" s="47">
        <v>3</v>
      </c>
      <c r="C711" s="48" t="s">
        <v>1090</v>
      </c>
      <c r="D711" s="48" t="s">
        <v>1091</v>
      </c>
      <c r="E711" s="48" t="s">
        <v>141</v>
      </c>
      <c r="F711" s="23"/>
      <c r="G711" s="19">
        <v>40</v>
      </c>
      <c r="H711" s="20">
        <f t="shared" si="446"/>
        <v>0</v>
      </c>
      <c r="I711" s="23">
        <v>6488</v>
      </c>
      <c r="J711" s="22">
        <v>50</v>
      </c>
      <c r="K711" s="20">
        <f t="shared" si="447"/>
        <v>324400</v>
      </c>
      <c r="L711" s="23"/>
      <c r="M711" s="24">
        <v>60</v>
      </c>
      <c r="N711" s="20">
        <f t="shared" si="448"/>
        <v>0</v>
      </c>
      <c r="O711" s="23">
        <v>6034</v>
      </c>
      <c r="P711" s="25">
        <v>12</v>
      </c>
      <c r="Q711" s="20">
        <f t="shared" si="449"/>
        <v>72408</v>
      </c>
      <c r="R711" s="23">
        <v>420</v>
      </c>
      <c r="S711" s="26">
        <v>12</v>
      </c>
      <c r="T711" s="20">
        <f t="shared" si="450"/>
        <v>5040</v>
      </c>
      <c r="U711" s="23">
        <v>407</v>
      </c>
      <c r="V711" s="25">
        <v>8</v>
      </c>
      <c r="W711" s="20">
        <f t="shared" si="451"/>
        <v>3256</v>
      </c>
      <c r="X711" s="23">
        <v>177</v>
      </c>
      <c r="Y711" s="25">
        <v>12</v>
      </c>
      <c r="Z711" s="20">
        <f t="shared" si="452"/>
        <v>2124</v>
      </c>
      <c r="AA711" s="23">
        <v>574</v>
      </c>
      <c r="AB711" s="25">
        <v>10</v>
      </c>
      <c r="AC711" s="20">
        <f t="shared" si="453"/>
        <v>5740</v>
      </c>
      <c r="AD711" s="23">
        <v>379</v>
      </c>
      <c r="AE711" s="25">
        <v>25</v>
      </c>
      <c r="AF711" s="20">
        <f t="shared" si="454"/>
        <v>9475</v>
      </c>
      <c r="AG711" s="23"/>
      <c r="AH711" s="25">
        <v>7.5</v>
      </c>
      <c r="AI711" s="20">
        <f t="shared" si="455"/>
        <v>0</v>
      </c>
      <c r="AJ711" s="23">
        <v>39</v>
      </c>
      <c r="AK711" s="22">
        <v>15</v>
      </c>
      <c r="AL711" s="20">
        <f t="shared" si="456"/>
        <v>585</v>
      </c>
      <c r="AM711" s="23"/>
      <c r="AN711" s="25">
        <v>12</v>
      </c>
      <c r="AO711" s="20">
        <f t="shared" si="457"/>
        <v>0</v>
      </c>
      <c r="AP711" s="23">
        <f t="shared" si="458"/>
        <v>1996</v>
      </c>
      <c r="AQ711" s="23">
        <v>61</v>
      </c>
      <c r="AR711" s="27">
        <v>4</v>
      </c>
      <c r="AS711" s="23">
        <f t="shared" si="459"/>
        <v>244</v>
      </c>
      <c r="AT711" s="23"/>
      <c r="AU711" s="28">
        <v>6</v>
      </c>
      <c r="AV711" s="23">
        <f t="shared" si="460"/>
        <v>0</v>
      </c>
      <c r="AW711" s="23">
        <v>1349</v>
      </c>
      <c r="AX711" s="29">
        <f t="shared" si="461"/>
        <v>1593</v>
      </c>
      <c r="AY711" s="23">
        <v>30850</v>
      </c>
      <c r="AZ711" s="30">
        <f t="shared" si="462"/>
        <v>0.93002466091245373</v>
      </c>
      <c r="BA711" s="30">
        <f t="shared" si="463"/>
        <v>0.30764488286066582</v>
      </c>
      <c r="BB711" s="30">
        <f t="shared" si="464"/>
        <v>0.26400397746105403</v>
      </c>
      <c r="BC711" s="20">
        <f t="shared" si="465"/>
        <v>350035</v>
      </c>
      <c r="BD711" s="20">
        <f t="shared" si="466"/>
        <v>338915</v>
      </c>
      <c r="BE711" s="20">
        <f t="shared" si="467"/>
        <v>350035</v>
      </c>
      <c r="BF711" s="20">
        <f t="shared" si="468"/>
        <v>350035</v>
      </c>
      <c r="BG711" s="36">
        <v>453878</v>
      </c>
      <c r="BH711" s="36">
        <v>305501.207758</v>
      </c>
      <c r="BI711" s="237">
        <f t="shared" si="469"/>
        <v>67.30910239271347</v>
      </c>
      <c r="BJ711" s="238">
        <f t="shared" si="470"/>
        <v>35096</v>
      </c>
      <c r="BK711" s="239">
        <f t="shared" si="471"/>
        <v>7.7324743653580921</v>
      </c>
      <c r="BL711" s="27">
        <f t="shared" si="472"/>
        <v>38036</v>
      </c>
      <c r="BM711" s="239">
        <f t="shared" si="473"/>
        <v>8.3802255231582059</v>
      </c>
      <c r="BN711" s="240">
        <f t="shared" si="474"/>
        <v>8715</v>
      </c>
      <c r="BO711" s="239">
        <f t="shared" si="475"/>
        <v>1.9201195034789085</v>
      </c>
      <c r="BP711" s="27">
        <f t="shared" si="476"/>
        <v>15000</v>
      </c>
      <c r="BQ711" s="239">
        <f t="shared" si="477"/>
        <v>3.3048528459189477</v>
      </c>
      <c r="BR711" s="36">
        <f t="shared" si="478"/>
        <v>28110.229999999996</v>
      </c>
      <c r="BS711" s="239">
        <f t="shared" si="479"/>
        <v>6.1933449076624107</v>
      </c>
      <c r="BT711" s="248">
        <f t="shared" si="488"/>
        <v>0.3269089760728654</v>
      </c>
      <c r="BU711" s="36">
        <v>124957.23</v>
      </c>
      <c r="BV711" s="47">
        <f t="shared" si="480"/>
        <v>27.531017145576566</v>
      </c>
      <c r="BW711" s="54">
        <f t="shared" si="481"/>
        <v>23419.562242</v>
      </c>
      <c r="BX711" s="237">
        <f t="shared" si="482"/>
        <v>5.1598804617099754</v>
      </c>
      <c r="BY711" s="53">
        <v>11536</v>
      </c>
      <c r="BZ711" s="53">
        <v>11490</v>
      </c>
      <c r="CA711" s="53">
        <v>9300</v>
      </c>
      <c r="CB711" s="53">
        <v>2770</v>
      </c>
      <c r="CC711" s="54">
        <v>38036</v>
      </c>
      <c r="CD711" s="54">
        <v>8715</v>
      </c>
      <c r="CE711" s="54">
        <v>15000</v>
      </c>
      <c r="CF711" s="42">
        <f t="shared" si="483"/>
        <v>3.2956704329567044E-2</v>
      </c>
      <c r="CG711" s="42">
        <f t="shared" si="484"/>
        <v>3.3902305887906999E-2</v>
      </c>
      <c r="CH711" s="42">
        <f t="shared" si="485"/>
        <v>2.6568771694259145E-2</v>
      </c>
      <c r="CI711" s="42">
        <f t="shared" si="486"/>
        <v>7.913494364849229E-3</v>
      </c>
      <c r="CJ711" s="42">
        <f t="shared" si="487"/>
        <v>8.3802255231582051E-2</v>
      </c>
      <c r="CK711" s="54">
        <f t="shared" si="490"/>
        <v>4683.9124484000004</v>
      </c>
    </row>
    <row r="712" spans="1:89" ht="20" customHeight="1" x14ac:dyDescent="0.6">
      <c r="A712" s="47">
        <v>705</v>
      </c>
      <c r="B712" s="47">
        <v>3</v>
      </c>
      <c r="C712" s="48" t="s">
        <v>1092</v>
      </c>
      <c r="D712" s="48" t="s">
        <v>697</v>
      </c>
      <c r="E712" s="48" t="s">
        <v>237</v>
      </c>
      <c r="F712" s="23"/>
      <c r="G712" s="19">
        <v>40</v>
      </c>
      <c r="H712" s="20">
        <f t="shared" ref="H712:H775" si="491">SUM(F712*G712)</f>
        <v>0</v>
      </c>
      <c r="I712" s="23">
        <v>7571</v>
      </c>
      <c r="J712" s="22">
        <v>50</v>
      </c>
      <c r="K712" s="20">
        <f t="shared" ref="K712:K775" si="492">J712*I712</f>
        <v>378550</v>
      </c>
      <c r="L712" s="23"/>
      <c r="M712" s="24">
        <v>60</v>
      </c>
      <c r="N712" s="20">
        <f t="shared" ref="N712:N775" si="493">M712*L712</f>
        <v>0</v>
      </c>
      <c r="O712" s="23">
        <v>2756</v>
      </c>
      <c r="P712" s="25">
        <v>12</v>
      </c>
      <c r="Q712" s="20">
        <f t="shared" ref="Q712:Q775" si="494">O712*P712</f>
        <v>33072</v>
      </c>
      <c r="R712" s="23">
        <v>600</v>
      </c>
      <c r="S712" s="26">
        <v>12</v>
      </c>
      <c r="T712" s="20">
        <f t="shared" ref="T712:T775" si="495">R712*S712</f>
        <v>7200</v>
      </c>
      <c r="U712" s="23">
        <v>330</v>
      </c>
      <c r="V712" s="25">
        <v>8</v>
      </c>
      <c r="W712" s="20">
        <f t="shared" ref="W712:W775" si="496">U712*V712</f>
        <v>2640</v>
      </c>
      <c r="X712" s="23">
        <v>175</v>
      </c>
      <c r="Y712" s="25">
        <v>12</v>
      </c>
      <c r="Z712" s="20">
        <f t="shared" ref="Z712:Z775" si="497">X712*Y712</f>
        <v>2100</v>
      </c>
      <c r="AA712" s="23">
        <v>317</v>
      </c>
      <c r="AB712" s="25">
        <v>10</v>
      </c>
      <c r="AC712" s="20">
        <f t="shared" ref="AC712:AC775" si="498">AA712*AB712</f>
        <v>3170</v>
      </c>
      <c r="AD712" s="23">
        <v>245</v>
      </c>
      <c r="AE712" s="25">
        <v>25</v>
      </c>
      <c r="AF712" s="20">
        <f t="shared" ref="AF712:AF775" si="499">AD712*AE712</f>
        <v>6125</v>
      </c>
      <c r="AG712" s="23"/>
      <c r="AH712" s="25">
        <v>7.5</v>
      </c>
      <c r="AI712" s="20">
        <f t="shared" ref="AI712:AI775" si="500">AG712*AH712</f>
        <v>0</v>
      </c>
      <c r="AJ712" s="23"/>
      <c r="AK712" s="22">
        <v>15</v>
      </c>
      <c r="AL712" s="20">
        <f t="shared" ref="AL712:AL775" si="501">AJ712*AK712</f>
        <v>0</v>
      </c>
      <c r="AM712" s="23"/>
      <c r="AN712" s="25">
        <v>12</v>
      </c>
      <c r="AO712" s="20">
        <f t="shared" ref="AO712:AO775" si="502">AM712*AN712</f>
        <v>0</v>
      </c>
      <c r="AP712" s="23">
        <f t="shared" ref="AP712:AP775" si="503">SUM(R712+U712+X712+AA712+AD712+AG712+AM712+AJ712)</f>
        <v>1667</v>
      </c>
      <c r="AQ712" s="23">
        <v>23</v>
      </c>
      <c r="AR712" s="27">
        <v>4</v>
      </c>
      <c r="AS712" s="23">
        <f t="shared" ref="AS712:AS775" si="504">SUM(AQ712*AR712)</f>
        <v>92</v>
      </c>
      <c r="AT712" s="23"/>
      <c r="AU712" s="28">
        <v>6</v>
      </c>
      <c r="AV712" s="23">
        <f t="shared" ref="AV712:AV775" si="505">SUM(AT712*AU712)</f>
        <v>0</v>
      </c>
      <c r="AW712" s="23">
        <v>853</v>
      </c>
      <c r="AX712" s="29">
        <f t="shared" ref="AX712:AX775" si="506">SUM(AW712+AV712+AS712)</f>
        <v>945</v>
      </c>
      <c r="AY712" s="23">
        <v>19415</v>
      </c>
      <c r="AZ712" s="30">
        <f t="shared" ref="AZ712:AZ775" si="507">O712/(I712+F712+L712)</f>
        <v>0.36402060493990224</v>
      </c>
      <c r="BA712" s="30">
        <f t="shared" ref="BA712:BA775" si="508">AP712/(I712+F712+L712)</f>
        <v>0.22018227446836613</v>
      </c>
      <c r="BB712" s="30">
        <f t="shared" ref="BB712:BB775" si="509">AX712/O712</f>
        <v>0.34288824383164007</v>
      </c>
      <c r="BC712" s="20">
        <f t="shared" ref="BC712:BC775" si="510">H712+W712+Z712+AC712+AF712+T712+K712+N712</f>
        <v>399785</v>
      </c>
      <c r="BD712" s="20">
        <f t="shared" ref="BD712:BD775" si="511">H712+AF712+T712+K712+N712</f>
        <v>391875</v>
      </c>
      <c r="BE712" s="20">
        <f t="shared" ref="BE712:BE775" si="512">H712+W712+Z712+AC712+AF712+T712+K712+N712</f>
        <v>399785</v>
      </c>
      <c r="BF712" s="20">
        <f t="shared" ref="BF712:BF775" si="513">H712+W712+Z712+AC712+AF712+AI712+T712+K712+N712</f>
        <v>399785</v>
      </c>
      <c r="BG712" s="36">
        <v>452272</v>
      </c>
      <c r="BH712" s="36">
        <v>301730.01375859999</v>
      </c>
      <c r="BI712" s="237">
        <f t="shared" ref="BI712:BI775" si="514">+BH712/BG712%</f>
        <v>66.714281175619973</v>
      </c>
      <c r="BJ712" s="238">
        <f t="shared" ref="BJ712:BJ775" si="515">SUM(BY712+BZ712+CA712+CB712)</f>
        <v>33924</v>
      </c>
      <c r="BK712" s="239">
        <f t="shared" ref="BK712:BK775" si="516">+BJ712/BG712%</f>
        <v>7.5007959811794667</v>
      </c>
      <c r="BL712" s="27">
        <f t="shared" ref="BL712:BL775" si="517">CC712</f>
        <v>24780</v>
      </c>
      <c r="BM712" s="239">
        <f t="shared" ref="BM712:BM775" si="518">+BL712/BG712%</f>
        <v>5.4790037853327203</v>
      </c>
      <c r="BN712" s="240">
        <f t="shared" ref="BN712:BN775" si="519">CD712</f>
        <v>8347.5</v>
      </c>
      <c r="BO712" s="239">
        <f t="shared" ref="BO712:BO775" si="520">+BN712/BG712%</f>
        <v>1.8456813598896238</v>
      </c>
      <c r="BP712" s="27">
        <f t="shared" ref="BP712:BP775" si="521">CE712</f>
        <v>14000</v>
      </c>
      <c r="BQ712" s="239">
        <f t="shared" ref="BQ712:BQ775" si="522">+BP712/BG712%</f>
        <v>3.0954823645947571</v>
      </c>
      <c r="BR712" s="36">
        <f t="shared" ref="BR712:BR775" si="523">BU712-BL712-BN712-BP712-BY712-BZ712-CA712-CB712</f>
        <v>44244.75</v>
      </c>
      <c r="BS712" s="239">
        <f t="shared" ref="BS712:BS775" si="524">+BR712/BG712%</f>
        <v>9.7827745250645624</v>
      </c>
      <c r="BT712" s="248">
        <f t="shared" si="488"/>
        <v>0.33285718824380023</v>
      </c>
      <c r="BU712" s="36">
        <v>125296.25</v>
      </c>
      <c r="BV712" s="47">
        <f t="shared" ref="BV712:BV775" si="525">+BU712/BG712%</f>
        <v>27.703738016061131</v>
      </c>
      <c r="BW712" s="54">
        <f t="shared" ref="BW712:BW775" si="526">SUM(BG712-BH712-BU712)</f>
        <v>25245.736241400009</v>
      </c>
      <c r="BX712" s="237">
        <f t="shared" ref="BX712:BX775" si="527">+BW712/BG712%</f>
        <v>5.5819808083188898</v>
      </c>
      <c r="BY712" s="53">
        <v>11529</v>
      </c>
      <c r="BZ712" s="53">
        <v>9575</v>
      </c>
      <c r="CA712" s="53">
        <v>9300</v>
      </c>
      <c r="CB712" s="53">
        <v>3520</v>
      </c>
      <c r="CC712" s="54">
        <v>24780</v>
      </c>
      <c r="CD712" s="54">
        <v>8347.5</v>
      </c>
      <c r="CE712" s="54">
        <v>14000</v>
      </c>
      <c r="CF712" s="42">
        <f t="shared" ref="CF712:CF775" si="528">BY712/BC712</f>
        <v>2.883800042522856E-2</v>
      </c>
      <c r="CG712" s="42">
        <f t="shared" ref="CG712:CG775" si="529">BZ712/BD712</f>
        <v>2.4433811802232856E-2</v>
      </c>
      <c r="CH712" s="42">
        <f t="shared" ref="CH712:CH775" si="530">CA712/BE712</f>
        <v>2.3262503595682681E-2</v>
      </c>
      <c r="CI712" s="42">
        <f t="shared" ref="CI712:CI775" si="531">CB712/BF712</f>
        <v>8.8047325437422622E-3</v>
      </c>
      <c r="CJ712" s="42">
        <f t="shared" ref="CJ712:CJ775" si="532">CC712/BG712</f>
        <v>5.47900378533272E-2</v>
      </c>
      <c r="CK712" s="54">
        <f t="shared" si="490"/>
        <v>5049.1472482800018</v>
      </c>
    </row>
    <row r="713" spans="1:89" ht="20" customHeight="1" x14ac:dyDescent="0.6">
      <c r="A713" s="47">
        <v>706</v>
      </c>
      <c r="B713" s="47">
        <v>3</v>
      </c>
      <c r="C713" s="48" t="s">
        <v>1093</v>
      </c>
      <c r="D713" s="47" t="s">
        <v>1094</v>
      </c>
      <c r="E713" s="47" t="s">
        <v>265</v>
      </c>
      <c r="F713" s="57"/>
      <c r="G713" s="19">
        <v>40</v>
      </c>
      <c r="H713" s="20">
        <f t="shared" si="491"/>
        <v>0</v>
      </c>
      <c r="I713" s="57">
        <v>7767</v>
      </c>
      <c r="J713" s="22">
        <v>50</v>
      </c>
      <c r="K713" s="20">
        <f t="shared" si="492"/>
        <v>388350</v>
      </c>
      <c r="L713" s="23"/>
      <c r="M713" s="24">
        <v>60</v>
      </c>
      <c r="N713" s="20">
        <f t="shared" si="493"/>
        <v>0</v>
      </c>
      <c r="O713" s="57">
        <v>1623</v>
      </c>
      <c r="P713" s="25">
        <v>12</v>
      </c>
      <c r="Q713" s="20">
        <f t="shared" si="494"/>
        <v>19476</v>
      </c>
      <c r="R713" s="57">
        <v>440</v>
      </c>
      <c r="S713" s="26">
        <v>12</v>
      </c>
      <c r="T713" s="20">
        <f t="shared" si="495"/>
        <v>5280</v>
      </c>
      <c r="U713" s="57">
        <v>620</v>
      </c>
      <c r="V713" s="25">
        <v>8</v>
      </c>
      <c r="W713" s="20">
        <f t="shared" si="496"/>
        <v>4960</v>
      </c>
      <c r="X713" s="57">
        <v>125</v>
      </c>
      <c r="Y713" s="25">
        <v>12</v>
      </c>
      <c r="Z713" s="20">
        <f t="shared" si="497"/>
        <v>1500</v>
      </c>
      <c r="AA713" s="57">
        <v>266</v>
      </c>
      <c r="AB713" s="25">
        <v>10</v>
      </c>
      <c r="AC713" s="20">
        <f t="shared" si="498"/>
        <v>2660</v>
      </c>
      <c r="AD713" s="57">
        <v>105</v>
      </c>
      <c r="AE713" s="25">
        <v>25</v>
      </c>
      <c r="AF713" s="20">
        <f t="shared" si="499"/>
        <v>2625</v>
      </c>
      <c r="AG713" s="23"/>
      <c r="AH713" s="25">
        <v>7.5</v>
      </c>
      <c r="AI713" s="20">
        <f t="shared" si="500"/>
        <v>0</v>
      </c>
      <c r="AJ713" s="57"/>
      <c r="AK713" s="22">
        <v>15</v>
      </c>
      <c r="AL713" s="20">
        <f t="shared" si="501"/>
        <v>0</v>
      </c>
      <c r="AM713" s="57"/>
      <c r="AN713" s="25">
        <v>12</v>
      </c>
      <c r="AO713" s="20">
        <f t="shared" si="502"/>
        <v>0</v>
      </c>
      <c r="AP713" s="23">
        <f t="shared" si="503"/>
        <v>1556</v>
      </c>
      <c r="AQ713" s="57"/>
      <c r="AR713" s="27">
        <v>4</v>
      </c>
      <c r="AS713" s="23">
        <f t="shared" si="504"/>
        <v>0</v>
      </c>
      <c r="AT713" s="57"/>
      <c r="AU713" s="28">
        <v>6</v>
      </c>
      <c r="AV713" s="23">
        <f t="shared" si="505"/>
        <v>0</v>
      </c>
      <c r="AW713" s="57">
        <v>865</v>
      </c>
      <c r="AX713" s="29">
        <f t="shared" si="506"/>
        <v>865</v>
      </c>
      <c r="AY713" s="57">
        <v>16140</v>
      </c>
      <c r="AZ713" s="30">
        <f t="shared" si="507"/>
        <v>0.20896098879876401</v>
      </c>
      <c r="BA713" s="30">
        <f t="shared" si="508"/>
        <v>0.20033474958156303</v>
      </c>
      <c r="BB713" s="30">
        <f t="shared" si="509"/>
        <v>0.53296364756623538</v>
      </c>
      <c r="BC713" s="20">
        <f t="shared" si="510"/>
        <v>405375</v>
      </c>
      <c r="BD713" s="20">
        <f t="shared" si="511"/>
        <v>396255</v>
      </c>
      <c r="BE713" s="20">
        <f t="shared" si="512"/>
        <v>405375</v>
      </c>
      <c r="BF713" s="20">
        <f t="shared" si="513"/>
        <v>405375</v>
      </c>
      <c r="BG713" s="241">
        <v>449739</v>
      </c>
      <c r="BH713" s="241">
        <v>301865.76</v>
      </c>
      <c r="BI713" s="237">
        <f t="shared" si="514"/>
        <v>67.120209721638545</v>
      </c>
      <c r="BJ713" s="238">
        <f t="shared" si="515"/>
        <v>32261</v>
      </c>
      <c r="BK713" s="239">
        <f t="shared" si="516"/>
        <v>7.1732716086441242</v>
      </c>
      <c r="BL713" s="27">
        <f t="shared" si="517"/>
        <v>45966</v>
      </c>
      <c r="BM713" s="239">
        <f t="shared" si="518"/>
        <v>10.22059461154136</v>
      </c>
      <c r="BN713" s="240">
        <f t="shared" si="519"/>
        <v>0</v>
      </c>
      <c r="BO713" s="239">
        <f t="shared" si="520"/>
        <v>0</v>
      </c>
      <c r="BP713" s="27">
        <f t="shared" si="521"/>
        <v>11000</v>
      </c>
      <c r="BQ713" s="239">
        <f t="shared" si="522"/>
        <v>2.4458630450105505</v>
      </c>
      <c r="BR713" s="36">
        <f t="shared" si="523"/>
        <v>61169</v>
      </c>
      <c r="BS713" s="239">
        <f t="shared" si="524"/>
        <v>13.60099969093185</v>
      </c>
      <c r="BT713" s="248">
        <f t="shared" ref="BT713:BT776" si="533">(BG713-BH713)/BG713</f>
        <v>0.32879790278361448</v>
      </c>
      <c r="BU713" s="241">
        <v>150396</v>
      </c>
      <c r="BV713" s="47">
        <f t="shared" si="525"/>
        <v>33.440728956127884</v>
      </c>
      <c r="BW713" s="54">
        <f t="shared" si="526"/>
        <v>-2522.7600000000093</v>
      </c>
      <c r="BX713" s="237">
        <f t="shared" si="527"/>
        <v>-0.56093867776643991</v>
      </c>
      <c r="BY713" s="58">
        <v>10869</v>
      </c>
      <c r="BZ713" s="58">
        <v>8690</v>
      </c>
      <c r="CA713" s="58">
        <v>6940</v>
      </c>
      <c r="CB713" s="58">
        <v>5762</v>
      </c>
      <c r="CC713" s="59">
        <v>45966</v>
      </c>
      <c r="CD713" s="59"/>
      <c r="CE713" s="59">
        <v>11000</v>
      </c>
      <c r="CF713" s="42">
        <f t="shared" si="528"/>
        <v>2.6812210915818688E-2</v>
      </c>
      <c r="CG713" s="42">
        <f t="shared" si="529"/>
        <v>2.1930322645771032E-2</v>
      </c>
      <c r="CH713" s="42">
        <f t="shared" si="530"/>
        <v>1.7119950662966388E-2</v>
      </c>
      <c r="CI713" s="42">
        <f t="shared" si="531"/>
        <v>1.4213999383287081E-2</v>
      </c>
      <c r="CJ713" s="42">
        <f t="shared" si="532"/>
        <v>0.1022059461154136</v>
      </c>
      <c r="CK713" s="54">
        <v>0</v>
      </c>
    </row>
    <row r="714" spans="1:89" ht="20" customHeight="1" x14ac:dyDescent="0.6">
      <c r="A714" s="47">
        <v>707</v>
      </c>
      <c r="B714" s="62">
        <v>3</v>
      </c>
      <c r="C714" s="68" t="s">
        <v>1095</v>
      </c>
      <c r="D714" s="68" t="s">
        <v>1096</v>
      </c>
      <c r="E714" s="68" t="s">
        <v>230</v>
      </c>
      <c r="F714" s="49">
        <v>0</v>
      </c>
      <c r="G714" s="19">
        <v>40</v>
      </c>
      <c r="H714" s="20">
        <f t="shared" si="491"/>
        <v>0</v>
      </c>
      <c r="I714" s="23">
        <v>6689</v>
      </c>
      <c r="J714" s="22">
        <v>50</v>
      </c>
      <c r="K714" s="20">
        <f t="shared" si="492"/>
        <v>334450</v>
      </c>
      <c r="L714" s="23"/>
      <c r="M714" s="24">
        <v>60</v>
      </c>
      <c r="N714" s="20">
        <f t="shared" si="493"/>
        <v>0</v>
      </c>
      <c r="O714" s="23">
        <v>6189</v>
      </c>
      <c r="P714" s="25">
        <v>12</v>
      </c>
      <c r="Q714" s="20">
        <f t="shared" si="494"/>
        <v>74268</v>
      </c>
      <c r="R714" s="23">
        <v>780</v>
      </c>
      <c r="S714" s="26">
        <v>12</v>
      </c>
      <c r="T714" s="20">
        <f t="shared" si="495"/>
        <v>9360</v>
      </c>
      <c r="U714" s="23">
        <v>330</v>
      </c>
      <c r="V714" s="25">
        <v>8</v>
      </c>
      <c r="W714" s="20">
        <f t="shared" si="496"/>
        <v>2640</v>
      </c>
      <c r="X714" s="23">
        <v>0</v>
      </c>
      <c r="Y714" s="25">
        <v>12</v>
      </c>
      <c r="Z714" s="20">
        <f t="shared" si="497"/>
        <v>0</v>
      </c>
      <c r="AA714" s="23">
        <v>459</v>
      </c>
      <c r="AB714" s="25">
        <v>10</v>
      </c>
      <c r="AC714" s="20">
        <f t="shared" si="498"/>
        <v>4590</v>
      </c>
      <c r="AD714" s="23">
        <v>0</v>
      </c>
      <c r="AE714" s="25">
        <v>25</v>
      </c>
      <c r="AF714" s="20">
        <f t="shared" si="499"/>
        <v>0</v>
      </c>
      <c r="AG714" s="23">
        <v>0</v>
      </c>
      <c r="AH714" s="25">
        <v>7.5</v>
      </c>
      <c r="AI714" s="20">
        <f t="shared" si="500"/>
        <v>0</v>
      </c>
      <c r="AJ714" s="23"/>
      <c r="AK714" s="22">
        <v>15</v>
      </c>
      <c r="AL714" s="20">
        <f t="shared" si="501"/>
        <v>0</v>
      </c>
      <c r="AM714" s="23">
        <v>0</v>
      </c>
      <c r="AN714" s="25">
        <v>12</v>
      </c>
      <c r="AO714" s="20">
        <f t="shared" si="502"/>
        <v>0</v>
      </c>
      <c r="AP714" s="23">
        <f t="shared" si="503"/>
        <v>1569</v>
      </c>
      <c r="AQ714" s="23">
        <v>33</v>
      </c>
      <c r="AR714" s="27">
        <v>4</v>
      </c>
      <c r="AS714" s="23">
        <f t="shared" si="504"/>
        <v>132</v>
      </c>
      <c r="AT714" s="23">
        <v>0</v>
      </c>
      <c r="AU714" s="28">
        <v>6</v>
      </c>
      <c r="AV714" s="23">
        <f t="shared" si="505"/>
        <v>0</v>
      </c>
      <c r="AW714" s="23">
        <v>1231</v>
      </c>
      <c r="AX714" s="29">
        <f t="shared" si="506"/>
        <v>1363</v>
      </c>
      <c r="AY714" s="23">
        <v>23259</v>
      </c>
      <c r="AZ714" s="30">
        <f t="shared" si="507"/>
        <v>0.92525041112273887</v>
      </c>
      <c r="BA714" s="30">
        <f t="shared" si="508"/>
        <v>0.23456420989684557</v>
      </c>
      <c r="BB714" s="30">
        <f t="shared" si="509"/>
        <v>0.22022943932783973</v>
      </c>
      <c r="BC714" s="20">
        <f t="shared" si="510"/>
        <v>351040</v>
      </c>
      <c r="BD714" s="20">
        <f t="shared" si="511"/>
        <v>343810</v>
      </c>
      <c r="BE714" s="20">
        <f t="shared" si="512"/>
        <v>351040</v>
      </c>
      <c r="BF714" s="20">
        <f t="shared" si="513"/>
        <v>351040</v>
      </c>
      <c r="BG714" s="36">
        <v>448567</v>
      </c>
      <c r="BH714" s="36">
        <v>301455.82133479998</v>
      </c>
      <c r="BI714" s="237">
        <f t="shared" si="514"/>
        <v>67.204190530021151</v>
      </c>
      <c r="BJ714" s="238">
        <f t="shared" si="515"/>
        <v>28222.5</v>
      </c>
      <c r="BK714" s="239">
        <f t="shared" si="516"/>
        <v>6.2917022429202323</v>
      </c>
      <c r="BL714" s="27">
        <f t="shared" si="517"/>
        <v>34290</v>
      </c>
      <c r="BM714" s="239">
        <f t="shared" si="518"/>
        <v>7.6443429855517682</v>
      </c>
      <c r="BN714" s="240">
        <f t="shared" si="519"/>
        <v>5052</v>
      </c>
      <c r="BO714" s="239">
        <f t="shared" si="520"/>
        <v>1.1262531572763934</v>
      </c>
      <c r="BP714" s="27">
        <f t="shared" si="521"/>
        <v>15000</v>
      </c>
      <c r="BQ714" s="239">
        <f t="shared" si="522"/>
        <v>3.343982058421596</v>
      </c>
      <c r="BR714" s="36">
        <f t="shared" si="523"/>
        <v>42198.559999999998</v>
      </c>
      <c r="BS714" s="239">
        <f t="shared" si="524"/>
        <v>9.4074151687484804</v>
      </c>
      <c r="BT714" s="248">
        <f t="shared" si="533"/>
        <v>0.32795809469978848</v>
      </c>
      <c r="BU714" s="36">
        <v>124763.06</v>
      </c>
      <c r="BV714" s="47">
        <f t="shared" si="525"/>
        <v>27.813695612918469</v>
      </c>
      <c r="BW714" s="54">
        <f t="shared" si="526"/>
        <v>22348.118665200018</v>
      </c>
      <c r="BX714" s="237">
        <f t="shared" si="527"/>
        <v>4.9821138570603765</v>
      </c>
      <c r="BY714" s="53">
        <v>7180</v>
      </c>
      <c r="BZ714" s="53">
        <v>8630</v>
      </c>
      <c r="CA714" s="53">
        <v>8400</v>
      </c>
      <c r="CB714" s="53">
        <v>4012.5</v>
      </c>
      <c r="CC714" s="54">
        <v>34290</v>
      </c>
      <c r="CD714" s="54">
        <v>5052</v>
      </c>
      <c r="CE714" s="54">
        <v>15000</v>
      </c>
      <c r="CF714" s="42">
        <f t="shared" si="528"/>
        <v>2.0453509571558795E-2</v>
      </c>
      <c r="CG714" s="42">
        <f t="shared" si="529"/>
        <v>2.5101073267211543E-2</v>
      </c>
      <c r="CH714" s="42">
        <f t="shared" si="530"/>
        <v>2.3928896991795807E-2</v>
      </c>
      <c r="CI714" s="42">
        <f t="shared" si="531"/>
        <v>1.1430321330902462E-2</v>
      </c>
      <c r="CJ714" s="42">
        <f t="shared" si="532"/>
        <v>7.6443429855517678E-2</v>
      </c>
      <c r="CK714" s="54">
        <f>+BW714*20%</f>
        <v>4469.6237330400036</v>
      </c>
    </row>
    <row r="715" spans="1:89" ht="20" customHeight="1" x14ac:dyDescent="0.6">
      <c r="A715" s="47">
        <v>708</v>
      </c>
      <c r="B715" s="47">
        <v>4</v>
      </c>
      <c r="C715" s="48" t="s">
        <v>1097</v>
      </c>
      <c r="D715" s="48" t="s">
        <v>1098</v>
      </c>
      <c r="E715" s="107" t="s">
        <v>305</v>
      </c>
      <c r="F715" s="55"/>
      <c r="G715" s="19">
        <v>40</v>
      </c>
      <c r="H715" s="20">
        <f t="shared" si="491"/>
        <v>0</v>
      </c>
      <c r="I715" s="23">
        <v>6921</v>
      </c>
      <c r="J715" s="22">
        <v>50</v>
      </c>
      <c r="K715" s="20">
        <f t="shared" si="492"/>
        <v>346050</v>
      </c>
      <c r="L715" s="23"/>
      <c r="M715" s="24">
        <v>60</v>
      </c>
      <c r="N715" s="20">
        <f t="shared" si="493"/>
        <v>0</v>
      </c>
      <c r="O715" s="23">
        <v>3295</v>
      </c>
      <c r="P715" s="25">
        <v>12</v>
      </c>
      <c r="Q715" s="20">
        <f t="shared" si="494"/>
        <v>39540</v>
      </c>
      <c r="R715" s="23">
        <v>420</v>
      </c>
      <c r="S715" s="26">
        <v>12</v>
      </c>
      <c r="T715" s="20">
        <f t="shared" si="495"/>
        <v>5040</v>
      </c>
      <c r="U715" s="23">
        <v>485</v>
      </c>
      <c r="V715" s="25">
        <v>8</v>
      </c>
      <c r="W715" s="20">
        <f t="shared" si="496"/>
        <v>3880</v>
      </c>
      <c r="X715" s="23">
        <v>91</v>
      </c>
      <c r="Y715" s="25">
        <v>12</v>
      </c>
      <c r="Z715" s="20">
        <f t="shared" si="497"/>
        <v>1092</v>
      </c>
      <c r="AA715" s="23">
        <v>900</v>
      </c>
      <c r="AB715" s="25">
        <v>10</v>
      </c>
      <c r="AC715" s="20">
        <f t="shared" si="498"/>
        <v>9000</v>
      </c>
      <c r="AD715" s="23">
        <v>410</v>
      </c>
      <c r="AE715" s="25">
        <v>25</v>
      </c>
      <c r="AF715" s="20">
        <f t="shared" si="499"/>
        <v>10250</v>
      </c>
      <c r="AG715" s="23">
        <v>661</v>
      </c>
      <c r="AH715" s="25">
        <v>7.5</v>
      </c>
      <c r="AI715" s="20">
        <f t="shared" si="500"/>
        <v>4957.5</v>
      </c>
      <c r="AJ715" s="23"/>
      <c r="AK715" s="22">
        <v>15</v>
      </c>
      <c r="AL715" s="20">
        <f t="shared" si="501"/>
        <v>0</v>
      </c>
      <c r="AM715" s="23"/>
      <c r="AN715" s="25">
        <v>12</v>
      </c>
      <c r="AO715" s="20">
        <f t="shared" si="502"/>
        <v>0</v>
      </c>
      <c r="AP715" s="23">
        <f t="shared" si="503"/>
        <v>2967</v>
      </c>
      <c r="AQ715" s="23"/>
      <c r="AR715" s="27">
        <v>4</v>
      </c>
      <c r="AS715" s="23">
        <f t="shared" si="504"/>
        <v>0</v>
      </c>
      <c r="AT715" s="23"/>
      <c r="AU715" s="28">
        <v>6</v>
      </c>
      <c r="AV715" s="23">
        <f t="shared" si="505"/>
        <v>0</v>
      </c>
      <c r="AW715" s="23">
        <v>1254</v>
      </c>
      <c r="AX715" s="29">
        <f t="shared" si="506"/>
        <v>1254</v>
      </c>
      <c r="AY715" s="23">
        <v>28530</v>
      </c>
      <c r="AZ715" s="30">
        <f t="shared" si="507"/>
        <v>0.47608727062563211</v>
      </c>
      <c r="BA715" s="30">
        <f t="shared" si="508"/>
        <v>0.42869527524924145</v>
      </c>
      <c r="BB715" s="30">
        <f t="shared" si="509"/>
        <v>0.38057663125948404</v>
      </c>
      <c r="BC715" s="20">
        <f t="shared" si="510"/>
        <v>375312</v>
      </c>
      <c r="BD715" s="20">
        <f t="shared" si="511"/>
        <v>361340</v>
      </c>
      <c r="BE715" s="20">
        <f t="shared" si="512"/>
        <v>375312</v>
      </c>
      <c r="BF715" s="20">
        <f t="shared" si="513"/>
        <v>380269.5</v>
      </c>
      <c r="BG715" s="36">
        <v>448339.5</v>
      </c>
      <c r="BH715" s="36">
        <v>294135.96999999997</v>
      </c>
      <c r="BI715" s="237">
        <f t="shared" si="514"/>
        <v>65.605633677157584</v>
      </c>
      <c r="BJ715" s="238">
        <f t="shared" si="515"/>
        <v>29195.15</v>
      </c>
      <c r="BK715" s="239">
        <f t="shared" si="516"/>
        <v>6.5118397999730115</v>
      </c>
      <c r="BL715" s="27">
        <f t="shared" si="517"/>
        <v>54500</v>
      </c>
      <c r="BM715" s="239">
        <f t="shared" si="518"/>
        <v>12.155966627968313</v>
      </c>
      <c r="BN715" s="240">
        <f t="shared" si="519"/>
        <v>4875</v>
      </c>
      <c r="BO715" s="239">
        <f t="shared" si="520"/>
        <v>1.0873456387402849</v>
      </c>
      <c r="BP715" s="27">
        <f t="shared" si="521"/>
        <v>12000</v>
      </c>
      <c r="BQ715" s="239">
        <f t="shared" si="522"/>
        <v>2.6765431107453166</v>
      </c>
      <c r="BR715" s="36">
        <f t="shared" si="523"/>
        <v>22121.68</v>
      </c>
      <c r="BS715" s="239">
        <f t="shared" si="524"/>
        <v>4.9341358501760384</v>
      </c>
      <c r="BT715" s="248">
        <f t="shared" si="533"/>
        <v>0.34394366322842407</v>
      </c>
      <c r="BU715" s="36">
        <v>122691.83</v>
      </c>
      <c r="BV715" s="47">
        <f t="shared" si="525"/>
        <v>27.365831027602965</v>
      </c>
      <c r="BW715" s="54">
        <f t="shared" si="526"/>
        <v>31511.700000000026</v>
      </c>
      <c r="BX715" s="237">
        <f t="shared" si="527"/>
        <v>7.0285352952394389</v>
      </c>
      <c r="BY715" s="53">
        <v>7686</v>
      </c>
      <c r="BZ715" s="53">
        <v>8920</v>
      </c>
      <c r="CA715" s="53">
        <v>8590</v>
      </c>
      <c r="CB715" s="53">
        <v>3999.15</v>
      </c>
      <c r="CC715" s="54">
        <v>54500</v>
      </c>
      <c r="CD715" s="54">
        <v>4875</v>
      </c>
      <c r="CE715" s="54">
        <v>12000</v>
      </c>
      <c r="CF715" s="42">
        <f t="shared" si="528"/>
        <v>2.0478961504028649E-2</v>
      </c>
      <c r="CG715" s="42">
        <f t="shared" si="529"/>
        <v>2.4685891404217633E-2</v>
      </c>
      <c r="CH715" s="42">
        <f t="shared" si="530"/>
        <v>2.2887624163362749E-2</v>
      </c>
      <c r="CI715" s="42">
        <f t="shared" si="531"/>
        <v>1.0516620449444408E-2</v>
      </c>
      <c r="CJ715" s="42">
        <f t="shared" si="532"/>
        <v>0.12155966627968315</v>
      </c>
      <c r="CK715" s="54">
        <f>+BW715*20%</f>
        <v>6302.3400000000056</v>
      </c>
    </row>
    <row r="716" spans="1:89" ht="20" customHeight="1" x14ac:dyDescent="0.6">
      <c r="A716" s="47">
        <v>709</v>
      </c>
      <c r="B716" s="47">
        <v>3</v>
      </c>
      <c r="C716" s="48" t="s">
        <v>1099</v>
      </c>
      <c r="D716" s="48" t="s">
        <v>311</v>
      </c>
      <c r="E716" s="48" t="s">
        <v>305</v>
      </c>
      <c r="F716" s="55"/>
      <c r="G716" s="19">
        <v>40</v>
      </c>
      <c r="H716" s="20">
        <f t="shared" si="491"/>
        <v>0</v>
      </c>
      <c r="I716" s="23">
        <v>7485</v>
      </c>
      <c r="J716" s="22">
        <v>50</v>
      </c>
      <c r="K716" s="20">
        <f t="shared" si="492"/>
        <v>374250</v>
      </c>
      <c r="L716" s="23"/>
      <c r="M716" s="24">
        <v>60</v>
      </c>
      <c r="N716" s="20">
        <f t="shared" si="493"/>
        <v>0</v>
      </c>
      <c r="O716" s="23">
        <v>2252</v>
      </c>
      <c r="P716" s="25">
        <v>12</v>
      </c>
      <c r="Q716" s="20">
        <f t="shared" si="494"/>
        <v>27024</v>
      </c>
      <c r="R716" s="23">
        <v>340</v>
      </c>
      <c r="S716" s="26">
        <v>12</v>
      </c>
      <c r="T716" s="20">
        <f t="shared" si="495"/>
        <v>4080</v>
      </c>
      <c r="U716" s="23">
        <v>217</v>
      </c>
      <c r="V716" s="25">
        <v>8</v>
      </c>
      <c r="W716" s="20">
        <f t="shared" si="496"/>
        <v>1736</v>
      </c>
      <c r="X716" s="23">
        <v>100</v>
      </c>
      <c r="Y716" s="25">
        <v>12</v>
      </c>
      <c r="Z716" s="20">
        <f t="shared" si="497"/>
        <v>1200</v>
      </c>
      <c r="AA716" s="23">
        <v>388</v>
      </c>
      <c r="AB716" s="25">
        <v>10</v>
      </c>
      <c r="AC716" s="20">
        <f t="shared" si="498"/>
        <v>3880</v>
      </c>
      <c r="AD716" s="23">
        <v>16</v>
      </c>
      <c r="AE716" s="25">
        <v>25</v>
      </c>
      <c r="AF716" s="20">
        <f t="shared" si="499"/>
        <v>400</v>
      </c>
      <c r="AG716" s="23">
        <v>544</v>
      </c>
      <c r="AH716" s="25">
        <v>7.5</v>
      </c>
      <c r="AI716" s="20">
        <f t="shared" si="500"/>
        <v>4080</v>
      </c>
      <c r="AJ716" s="23"/>
      <c r="AK716" s="22">
        <v>15</v>
      </c>
      <c r="AL716" s="20">
        <f t="shared" si="501"/>
        <v>0</v>
      </c>
      <c r="AM716" s="23"/>
      <c r="AN716" s="25">
        <v>12</v>
      </c>
      <c r="AO716" s="20">
        <f t="shared" si="502"/>
        <v>0</v>
      </c>
      <c r="AP716" s="23">
        <f t="shared" si="503"/>
        <v>1605</v>
      </c>
      <c r="AQ716" s="23">
        <v>107</v>
      </c>
      <c r="AR716" s="27">
        <v>4</v>
      </c>
      <c r="AS716" s="23">
        <f t="shared" si="504"/>
        <v>428</v>
      </c>
      <c r="AT716" s="23"/>
      <c r="AU716" s="28">
        <v>6</v>
      </c>
      <c r="AV716" s="23">
        <f t="shared" si="505"/>
        <v>0</v>
      </c>
      <c r="AW716" s="23">
        <v>1402</v>
      </c>
      <c r="AX716" s="29">
        <f t="shared" si="506"/>
        <v>1830</v>
      </c>
      <c r="AY716" s="23">
        <v>31493</v>
      </c>
      <c r="AZ716" s="30">
        <f t="shared" si="507"/>
        <v>0.30086840347361388</v>
      </c>
      <c r="BA716" s="30">
        <f t="shared" si="508"/>
        <v>0.21442885771543085</v>
      </c>
      <c r="BB716" s="30">
        <f t="shared" si="509"/>
        <v>0.81261101243339251</v>
      </c>
      <c r="BC716" s="20">
        <f t="shared" si="510"/>
        <v>385546</v>
      </c>
      <c r="BD716" s="20">
        <f t="shared" si="511"/>
        <v>378730</v>
      </c>
      <c r="BE716" s="20">
        <f t="shared" si="512"/>
        <v>385546</v>
      </c>
      <c r="BF716" s="20">
        <f t="shared" si="513"/>
        <v>389626</v>
      </c>
      <c r="BG716" s="36">
        <v>448143</v>
      </c>
      <c r="BH716" s="36">
        <v>300315.55</v>
      </c>
      <c r="BI716" s="237">
        <f t="shared" si="514"/>
        <v>67.013330566359386</v>
      </c>
      <c r="BJ716" s="238">
        <f t="shared" si="515"/>
        <v>34688</v>
      </c>
      <c r="BK716" s="239">
        <f t="shared" si="516"/>
        <v>7.7403864391500026</v>
      </c>
      <c r="BL716" s="27">
        <f t="shared" si="517"/>
        <v>32198</v>
      </c>
      <c r="BM716" s="239">
        <f t="shared" si="518"/>
        <v>7.1847602216256856</v>
      </c>
      <c r="BN716" s="240">
        <f t="shared" si="519"/>
        <v>2296</v>
      </c>
      <c r="BO716" s="239">
        <f t="shared" si="520"/>
        <v>0.51233646403045452</v>
      </c>
      <c r="BP716" s="27">
        <f t="shared" si="521"/>
        <v>12000</v>
      </c>
      <c r="BQ716" s="239">
        <f t="shared" si="522"/>
        <v>2.677716710960564</v>
      </c>
      <c r="BR716" s="36">
        <f t="shared" si="523"/>
        <v>30813</v>
      </c>
      <c r="BS716" s="239">
        <f t="shared" si="524"/>
        <v>6.8757070845689876</v>
      </c>
      <c r="BT716" s="248">
        <f t="shared" si="533"/>
        <v>0.32986669433640603</v>
      </c>
      <c r="BU716" s="36">
        <v>111995</v>
      </c>
      <c r="BV716" s="47">
        <f t="shared" si="525"/>
        <v>24.990906920335696</v>
      </c>
      <c r="BW716" s="54">
        <f t="shared" si="526"/>
        <v>35832.450000000012</v>
      </c>
      <c r="BX716" s="237">
        <f t="shared" si="527"/>
        <v>7.9957625133049071</v>
      </c>
      <c r="BY716" s="53">
        <v>8238</v>
      </c>
      <c r="BZ716" s="53">
        <v>12570</v>
      </c>
      <c r="CA716" s="53">
        <v>11640</v>
      </c>
      <c r="CB716" s="53">
        <v>2240</v>
      </c>
      <c r="CC716" s="54">
        <v>32198</v>
      </c>
      <c r="CD716" s="54">
        <v>2296</v>
      </c>
      <c r="CE716" s="54">
        <v>12000</v>
      </c>
      <c r="CF716" s="42">
        <f t="shared" si="528"/>
        <v>2.1367100164442116E-2</v>
      </c>
      <c r="CG716" s="42">
        <f t="shared" si="529"/>
        <v>3.3189871412351808E-2</v>
      </c>
      <c r="CH716" s="42">
        <f t="shared" si="530"/>
        <v>3.01909499774346E-2</v>
      </c>
      <c r="CI716" s="42">
        <f t="shared" si="531"/>
        <v>5.7491029859403631E-3</v>
      </c>
      <c r="CJ716" s="42">
        <f t="shared" si="532"/>
        <v>7.184760221625687E-2</v>
      </c>
      <c r="CK716" s="54">
        <f>+BW716*20%</f>
        <v>7166.4900000000025</v>
      </c>
    </row>
    <row r="717" spans="1:89" ht="20" customHeight="1" x14ac:dyDescent="0.6">
      <c r="A717" s="47">
        <v>710</v>
      </c>
      <c r="B717" s="47">
        <v>4</v>
      </c>
      <c r="C717" s="60" t="s">
        <v>1100</v>
      </c>
      <c r="D717" s="47" t="s">
        <v>1101</v>
      </c>
      <c r="E717" s="47" t="s">
        <v>147</v>
      </c>
      <c r="F717" s="57"/>
      <c r="G717" s="19">
        <v>40</v>
      </c>
      <c r="H717" s="20">
        <f t="shared" si="491"/>
        <v>0</v>
      </c>
      <c r="I717" s="57">
        <v>7500</v>
      </c>
      <c r="J717" s="22">
        <v>50</v>
      </c>
      <c r="K717" s="20">
        <f t="shared" si="492"/>
        <v>375000</v>
      </c>
      <c r="L717" s="23"/>
      <c r="M717" s="24">
        <v>60</v>
      </c>
      <c r="N717" s="20">
        <f t="shared" si="493"/>
        <v>0</v>
      </c>
      <c r="O717" s="23">
        <v>3286</v>
      </c>
      <c r="P717" s="25">
        <v>12</v>
      </c>
      <c r="Q717" s="20">
        <f t="shared" si="494"/>
        <v>39432</v>
      </c>
      <c r="R717" s="23"/>
      <c r="S717" s="26">
        <v>12</v>
      </c>
      <c r="T717" s="20">
        <f t="shared" si="495"/>
        <v>0</v>
      </c>
      <c r="U717" s="23">
        <v>623</v>
      </c>
      <c r="V717" s="25">
        <v>8</v>
      </c>
      <c r="W717" s="20">
        <f t="shared" si="496"/>
        <v>4984</v>
      </c>
      <c r="X717" s="23"/>
      <c r="Y717" s="25">
        <v>12</v>
      </c>
      <c r="Z717" s="20">
        <f t="shared" si="497"/>
        <v>0</v>
      </c>
      <c r="AA717" s="23">
        <v>750</v>
      </c>
      <c r="AB717" s="25">
        <v>10</v>
      </c>
      <c r="AC717" s="20">
        <f t="shared" si="498"/>
        <v>7500</v>
      </c>
      <c r="AD717" s="23">
        <v>30</v>
      </c>
      <c r="AE717" s="25">
        <v>25</v>
      </c>
      <c r="AF717" s="20">
        <f t="shared" si="499"/>
        <v>750</v>
      </c>
      <c r="AG717" s="23"/>
      <c r="AH717" s="25">
        <v>7.5</v>
      </c>
      <c r="AI717" s="20">
        <f t="shared" si="500"/>
        <v>0</v>
      </c>
      <c r="AJ717" s="23"/>
      <c r="AK717" s="22">
        <v>15</v>
      </c>
      <c r="AL717" s="20">
        <f t="shared" si="501"/>
        <v>0</v>
      </c>
      <c r="AM717" s="23"/>
      <c r="AN717" s="25">
        <v>12</v>
      </c>
      <c r="AO717" s="20">
        <f t="shared" si="502"/>
        <v>0</v>
      </c>
      <c r="AP717" s="23">
        <f t="shared" si="503"/>
        <v>1403</v>
      </c>
      <c r="AQ717" s="23"/>
      <c r="AR717" s="27">
        <v>4</v>
      </c>
      <c r="AS717" s="23">
        <f t="shared" si="504"/>
        <v>0</v>
      </c>
      <c r="AT717" s="23"/>
      <c r="AU717" s="28">
        <v>6</v>
      </c>
      <c r="AV717" s="23">
        <f t="shared" si="505"/>
        <v>0</v>
      </c>
      <c r="AW717" s="23">
        <v>938</v>
      </c>
      <c r="AX717" s="29">
        <f t="shared" si="506"/>
        <v>938</v>
      </c>
      <c r="AY717" s="23">
        <v>19257</v>
      </c>
      <c r="AZ717" s="30">
        <f t="shared" si="507"/>
        <v>0.43813333333333332</v>
      </c>
      <c r="BA717" s="30">
        <f t="shared" si="508"/>
        <v>0.18706666666666666</v>
      </c>
      <c r="BB717" s="30">
        <f t="shared" si="509"/>
        <v>0.28545343883140595</v>
      </c>
      <c r="BC717" s="20">
        <f t="shared" si="510"/>
        <v>388234</v>
      </c>
      <c r="BD717" s="20">
        <f t="shared" si="511"/>
        <v>375750</v>
      </c>
      <c r="BE717" s="20">
        <f t="shared" si="512"/>
        <v>388234</v>
      </c>
      <c r="BF717" s="20">
        <f t="shared" si="513"/>
        <v>388234</v>
      </c>
      <c r="BG717" s="36">
        <v>446923</v>
      </c>
      <c r="BH717" s="36">
        <v>293206.34090470901</v>
      </c>
      <c r="BI717" s="237">
        <f t="shared" si="514"/>
        <v>65.605560891855873</v>
      </c>
      <c r="BJ717" s="238">
        <f t="shared" si="515"/>
        <v>34401</v>
      </c>
      <c r="BK717" s="239">
        <f t="shared" si="516"/>
        <v>7.6972990873148177</v>
      </c>
      <c r="BL717" s="27">
        <f t="shared" si="517"/>
        <v>49704</v>
      </c>
      <c r="BM717" s="239">
        <f t="shared" si="518"/>
        <v>11.1213788504955</v>
      </c>
      <c r="BN717" s="240">
        <f t="shared" si="519"/>
        <v>1276</v>
      </c>
      <c r="BO717" s="239">
        <f t="shared" si="520"/>
        <v>0.28550779440753782</v>
      </c>
      <c r="BP717" s="27">
        <f t="shared" si="521"/>
        <v>30000</v>
      </c>
      <c r="BQ717" s="239">
        <f t="shared" si="522"/>
        <v>6.7125656992367819</v>
      </c>
      <c r="BR717" s="36">
        <f t="shared" si="523"/>
        <v>21000.25</v>
      </c>
      <c r="BS717" s="239">
        <f t="shared" si="524"/>
        <v>4.6988519275132408</v>
      </c>
      <c r="BT717" s="248">
        <f t="shared" si="533"/>
        <v>0.34394439108144131</v>
      </c>
      <c r="BU717" s="36">
        <v>136381.25</v>
      </c>
      <c r="BV717" s="47">
        <f t="shared" si="525"/>
        <v>30.51560335896788</v>
      </c>
      <c r="BW717" s="54">
        <f t="shared" si="526"/>
        <v>17335.40909529099</v>
      </c>
      <c r="BX717" s="237">
        <f t="shared" si="527"/>
        <v>3.8788357491762544</v>
      </c>
      <c r="BY717" s="53">
        <v>11151</v>
      </c>
      <c r="BZ717" s="53">
        <v>8000</v>
      </c>
      <c r="CA717" s="53">
        <v>11050</v>
      </c>
      <c r="CB717" s="53">
        <v>4200</v>
      </c>
      <c r="CC717" s="54">
        <v>49704</v>
      </c>
      <c r="CD717" s="54">
        <v>1276</v>
      </c>
      <c r="CE717" s="54">
        <v>30000</v>
      </c>
      <c r="CF717" s="42">
        <f t="shared" si="528"/>
        <v>2.8722368468500955E-2</v>
      </c>
      <c r="CG717" s="42">
        <f t="shared" si="529"/>
        <v>2.1290751829673986E-2</v>
      </c>
      <c r="CH717" s="42">
        <f t="shared" si="530"/>
        <v>2.8462216086174833E-2</v>
      </c>
      <c r="CI717" s="42">
        <f t="shared" si="531"/>
        <v>1.0818217878908081E-2</v>
      </c>
      <c r="CJ717" s="42">
        <f t="shared" si="532"/>
        <v>0.11121378850495499</v>
      </c>
      <c r="CK717" s="54">
        <f>+BW717*20%</f>
        <v>3467.0818190581981</v>
      </c>
    </row>
    <row r="718" spans="1:89" ht="20" customHeight="1" x14ac:dyDescent="0.6">
      <c r="A718" s="47">
        <v>711</v>
      </c>
      <c r="B718" s="47">
        <v>3</v>
      </c>
      <c r="C718" s="48" t="s">
        <v>1102</v>
      </c>
      <c r="D718" s="48" t="s">
        <v>529</v>
      </c>
      <c r="E718" s="48" t="s">
        <v>286</v>
      </c>
      <c r="F718" s="23"/>
      <c r="G718" s="19">
        <v>40</v>
      </c>
      <c r="H718" s="20">
        <f t="shared" si="491"/>
        <v>0</v>
      </c>
      <c r="I718" s="23">
        <v>8200</v>
      </c>
      <c r="J718" s="22">
        <v>50</v>
      </c>
      <c r="K718" s="20">
        <f t="shared" si="492"/>
        <v>410000</v>
      </c>
      <c r="L718" s="23"/>
      <c r="M718" s="24">
        <v>60</v>
      </c>
      <c r="N718" s="20">
        <f t="shared" si="493"/>
        <v>0</v>
      </c>
      <c r="O718" s="23">
        <v>1729</v>
      </c>
      <c r="P718" s="25">
        <v>12</v>
      </c>
      <c r="Q718" s="20">
        <f t="shared" si="494"/>
        <v>20748</v>
      </c>
      <c r="R718" s="23"/>
      <c r="S718" s="26">
        <v>12</v>
      </c>
      <c r="T718" s="20">
        <f t="shared" si="495"/>
        <v>0</v>
      </c>
      <c r="U718" s="23">
        <v>194</v>
      </c>
      <c r="V718" s="25">
        <v>8</v>
      </c>
      <c r="W718" s="20">
        <f t="shared" si="496"/>
        <v>1552</v>
      </c>
      <c r="X718" s="23">
        <v>175</v>
      </c>
      <c r="Y718" s="25">
        <v>12</v>
      </c>
      <c r="Z718" s="20">
        <f t="shared" si="497"/>
        <v>2100</v>
      </c>
      <c r="AA718" s="23">
        <v>260</v>
      </c>
      <c r="AB718" s="25">
        <v>10</v>
      </c>
      <c r="AC718" s="20">
        <f t="shared" si="498"/>
        <v>2600</v>
      </c>
      <c r="AD718" s="23">
        <v>140</v>
      </c>
      <c r="AE718" s="25">
        <v>25</v>
      </c>
      <c r="AF718" s="20">
        <f t="shared" si="499"/>
        <v>3500</v>
      </c>
      <c r="AG718" s="23"/>
      <c r="AH718" s="25">
        <v>7.5</v>
      </c>
      <c r="AI718" s="20">
        <f t="shared" si="500"/>
        <v>0</v>
      </c>
      <c r="AJ718" s="23"/>
      <c r="AK718" s="22">
        <v>15</v>
      </c>
      <c r="AL718" s="20">
        <f t="shared" si="501"/>
        <v>0</v>
      </c>
      <c r="AM718" s="23"/>
      <c r="AN718" s="25">
        <v>12</v>
      </c>
      <c r="AO718" s="20">
        <f t="shared" si="502"/>
        <v>0</v>
      </c>
      <c r="AP718" s="23">
        <f t="shared" si="503"/>
        <v>769</v>
      </c>
      <c r="AQ718" s="23"/>
      <c r="AR718" s="27">
        <v>4</v>
      </c>
      <c r="AS718" s="23">
        <f t="shared" si="504"/>
        <v>0</v>
      </c>
      <c r="AT718" s="23"/>
      <c r="AU718" s="28">
        <v>6</v>
      </c>
      <c r="AV718" s="23">
        <f t="shared" si="505"/>
        <v>0</v>
      </c>
      <c r="AW718" s="23">
        <v>234</v>
      </c>
      <c r="AX718" s="29">
        <f t="shared" si="506"/>
        <v>234</v>
      </c>
      <c r="AY718" s="23">
        <v>5665</v>
      </c>
      <c r="AZ718" s="30">
        <f t="shared" si="507"/>
        <v>0.21085365853658536</v>
      </c>
      <c r="BA718" s="30">
        <f t="shared" si="508"/>
        <v>9.3780487804878049E-2</v>
      </c>
      <c r="BB718" s="30">
        <f t="shared" si="509"/>
        <v>0.13533834586466165</v>
      </c>
      <c r="BC718" s="20">
        <f t="shared" si="510"/>
        <v>419752</v>
      </c>
      <c r="BD718" s="20">
        <f t="shared" si="511"/>
        <v>413500</v>
      </c>
      <c r="BE718" s="20">
        <f t="shared" si="512"/>
        <v>419752</v>
      </c>
      <c r="BF718" s="20">
        <f t="shared" si="513"/>
        <v>419752</v>
      </c>
      <c r="BG718" s="36">
        <v>446165</v>
      </c>
      <c r="BH718" s="36">
        <v>304948.38046379498</v>
      </c>
      <c r="BI718" s="237">
        <f t="shared" si="514"/>
        <v>68.348790349712544</v>
      </c>
      <c r="BJ718" s="238">
        <f t="shared" si="515"/>
        <v>48510</v>
      </c>
      <c r="BK718" s="239">
        <f t="shared" si="516"/>
        <v>10.87265921800231</v>
      </c>
      <c r="BL718" s="27">
        <f t="shared" si="517"/>
        <v>31650</v>
      </c>
      <c r="BM718" s="239">
        <f t="shared" si="518"/>
        <v>7.0937881725370664</v>
      </c>
      <c r="BN718" s="240">
        <f t="shared" si="519"/>
        <v>6525</v>
      </c>
      <c r="BO718" s="239">
        <f t="shared" si="520"/>
        <v>1.4624634384140398</v>
      </c>
      <c r="BP718" s="27">
        <f t="shared" si="521"/>
        <v>13000</v>
      </c>
      <c r="BQ718" s="239">
        <f t="shared" si="522"/>
        <v>2.9137202604417651</v>
      </c>
      <c r="BR718" s="36">
        <f t="shared" si="523"/>
        <v>45273.869999999995</v>
      </c>
      <c r="BS718" s="239">
        <f t="shared" si="524"/>
        <v>10.147337868277431</v>
      </c>
      <c r="BT718" s="248">
        <f t="shared" si="533"/>
        <v>0.31651209650287454</v>
      </c>
      <c r="BU718" s="36">
        <v>144958.87</v>
      </c>
      <c r="BV718" s="47">
        <f t="shared" si="525"/>
        <v>32.489968957672609</v>
      </c>
      <c r="BW718" s="54">
        <f t="shared" si="526"/>
        <v>-3742.2504637949751</v>
      </c>
      <c r="BX718" s="237">
        <f t="shared" si="527"/>
        <v>-0.8387593073851547</v>
      </c>
      <c r="BY718" s="53">
        <v>19320</v>
      </c>
      <c r="BZ718" s="53">
        <v>11250</v>
      </c>
      <c r="CA718" s="53">
        <v>14820</v>
      </c>
      <c r="CB718" s="53">
        <v>3120</v>
      </c>
      <c r="CC718" s="54">
        <v>31650</v>
      </c>
      <c r="CD718" s="54">
        <v>6525</v>
      </c>
      <c r="CE718" s="54">
        <v>13000</v>
      </c>
      <c r="CF718" s="42">
        <f t="shared" si="528"/>
        <v>4.6027177952695876E-2</v>
      </c>
      <c r="CG718" s="42">
        <f t="shared" si="529"/>
        <v>2.720677146311971E-2</v>
      </c>
      <c r="CH718" s="42">
        <f t="shared" si="530"/>
        <v>3.5306561969925099E-2</v>
      </c>
      <c r="CI718" s="42">
        <f t="shared" si="531"/>
        <v>7.4329604147210732E-3</v>
      </c>
      <c r="CJ718" s="42">
        <f t="shared" si="532"/>
        <v>7.0937881725370661E-2</v>
      </c>
      <c r="CK718" s="54">
        <v>0</v>
      </c>
    </row>
    <row r="719" spans="1:89" ht="20" customHeight="1" x14ac:dyDescent="0.6">
      <c r="A719" s="47">
        <v>712</v>
      </c>
      <c r="B719" s="62">
        <v>4</v>
      </c>
      <c r="C719" s="70" t="s">
        <v>1103</v>
      </c>
      <c r="D719" s="48" t="s">
        <v>1104</v>
      </c>
      <c r="E719" s="48" t="s">
        <v>471</v>
      </c>
      <c r="F719" s="57"/>
      <c r="G719" s="19">
        <v>40</v>
      </c>
      <c r="H719" s="20">
        <f t="shared" si="491"/>
        <v>0</v>
      </c>
      <c r="I719" s="23">
        <v>6714</v>
      </c>
      <c r="J719" s="22">
        <v>50</v>
      </c>
      <c r="K719" s="20">
        <f t="shared" si="492"/>
        <v>335700</v>
      </c>
      <c r="L719" s="23"/>
      <c r="M719" s="24">
        <v>60</v>
      </c>
      <c r="N719" s="20">
        <f t="shared" si="493"/>
        <v>0</v>
      </c>
      <c r="O719" s="23">
        <v>4317</v>
      </c>
      <c r="P719" s="25">
        <v>12</v>
      </c>
      <c r="Q719" s="20">
        <f t="shared" si="494"/>
        <v>51804</v>
      </c>
      <c r="R719" s="23">
        <v>5</v>
      </c>
      <c r="S719" s="26">
        <v>12</v>
      </c>
      <c r="T719" s="20">
        <f t="shared" si="495"/>
        <v>60</v>
      </c>
      <c r="U719" s="23">
        <v>800</v>
      </c>
      <c r="V719" s="25">
        <v>8</v>
      </c>
      <c r="W719" s="20">
        <f t="shared" si="496"/>
        <v>6400</v>
      </c>
      <c r="X719" s="23">
        <v>280</v>
      </c>
      <c r="Y719" s="25">
        <v>12</v>
      </c>
      <c r="Z719" s="20">
        <f t="shared" si="497"/>
        <v>3360</v>
      </c>
      <c r="AA719" s="23">
        <v>560</v>
      </c>
      <c r="AB719" s="25">
        <v>10</v>
      </c>
      <c r="AC719" s="20">
        <f t="shared" si="498"/>
        <v>5600</v>
      </c>
      <c r="AD719" s="23"/>
      <c r="AE719" s="25">
        <v>25</v>
      </c>
      <c r="AF719" s="20">
        <f t="shared" si="499"/>
        <v>0</v>
      </c>
      <c r="AG719" s="23">
        <v>136</v>
      </c>
      <c r="AH719" s="25">
        <v>7.5</v>
      </c>
      <c r="AI719" s="20">
        <f t="shared" si="500"/>
        <v>1020</v>
      </c>
      <c r="AJ719" s="23"/>
      <c r="AK719" s="22">
        <v>15</v>
      </c>
      <c r="AL719" s="20">
        <f t="shared" si="501"/>
        <v>0</v>
      </c>
      <c r="AM719" s="23"/>
      <c r="AN719" s="25">
        <v>12</v>
      </c>
      <c r="AO719" s="20">
        <f t="shared" si="502"/>
        <v>0</v>
      </c>
      <c r="AP719" s="23">
        <f t="shared" si="503"/>
        <v>1781</v>
      </c>
      <c r="AQ719" s="23">
        <v>68</v>
      </c>
      <c r="AR719" s="27">
        <v>4</v>
      </c>
      <c r="AS719" s="23">
        <f t="shared" si="504"/>
        <v>272</v>
      </c>
      <c r="AT719" s="23"/>
      <c r="AU719" s="28">
        <v>6</v>
      </c>
      <c r="AV719" s="23">
        <f t="shared" si="505"/>
        <v>0</v>
      </c>
      <c r="AW719" s="23">
        <v>2066</v>
      </c>
      <c r="AX719" s="29">
        <f t="shared" si="506"/>
        <v>2338</v>
      </c>
      <c r="AY719" s="23">
        <v>41606</v>
      </c>
      <c r="AZ719" s="30">
        <f t="shared" si="507"/>
        <v>0.64298480786416445</v>
      </c>
      <c r="BA719" s="30">
        <f t="shared" si="508"/>
        <v>0.26526660708966338</v>
      </c>
      <c r="BB719" s="30">
        <f t="shared" si="509"/>
        <v>0.54157980078758394</v>
      </c>
      <c r="BC719" s="20">
        <f t="shared" si="510"/>
        <v>351120</v>
      </c>
      <c r="BD719" s="20">
        <f t="shared" si="511"/>
        <v>335760</v>
      </c>
      <c r="BE719" s="20">
        <f t="shared" si="512"/>
        <v>351120</v>
      </c>
      <c r="BF719" s="20">
        <f t="shared" si="513"/>
        <v>352140</v>
      </c>
      <c r="BG719" s="36">
        <v>445550</v>
      </c>
      <c r="BH719" s="36">
        <v>288259.97746700002</v>
      </c>
      <c r="BI719" s="237">
        <f t="shared" si="514"/>
        <v>64.69755975019639</v>
      </c>
      <c r="BJ719" s="238">
        <f t="shared" si="515"/>
        <v>31413</v>
      </c>
      <c r="BK719" s="239">
        <f t="shared" si="516"/>
        <v>7.0503871619346876</v>
      </c>
      <c r="BL719" s="27">
        <f t="shared" si="517"/>
        <v>43420</v>
      </c>
      <c r="BM719" s="239">
        <f t="shared" si="518"/>
        <v>9.7452586690607124</v>
      </c>
      <c r="BN719" s="240">
        <f t="shared" si="519"/>
        <v>124</v>
      </c>
      <c r="BO719" s="239">
        <f t="shared" si="520"/>
        <v>2.7830770957243855E-2</v>
      </c>
      <c r="BP719" s="27">
        <f t="shared" si="521"/>
        <v>16000</v>
      </c>
      <c r="BQ719" s="239">
        <f t="shared" si="522"/>
        <v>3.59106722028953</v>
      </c>
      <c r="BR719" s="36">
        <f t="shared" si="523"/>
        <v>31708.619999999995</v>
      </c>
      <c r="BS719" s="239">
        <f t="shared" si="524"/>
        <v>7.1167366176635607</v>
      </c>
      <c r="BT719" s="248">
        <f t="shared" si="533"/>
        <v>0.35302440249803607</v>
      </c>
      <c r="BU719" s="36">
        <v>122665.62</v>
      </c>
      <c r="BV719" s="47">
        <f t="shared" si="525"/>
        <v>27.531280439905732</v>
      </c>
      <c r="BW719" s="54">
        <f t="shared" si="526"/>
        <v>34624.402532999986</v>
      </c>
      <c r="BX719" s="237">
        <f t="shared" si="527"/>
        <v>7.7711598098978758</v>
      </c>
      <c r="BY719" s="53">
        <v>7408</v>
      </c>
      <c r="BZ719" s="53">
        <v>9550</v>
      </c>
      <c r="CA719" s="53">
        <v>9350</v>
      </c>
      <c r="CB719" s="53">
        <v>5105</v>
      </c>
      <c r="CC719" s="54">
        <v>43420</v>
      </c>
      <c r="CD719" s="54">
        <v>124</v>
      </c>
      <c r="CE719" s="54">
        <v>16000</v>
      </c>
      <c r="CF719" s="42">
        <f t="shared" si="528"/>
        <v>2.1098200045568467E-2</v>
      </c>
      <c r="CG719" s="42">
        <f t="shared" si="529"/>
        <v>2.8442935430069097E-2</v>
      </c>
      <c r="CH719" s="42">
        <f t="shared" si="530"/>
        <v>2.6629072681704259E-2</v>
      </c>
      <c r="CI719" s="42">
        <f t="shared" si="531"/>
        <v>1.4497075026977906E-2</v>
      </c>
      <c r="CJ719" s="42">
        <f t="shared" si="532"/>
        <v>9.7452586690607121E-2</v>
      </c>
      <c r="CK719" s="54">
        <f t="shared" ref="CK719:CK739" si="534">+BW719*20%</f>
        <v>6924.8805065999977</v>
      </c>
    </row>
    <row r="720" spans="1:89" ht="20" customHeight="1" x14ac:dyDescent="0.6">
      <c r="A720" s="47">
        <v>713</v>
      </c>
      <c r="B720" s="62">
        <v>4</v>
      </c>
      <c r="C720" s="48" t="s">
        <v>1105</v>
      </c>
      <c r="D720" s="48" t="s">
        <v>700</v>
      </c>
      <c r="E720" s="48" t="s">
        <v>764</v>
      </c>
      <c r="F720" s="23"/>
      <c r="G720" s="19">
        <v>40</v>
      </c>
      <c r="H720" s="20">
        <f t="shared" si="491"/>
        <v>0</v>
      </c>
      <c r="I720" s="23">
        <v>6993</v>
      </c>
      <c r="J720" s="22">
        <v>50</v>
      </c>
      <c r="K720" s="20">
        <f t="shared" si="492"/>
        <v>349650</v>
      </c>
      <c r="L720" s="23"/>
      <c r="M720" s="24">
        <v>60</v>
      </c>
      <c r="N720" s="20">
        <f t="shared" si="493"/>
        <v>0</v>
      </c>
      <c r="O720" s="23">
        <v>3927</v>
      </c>
      <c r="P720" s="25">
        <v>12</v>
      </c>
      <c r="Q720" s="20">
        <f t="shared" si="494"/>
        <v>47124</v>
      </c>
      <c r="R720" s="23">
        <v>255</v>
      </c>
      <c r="S720" s="26">
        <v>12</v>
      </c>
      <c r="T720" s="20">
        <f t="shared" si="495"/>
        <v>3060</v>
      </c>
      <c r="U720" s="23">
        <v>570</v>
      </c>
      <c r="V720" s="25">
        <v>8</v>
      </c>
      <c r="W720" s="20">
        <f t="shared" si="496"/>
        <v>4560</v>
      </c>
      <c r="X720" s="23">
        <v>263</v>
      </c>
      <c r="Y720" s="25">
        <v>12</v>
      </c>
      <c r="Z720" s="20">
        <f t="shared" si="497"/>
        <v>3156</v>
      </c>
      <c r="AA720" s="23">
        <v>568</v>
      </c>
      <c r="AB720" s="25">
        <v>10</v>
      </c>
      <c r="AC720" s="20">
        <f t="shared" si="498"/>
        <v>5680</v>
      </c>
      <c r="AD720" s="23">
        <v>210</v>
      </c>
      <c r="AE720" s="25">
        <v>25</v>
      </c>
      <c r="AF720" s="20">
        <f t="shared" si="499"/>
        <v>5250</v>
      </c>
      <c r="AG720" s="23">
        <v>41</v>
      </c>
      <c r="AH720" s="25">
        <v>7.5</v>
      </c>
      <c r="AI720" s="20">
        <f t="shared" si="500"/>
        <v>307.5</v>
      </c>
      <c r="AJ720" s="23"/>
      <c r="AK720" s="22">
        <v>15</v>
      </c>
      <c r="AL720" s="20">
        <f t="shared" si="501"/>
        <v>0</v>
      </c>
      <c r="AM720" s="23"/>
      <c r="AN720" s="25">
        <v>12</v>
      </c>
      <c r="AO720" s="20">
        <f t="shared" si="502"/>
        <v>0</v>
      </c>
      <c r="AP720" s="23">
        <f t="shared" si="503"/>
        <v>1907</v>
      </c>
      <c r="AQ720" s="23"/>
      <c r="AR720" s="27">
        <v>4</v>
      </c>
      <c r="AS720" s="23">
        <f t="shared" si="504"/>
        <v>0</v>
      </c>
      <c r="AT720" s="23"/>
      <c r="AU720" s="28">
        <v>6</v>
      </c>
      <c r="AV720" s="23">
        <f t="shared" si="505"/>
        <v>0</v>
      </c>
      <c r="AW720" s="23">
        <v>1545</v>
      </c>
      <c r="AX720" s="29">
        <f t="shared" si="506"/>
        <v>1545</v>
      </c>
      <c r="AY720" s="23">
        <v>26465</v>
      </c>
      <c r="AZ720" s="30">
        <f t="shared" si="507"/>
        <v>0.56156156156156156</v>
      </c>
      <c r="BA720" s="30">
        <f t="shared" si="508"/>
        <v>0.2727012727012727</v>
      </c>
      <c r="BB720" s="30">
        <f t="shared" si="509"/>
        <v>0.39343009931245226</v>
      </c>
      <c r="BC720" s="20">
        <f t="shared" si="510"/>
        <v>371356</v>
      </c>
      <c r="BD720" s="20">
        <f t="shared" si="511"/>
        <v>357960</v>
      </c>
      <c r="BE720" s="20">
        <f t="shared" si="512"/>
        <v>371356</v>
      </c>
      <c r="BF720" s="20">
        <f t="shared" si="513"/>
        <v>371663.5</v>
      </c>
      <c r="BG720" s="36">
        <v>445252.5</v>
      </c>
      <c r="BH720" s="36">
        <v>292951.71982150001</v>
      </c>
      <c r="BI720" s="237">
        <f t="shared" si="514"/>
        <v>65.794514308510344</v>
      </c>
      <c r="BJ720" s="238">
        <f t="shared" si="515"/>
        <v>32579</v>
      </c>
      <c r="BK720" s="239">
        <f t="shared" si="516"/>
        <v>7.316971830590508</v>
      </c>
      <c r="BL720" s="27">
        <f t="shared" si="517"/>
        <v>54670.07</v>
      </c>
      <c r="BM720" s="239">
        <f t="shared" si="518"/>
        <v>12.278442007624887</v>
      </c>
      <c r="BN720" s="240">
        <f t="shared" si="519"/>
        <v>0</v>
      </c>
      <c r="BO720" s="239">
        <f t="shared" si="520"/>
        <v>0</v>
      </c>
      <c r="BP720" s="27">
        <f t="shared" si="521"/>
        <v>27000</v>
      </c>
      <c r="BQ720" s="239">
        <f t="shared" si="522"/>
        <v>6.0639749355702666</v>
      </c>
      <c r="BR720" s="36">
        <f t="shared" si="523"/>
        <v>22680.50999999998</v>
      </c>
      <c r="BS720" s="239">
        <f t="shared" si="524"/>
        <v>5.0938534876278023</v>
      </c>
      <c r="BT720" s="248">
        <f t="shared" si="533"/>
        <v>0.34205485691489657</v>
      </c>
      <c r="BU720" s="36">
        <v>136929.57999999999</v>
      </c>
      <c r="BV720" s="47">
        <f t="shared" si="525"/>
        <v>30.753242261413469</v>
      </c>
      <c r="BW720" s="54">
        <f t="shared" si="526"/>
        <v>15371.200178500003</v>
      </c>
      <c r="BX720" s="237">
        <f t="shared" si="527"/>
        <v>3.4522434300761935</v>
      </c>
      <c r="BY720" s="53">
        <v>10239</v>
      </c>
      <c r="BZ720" s="53">
        <v>9000</v>
      </c>
      <c r="CA720" s="53">
        <v>10500</v>
      </c>
      <c r="CB720" s="53">
        <v>2840</v>
      </c>
      <c r="CC720" s="54">
        <v>54670.07</v>
      </c>
      <c r="CD720" s="54"/>
      <c r="CE720" s="54">
        <v>27000</v>
      </c>
      <c r="CF720" s="42">
        <f t="shared" si="528"/>
        <v>2.7571925591615594E-2</v>
      </c>
      <c r="CG720" s="42">
        <f t="shared" si="529"/>
        <v>2.5142474019443514E-2</v>
      </c>
      <c r="CH720" s="42">
        <f t="shared" si="530"/>
        <v>2.8274755221404796E-2</v>
      </c>
      <c r="CI720" s="42">
        <f t="shared" si="531"/>
        <v>7.6413207108042627E-3</v>
      </c>
      <c r="CJ720" s="42">
        <f t="shared" si="532"/>
        <v>0.12278442007624887</v>
      </c>
      <c r="CK720" s="54">
        <f t="shared" si="534"/>
        <v>3074.2400357000006</v>
      </c>
    </row>
    <row r="721" spans="1:89" ht="20" customHeight="1" x14ac:dyDescent="0.6">
      <c r="A721" s="47">
        <v>714</v>
      </c>
      <c r="B721" s="47">
        <v>3</v>
      </c>
      <c r="C721" s="48" t="s">
        <v>1106</v>
      </c>
      <c r="D721" s="48" t="s">
        <v>692</v>
      </c>
      <c r="E721" s="83" t="s">
        <v>358</v>
      </c>
      <c r="F721" s="57"/>
      <c r="G721" s="19">
        <v>40</v>
      </c>
      <c r="H721" s="20">
        <f t="shared" si="491"/>
        <v>0</v>
      </c>
      <c r="I721" s="23">
        <v>7080</v>
      </c>
      <c r="J721" s="22">
        <v>50</v>
      </c>
      <c r="K721" s="20">
        <f t="shared" si="492"/>
        <v>354000</v>
      </c>
      <c r="L721" s="23"/>
      <c r="M721" s="24">
        <v>60</v>
      </c>
      <c r="N721" s="20">
        <f t="shared" si="493"/>
        <v>0</v>
      </c>
      <c r="O721" s="23">
        <v>2960</v>
      </c>
      <c r="P721" s="25">
        <v>12</v>
      </c>
      <c r="Q721" s="20">
        <f t="shared" si="494"/>
        <v>35520</v>
      </c>
      <c r="R721" s="23">
        <v>440</v>
      </c>
      <c r="S721" s="26">
        <v>12</v>
      </c>
      <c r="T721" s="20">
        <f t="shared" si="495"/>
        <v>5280</v>
      </c>
      <c r="U721" s="23">
        <v>475</v>
      </c>
      <c r="V721" s="25">
        <v>8</v>
      </c>
      <c r="W721" s="20">
        <f t="shared" si="496"/>
        <v>3800</v>
      </c>
      <c r="X721" s="23">
        <v>235</v>
      </c>
      <c r="Y721" s="25">
        <v>12</v>
      </c>
      <c r="Z721" s="20">
        <f t="shared" si="497"/>
        <v>2820</v>
      </c>
      <c r="AA721" s="23">
        <v>430</v>
      </c>
      <c r="AB721" s="25">
        <v>10</v>
      </c>
      <c r="AC721" s="20">
        <f t="shared" si="498"/>
        <v>4300</v>
      </c>
      <c r="AD721" s="23">
        <v>135</v>
      </c>
      <c r="AE721" s="25">
        <v>25</v>
      </c>
      <c r="AF721" s="20">
        <f t="shared" si="499"/>
        <v>3375</v>
      </c>
      <c r="AG721" s="23"/>
      <c r="AH721" s="25">
        <v>7.5</v>
      </c>
      <c r="AI721" s="20">
        <f t="shared" si="500"/>
        <v>0</v>
      </c>
      <c r="AJ721" s="23"/>
      <c r="AK721" s="22">
        <v>15</v>
      </c>
      <c r="AL721" s="20">
        <f t="shared" si="501"/>
        <v>0</v>
      </c>
      <c r="AM721" s="23"/>
      <c r="AN721" s="25">
        <v>12</v>
      </c>
      <c r="AO721" s="20">
        <f t="shared" si="502"/>
        <v>0</v>
      </c>
      <c r="AP721" s="23">
        <f t="shared" si="503"/>
        <v>1715</v>
      </c>
      <c r="AQ721" s="23">
        <v>37</v>
      </c>
      <c r="AR721" s="27">
        <v>4</v>
      </c>
      <c r="AS721" s="23">
        <f t="shared" si="504"/>
        <v>148</v>
      </c>
      <c r="AT721" s="23">
        <v>30</v>
      </c>
      <c r="AU721" s="28">
        <v>6</v>
      </c>
      <c r="AV721" s="23">
        <f t="shared" si="505"/>
        <v>180</v>
      </c>
      <c r="AW721" s="23">
        <v>1430</v>
      </c>
      <c r="AX721" s="29">
        <f t="shared" si="506"/>
        <v>1758</v>
      </c>
      <c r="AY721" s="23">
        <v>33945</v>
      </c>
      <c r="AZ721" s="30">
        <f t="shared" si="507"/>
        <v>0.41807909604519772</v>
      </c>
      <c r="BA721" s="30">
        <f t="shared" si="508"/>
        <v>0.2422316384180791</v>
      </c>
      <c r="BB721" s="30">
        <f t="shared" si="509"/>
        <v>0.5939189189189189</v>
      </c>
      <c r="BC721" s="20">
        <f t="shared" si="510"/>
        <v>373575</v>
      </c>
      <c r="BD721" s="20">
        <f t="shared" si="511"/>
        <v>362655</v>
      </c>
      <c r="BE721" s="20">
        <f t="shared" si="512"/>
        <v>373575</v>
      </c>
      <c r="BF721" s="20">
        <f t="shared" si="513"/>
        <v>373575</v>
      </c>
      <c r="BG721" s="36">
        <v>443040</v>
      </c>
      <c r="BH721" s="36">
        <v>292608.97177365999</v>
      </c>
      <c r="BI721" s="237">
        <f t="shared" si="514"/>
        <v>66.045723134177507</v>
      </c>
      <c r="BJ721" s="238">
        <f t="shared" si="515"/>
        <v>24097</v>
      </c>
      <c r="BK721" s="239">
        <f t="shared" si="516"/>
        <v>5.4390122788010116</v>
      </c>
      <c r="BL721" s="27">
        <f t="shared" si="517"/>
        <v>39662</v>
      </c>
      <c r="BM721" s="239">
        <f t="shared" si="518"/>
        <v>8.9522390754785128</v>
      </c>
      <c r="BN721" s="240">
        <f t="shared" si="519"/>
        <v>0</v>
      </c>
      <c r="BO721" s="239">
        <f t="shared" si="520"/>
        <v>0</v>
      </c>
      <c r="BP721" s="27">
        <f t="shared" si="521"/>
        <v>30000</v>
      </c>
      <c r="BQ721" s="239">
        <f t="shared" si="522"/>
        <v>6.7713976164680396</v>
      </c>
      <c r="BR721" s="36">
        <f t="shared" si="523"/>
        <v>20056</v>
      </c>
      <c r="BS721" s="239">
        <f t="shared" si="524"/>
        <v>4.5269050198627667</v>
      </c>
      <c r="BT721" s="248">
        <f t="shared" si="533"/>
        <v>0.33954276865822502</v>
      </c>
      <c r="BU721" s="36">
        <v>113815</v>
      </c>
      <c r="BV721" s="47">
        <f t="shared" si="525"/>
        <v>25.689553990610332</v>
      </c>
      <c r="BW721" s="54">
        <f t="shared" si="526"/>
        <v>36616.028226340015</v>
      </c>
      <c r="BX721" s="237">
        <f t="shared" si="527"/>
        <v>8.2647228752121737</v>
      </c>
      <c r="BY721" s="53">
        <v>7022</v>
      </c>
      <c r="BZ721" s="53">
        <v>7840</v>
      </c>
      <c r="CA721" s="53">
        <v>5575</v>
      </c>
      <c r="CB721" s="53">
        <v>3660</v>
      </c>
      <c r="CC721" s="54">
        <v>39662</v>
      </c>
      <c r="CD721" s="54"/>
      <c r="CE721" s="54">
        <v>30000</v>
      </c>
      <c r="CF721" s="42">
        <f t="shared" si="528"/>
        <v>1.8796761025229203E-2</v>
      </c>
      <c r="CG721" s="42">
        <f t="shared" si="529"/>
        <v>2.1618342501826805E-2</v>
      </c>
      <c r="CH721" s="42">
        <f t="shared" si="530"/>
        <v>1.4923375493542126E-2</v>
      </c>
      <c r="CI721" s="42">
        <f t="shared" si="531"/>
        <v>9.7972294719935755E-3</v>
      </c>
      <c r="CJ721" s="42">
        <f t="shared" si="532"/>
        <v>8.9522390754785117E-2</v>
      </c>
      <c r="CK721" s="54">
        <f t="shared" si="534"/>
        <v>7323.2056452680035</v>
      </c>
    </row>
    <row r="722" spans="1:89" ht="20" customHeight="1" x14ac:dyDescent="0.6">
      <c r="A722" s="47">
        <v>715</v>
      </c>
      <c r="B722" s="47">
        <v>3</v>
      </c>
      <c r="C722" s="48" t="s">
        <v>1107</v>
      </c>
      <c r="D722" s="48" t="s">
        <v>1108</v>
      </c>
      <c r="E722" s="48" t="s">
        <v>268</v>
      </c>
      <c r="F722" s="57"/>
      <c r="G722" s="19">
        <v>40</v>
      </c>
      <c r="H722" s="20">
        <f t="shared" si="491"/>
        <v>0</v>
      </c>
      <c r="I722" s="23">
        <v>6981</v>
      </c>
      <c r="J722" s="22">
        <v>50</v>
      </c>
      <c r="K722" s="20">
        <f t="shared" si="492"/>
        <v>349050</v>
      </c>
      <c r="L722" s="23"/>
      <c r="M722" s="24">
        <v>60</v>
      </c>
      <c r="N722" s="20">
        <f t="shared" si="493"/>
        <v>0</v>
      </c>
      <c r="O722" s="23">
        <v>3201</v>
      </c>
      <c r="P722" s="25">
        <v>12</v>
      </c>
      <c r="Q722" s="20">
        <f t="shared" si="494"/>
        <v>38412</v>
      </c>
      <c r="R722" s="23">
        <v>480</v>
      </c>
      <c r="S722" s="26">
        <v>12</v>
      </c>
      <c r="T722" s="20">
        <f t="shared" si="495"/>
        <v>5760</v>
      </c>
      <c r="U722" s="23">
        <v>591</v>
      </c>
      <c r="V722" s="25">
        <v>8</v>
      </c>
      <c r="W722" s="20">
        <f t="shared" si="496"/>
        <v>4728</v>
      </c>
      <c r="X722" s="23">
        <v>643</v>
      </c>
      <c r="Y722" s="25">
        <v>12</v>
      </c>
      <c r="Z722" s="20">
        <f t="shared" si="497"/>
        <v>7716</v>
      </c>
      <c r="AA722" s="23">
        <v>1000</v>
      </c>
      <c r="AB722" s="25">
        <v>10</v>
      </c>
      <c r="AC722" s="20">
        <f t="shared" si="498"/>
        <v>10000</v>
      </c>
      <c r="AD722" s="23">
        <v>261</v>
      </c>
      <c r="AE722" s="25">
        <v>25</v>
      </c>
      <c r="AF722" s="20">
        <f t="shared" si="499"/>
        <v>6525</v>
      </c>
      <c r="AG722" s="23"/>
      <c r="AH722" s="25">
        <v>7.5</v>
      </c>
      <c r="AI722" s="20">
        <f t="shared" si="500"/>
        <v>0</v>
      </c>
      <c r="AJ722" s="23"/>
      <c r="AK722" s="22">
        <v>15</v>
      </c>
      <c r="AL722" s="20">
        <f t="shared" si="501"/>
        <v>0</v>
      </c>
      <c r="AM722" s="23"/>
      <c r="AN722" s="25">
        <v>12</v>
      </c>
      <c r="AO722" s="20">
        <f t="shared" si="502"/>
        <v>0</v>
      </c>
      <c r="AP722" s="23">
        <f t="shared" si="503"/>
        <v>2975</v>
      </c>
      <c r="AQ722" s="23"/>
      <c r="AR722" s="27">
        <v>4</v>
      </c>
      <c r="AS722" s="23">
        <f t="shared" si="504"/>
        <v>0</v>
      </c>
      <c r="AT722" s="23">
        <v>25</v>
      </c>
      <c r="AU722" s="28">
        <v>6</v>
      </c>
      <c r="AV722" s="23">
        <f t="shared" si="505"/>
        <v>150</v>
      </c>
      <c r="AW722" s="23">
        <v>1153</v>
      </c>
      <c r="AX722" s="29">
        <f t="shared" si="506"/>
        <v>1303</v>
      </c>
      <c r="AY722" s="23">
        <v>20825</v>
      </c>
      <c r="AZ722" s="30">
        <f t="shared" si="507"/>
        <v>0.45853029651912336</v>
      </c>
      <c r="BA722" s="30">
        <f t="shared" si="508"/>
        <v>0.4261567110729122</v>
      </c>
      <c r="BB722" s="30">
        <f t="shared" si="509"/>
        <v>0.40706029365823182</v>
      </c>
      <c r="BC722" s="20">
        <f t="shared" si="510"/>
        <v>383779</v>
      </c>
      <c r="BD722" s="20">
        <f t="shared" si="511"/>
        <v>361335</v>
      </c>
      <c r="BE722" s="20">
        <f t="shared" si="512"/>
        <v>383779</v>
      </c>
      <c r="BF722" s="20">
        <f t="shared" si="513"/>
        <v>383779</v>
      </c>
      <c r="BG722" s="36">
        <v>443016</v>
      </c>
      <c r="BH722" s="36">
        <v>292971.17186789901</v>
      </c>
      <c r="BI722" s="237">
        <f t="shared" si="514"/>
        <v>66.131058893561189</v>
      </c>
      <c r="BJ722" s="238">
        <f t="shared" si="515"/>
        <v>39940</v>
      </c>
      <c r="BK722" s="239">
        <f t="shared" si="516"/>
        <v>9.0154757390252271</v>
      </c>
      <c r="BL722" s="27">
        <f t="shared" si="517"/>
        <v>41248.28</v>
      </c>
      <c r="BM722" s="239">
        <f t="shared" si="518"/>
        <v>9.3107878722213187</v>
      </c>
      <c r="BN722" s="240">
        <f t="shared" si="519"/>
        <v>0</v>
      </c>
      <c r="BO722" s="239">
        <f t="shared" si="520"/>
        <v>0</v>
      </c>
      <c r="BP722" s="27">
        <f t="shared" si="521"/>
        <v>13000</v>
      </c>
      <c r="BQ722" s="239">
        <f t="shared" si="522"/>
        <v>2.9344312620763136</v>
      </c>
      <c r="BR722" s="36">
        <f t="shared" si="523"/>
        <v>36234.040000000008</v>
      </c>
      <c r="BS722" s="239">
        <f t="shared" si="524"/>
        <v>8.1789461328710491</v>
      </c>
      <c r="BT722" s="248">
        <f t="shared" si="533"/>
        <v>0.33868941106438816</v>
      </c>
      <c r="BU722" s="36">
        <v>130422.32</v>
      </c>
      <c r="BV722" s="47">
        <f t="shared" si="525"/>
        <v>29.439641006193909</v>
      </c>
      <c r="BW722" s="54">
        <f t="shared" si="526"/>
        <v>19622.508132100978</v>
      </c>
      <c r="BX722" s="237">
        <f t="shared" si="527"/>
        <v>4.4293001002449071</v>
      </c>
      <c r="BY722" s="53">
        <v>10950</v>
      </c>
      <c r="BZ722" s="53">
        <v>12600</v>
      </c>
      <c r="CA722" s="53">
        <v>10990</v>
      </c>
      <c r="CB722" s="53">
        <v>5400</v>
      </c>
      <c r="CC722" s="54">
        <v>41248.28</v>
      </c>
      <c r="CD722" s="54"/>
      <c r="CE722" s="54">
        <v>13000</v>
      </c>
      <c r="CF722" s="42">
        <f t="shared" si="528"/>
        <v>2.8532045786767907E-2</v>
      </c>
      <c r="CG722" s="42">
        <f t="shared" si="529"/>
        <v>3.4870687865830877E-2</v>
      </c>
      <c r="CH722" s="42">
        <f t="shared" si="530"/>
        <v>2.8636272438043769E-2</v>
      </c>
      <c r="CI722" s="42">
        <f t="shared" si="531"/>
        <v>1.4070597922241707E-2</v>
      </c>
      <c r="CJ722" s="42">
        <f t="shared" si="532"/>
        <v>9.3107878722213197E-2</v>
      </c>
      <c r="CK722" s="54">
        <f t="shared" si="534"/>
        <v>3924.5016264201959</v>
      </c>
    </row>
    <row r="723" spans="1:89" ht="20" customHeight="1" x14ac:dyDescent="0.6">
      <c r="A723" s="47">
        <v>716</v>
      </c>
      <c r="B723" s="47">
        <v>3</v>
      </c>
      <c r="C723" s="70" t="s">
        <v>1109</v>
      </c>
      <c r="D723" s="48" t="s">
        <v>687</v>
      </c>
      <c r="E723" s="48" t="s">
        <v>223</v>
      </c>
      <c r="F723" s="57"/>
      <c r="G723" s="19">
        <v>40</v>
      </c>
      <c r="H723" s="20">
        <f t="shared" si="491"/>
        <v>0</v>
      </c>
      <c r="I723" s="23">
        <v>6900</v>
      </c>
      <c r="J723" s="22">
        <v>50</v>
      </c>
      <c r="K723" s="20">
        <f t="shared" si="492"/>
        <v>345000</v>
      </c>
      <c r="L723" s="23"/>
      <c r="M723" s="24">
        <v>60</v>
      </c>
      <c r="N723" s="20">
        <f t="shared" si="493"/>
        <v>0</v>
      </c>
      <c r="O723" s="23">
        <v>2934</v>
      </c>
      <c r="P723" s="25">
        <v>12</v>
      </c>
      <c r="Q723" s="20">
        <f t="shared" si="494"/>
        <v>35208</v>
      </c>
      <c r="R723" s="23">
        <v>370</v>
      </c>
      <c r="S723" s="26">
        <v>12</v>
      </c>
      <c r="T723" s="20">
        <f t="shared" si="495"/>
        <v>4440</v>
      </c>
      <c r="U723" s="23">
        <v>576</v>
      </c>
      <c r="V723" s="25">
        <v>8</v>
      </c>
      <c r="W723" s="20">
        <f t="shared" si="496"/>
        <v>4608</v>
      </c>
      <c r="X723" s="23">
        <v>540</v>
      </c>
      <c r="Y723" s="25">
        <v>12</v>
      </c>
      <c r="Z723" s="20">
        <f t="shared" si="497"/>
        <v>6480</v>
      </c>
      <c r="AA723" s="23">
        <v>1350</v>
      </c>
      <c r="AB723" s="25">
        <v>10</v>
      </c>
      <c r="AC723" s="20">
        <f t="shared" si="498"/>
        <v>13500</v>
      </c>
      <c r="AD723" s="23"/>
      <c r="AE723" s="25">
        <v>25</v>
      </c>
      <c r="AF723" s="20">
        <f t="shared" si="499"/>
        <v>0</v>
      </c>
      <c r="AG723" s="23">
        <v>764</v>
      </c>
      <c r="AH723" s="25">
        <v>7.5</v>
      </c>
      <c r="AI723" s="20">
        <f t="shared" si="500"/>
        <v>5730</v>
      </c>
      <c r="AJ723" s="23"/>
      <c r="AK723" s="22">
        <v>15</v>
      </c>
      <c r="AL723" s="20">
        <f t="shared" si="501"/>
        <v>0</v>
      </c>
      <c r="AM723" s="23">
        <v>29</v>
      </c>
      <c r="AN723" s="25">
        <v>12</v>
      </c>
      <c r="AO723" s="20">
        <f t="shared" si="502"/>
        <v>348</v>
      </c>
      <c r="AP723" s="23">
        <f t="shared" si="503"/>
        <v>3629</v>
      </c>
      <c r="AQ723" s="23">
        <v>121</v>
      </c>
      <c r="AR723" s="27">
        <v>4</v>
      </c>
      <c r="AS723" s="23">
        <f t="shared" si="504"/>
        <v>484</v>
      </c>
      <c r="AT723" s="23"/>
      <c r="AU723" s="28">
        <v>6</v>
      </c>
      <c r="AV723" s="23">
        <f t="shared" si="505"/>
        <v>0</v>
      </c>
      <c r="AW723" s="23">
        <v>815</v>
      </c>
      <c r="AX723" s="29">
        <f t="shared" si="506"/>
        <v>1299</v>
      </c>
      <c r="AY723" s="23">
        <v>26425</v>
      </c>
      <c r="AZ723" s="30">
        <f t="shared" si="507"/>
        <v>0.42521739130434782</v>
      </c>
      <c r="BA723" s="30">
        <f t="shared" si="508"/>
        <v>0.52594202898550724</v>
      </c>
      <c r="BB723" s="30">
        <f t="shared" si="509"/>
        <v>0.44274028629856849</v>
      </c>
      <c r="BC723" s="20">
        <f t="shared" si="510"/>
        <v>374028</v>
      </c>
      <c r="BD723" s="20">
        <f t="shared" si="511"/>
        <v>349440</v>
      </c>
      <c r="BE723" s="20">
        <f t="shared" si="512"/>
        <v>374028</v>
      </c>
      <c r="BF723" s="20">
        <f t="shared" si="513"/>
        <v>379758</v>
      </c>
      <c r="BG723" s="36">
        <v>441739</v>
      </c>
      <c r="BH723" s="36">
        <v>296096.51431160001</v>
      </c>
      <c r="BI723" s="237">
        <f t="shared" si="514"/>
        <v>67.029742520266495</v>
      </c>
      <c r="BJ723" s="238">
        <f t="shared" si="515"/>
        <v>23388.45</v>
      </c>
      <c r="BK723" s="239">
        <f t="shared" si="516"/>
        <v>5.294630992509151</v>
      </c>
      <c r="BL723" s="27">
        <f t="shared" si="517"/>
        <v>38905</v>
      </c>
      <c r="BM723" s="239">
        <f t="shared" si="518"/>
        <v>8.8072368525305667</v>
      </c>
      <c r="BN723" s="240">
        <f t="shared" si="519"/>
        <v>0</v>
      </c>
      <c r="BO723" s="239">
        <f t="shared" si="520"/>
        <v>0</v>
      </c>
      <c r="BP723" s="27">
        <f t="shared" si="521"/>
        <v>18000</v>
      </c>
      <c r="BQ723" s="239">
        <f t="shared" si="522"/>
        <v>4.0748043527965603</v>
      </c>
      <c r="BR723" s="36">
        <f t="shared" si="523"/>
        <v>37763.740000000005</v>
      </c>
      <c r="BS723" s="239">
        <f t="shared" si="524"/>
        <v>8.5488806738820902</v>
      </c>
      <c r="BT723" s="248">
        <f t="shared" si="533"/>
        <v>0.32970257479733506</v>
      </c>
      <c r="BU723" s="36">
        <v>118057.19</v>
      </c>
      <c r="BV723" s="47">
        <f t="shared" si="525"/>
        <v>26.725552871718367</v>
      </c>
      <c r="BW723" s="54">
        <f t="shared" si="526"/>
        <v>27585.295688399987</v>
      </c>
      <c r="BX723" s="237">
        <f t="shared" si="527"/>
        <v>6.2447046080151365</v>
      </c>
      <c r="BY723" s="53">
        <v>8200</v>
      </c>
      <c r="BZ723" s="53">
        <v>3970</v>
      </c>
      <c r="CA723" s="53">
        <v>6158</v>
      </c>
      <c r="CB723" s="53">
        <v>5060.45</v>
      </c>
      <c r="CC723" s="54">
        <v>38905</v>
      </c>
      <c r="CD723" s="54"/>
      <c r="CE723" s="54">
        <v>18000</v>
      </c>
      <c r="CF723" s="42">
        <f t="shared" si="528"/>
        <v>2.1923492358860833E-2</v>
      </c>
      <c r="CG723" s="42">
        <f t="shared" si="529"/>
        <v>1.1361034798534798E-2</v>
      </c>
      <c r="CH723" s="42">
        <f t="shared" si="530"/>
        <v>1.6464008042178662E-2</v>
      </c>
      <c r="CI723" s="42">
        <f t="shared" si="531"/>
        <v>1.332545989814566E-2</v>
      </c>
      <c r="CJ723" s="42">
        <f t="shared" si="532"/>
        <v>8.8072368525305672E-2</v>
      </c>
      <c r="CK723" s="54">
        <f t="shared" si="534"/>
        <v>5517.0591376799975</v>
      </c>
    </row>
    <row r="724" spans="1:89" ht="20" customHeight="1" x14ac:dyDescent="0.6">
      <c r="A724" s="47">
        <v>717</v>
      </c>
      <c r="B724" s="47">
        <v>2</v>
      </c>
      <c r="C724" s="48" t="s">
        <v>1110</v>
      </c>
      <c r="D724" s="48" t="s">
        <v>916</v>
      </c>
      <c r="E724" s="48" t="s">
        <v>110</v>
      </c>
      <c r="F724" s="55"/>
      <c r="G724" s="19">
        <v>40</v>
      </c>
      <c r="H724" s="20">
        <f t="shared" si="491"/>
        <v>0</v>
      </c>
      <c r="I724" s="23">
        <v>7535</v>
      </c>
      <c r="J724" s="22">
        <v>50</v>
      </c>
      <c r="K724" s="20">
        <f t="shared" si="492"/>
        <v>376750</v>
      </c>
      <c r="L724" s="23"/>
      <c r="M724" s="24">
        <v>60</v>
      </c>
      <c r="N724" s="20">
        <f t="shared" si="493"/>
        <v>0</v>
      </c>
      <c r="O724" s="23">
        <v>2113</v>
      </c>
      <c r="P724" s="25">
        <v>12</v>
      </c>
      <c r="Q724" s="20">
        <f t="shared" si="494"/>
        <v>25356</v>
      </c>
      <c r="R724" s="23"/>
      <c r="S724" s="26">
        <v>12</v>
      </c>
      <c r="T724" s="20">
        <f t="shared" si="495"/>
        <v>0</v>
      </c>
      <c r="U724" s="23">
        <v>355</v>
      </c>
      <c r="V724" s="25">
        <v>8</v>
      </c>
      <c r="W724" s="20">
        <f t="shared" si="496"/>
        <v>2840</v>
      </c>
      <c r="X724" s="23">
        <v>503</v>
      </c>
      <c r="Y724" s="25">
        <v>12</v>
      </c>
      <c r="Z724" s="20">
        <f t="shared" si="497"/>
        <v>6036</v>
      </c>
      <c r="AA724" s="23">
        <v>570</v>
      </c>
      <c r="AB724" s="25">
        <v>10</v>
      </c>
      <c r="AC724" s="20">
        <f t="shared" si="498"/>
        <v>5700</v>
      </c>
      <c r="AD724" s="23"/>
      <c r="AE724" s="25">
        <v>25</v>
      </c>
      <c r="AF724" s="20">
        <f t="shared" si="499"/>
        <v>0</v>
      </c>
      <c r="AG724" s="23"/>
      <c r="AH724" s="25">
        <v>7.5</v>
      </c>
      <c r="AI724" s="20">
        <f t="shared" si="500"/>
        <v>0</v>
      </c>
      <c r="AJ724" s="23"/>
      <c r="AK724" s="22">
        <v>15</v>
      </c>
      <c r="AL724" s="20">
        <f t="shared" si="501"/>
        <v>0</v>
      </c>
      <c r="AM724" s="23"/>
      <c r="AN724" s="25">
        <v>12</v>
      </c>
      <c r="AO724" s="20">
        <f t="shared" si="502"/>
        <v>0</v>
      </c>
      <c r="AP724" s="23">
        <f t="shared" si="503"/>
        <v>1428</v>
      </c>
      <c r="AQ724" s="23"/>
      <c r="AR724" s="27">
        <v>4</v>
      </c>
      <c r="AS724" s="23">
        <f t="shared" si="504"/>
        <v>0</v>
      </c>
      <c r="AT724" s="23"/>
      <c r="AU724" s="28">
        <v>6</v>
      </c>
      <c r="AV724" s="23">
        <f t="shared" si="505"/>
        <v>0</v>
      </c>
      <c r="AW724" s="23">
        <v>1315</v>
      </c>
      <c r="AX724" s="29">
        <f t="shared" si="506"/>
        <v>1315</v>
      </c>
      <c r="AY724" s="23">
        <v>24723</v>
      </c>
      <c r="AZ724" s="30">
        <f t="shared" si="507"/>
        <v>0.28042468480424687</v>
      </c>
      <c r="BA724" s="30">
        <f t="shared" si="508"/>
        <v>0.18951559389515593</v>
      </c>
      <c r="BB724" s="30">
        <f t="shared" si="509"/>
        <v>0.6223379081874113</v>
      </c>
      <c r="BC724" s="20">
        <f t="shared" si="510"/>
        <v>391326</v>
      </c>
      <c r="BD724" s="20">
        <f t="shared" si="511"/>
        <v>376750</v>
      </c>
      <c r="BE724" s="20">
        <f t="shared" si="512"/>
        <v>391326</v>
      </c>
      <c r="BF724" s="20">
        <f t="shared" si="513"/>
        <v>391326</v>
      </c>
      <c r="BG724" s="36">
        <v>441405</v>
      </c>
      <c r="BH724" s="36">
        <v>298149.92799666699</v>
      </c>
      <c r="BI724" s="237">
        <f t="shared" si="514"/>
        <v>67.54566169315413</v>
      </c>
      <c r="BJ724" s="238">
        <f t="shared" si="515"/>
        <v>32890</v>
      </c>
      <c r="BK724" s="239">
        <f t="shared" si="516"/>
        <v>7.4512069414709847</v>
      </c>
      <c r="BL724" s="27">
        <f t="shared" si="517"/>
        <v>29381.91</v>
      </c>
      <c r="BM724" s="239">
        <f t="shared" si="518"/>
        <v>6.6564515580929076</v>
      </c>
      <c r="BN724" s="240">
        <f t="shared" si="519"/>
        <v>0</v>
      </c>
      <c r="BO724" s="239">
        <f t="shared" si="520"/>
        <v>0</v>
      </c>
      <c r="BP724" s="27">
        <f t="shared" si="521"/>
        <v>14000</v>
      </c>
      <c r="BQ724" s="239">
        <f t="shared" si="522"/>
        <v>3.1716903977073208</v>
      </c>
      <c r="BR724" s="36">
        <f t="shared" si="523"/>
        <v>33607.050000000003</v>
      </c>
      <c r="BS724" s="239">
        <f t="shared" si="524"/>
        <v>7.6136541271621301</v>
      </c>
      <c r="BT724" s="248">
        <f t="shared" si="533"/>
        <v>0.3245433830684587</v>
      </c>
      <c r="BU724" s="36">
        <v>109878.96</v>
      </c>
      <c r="BV724" s="47">
        <f t="shared" si="525"/>
        <v>24.893003024433344</v>
      </c>
      <c r="BW724" s="54">
        <f t="shared" si="526"/>
        <v>33376.112003333008</v>
      </c>
      <c r="BX724" s="237">
        <f t="shared" si="527"/>
        <v>7.5613352824125251</v>
      </c>
      <c r="BY724" s="53">
        <v>11081</v>
      </c>
      <c r="BZ724" s="53">
        <v>10380</v>
      </c>
      <c r="CA724" s="53">
        <v>8326</v>
      </c>
      <c r="CB724" s="53">
        <v>3103</v>
      </c>
      <c r="CC724" s="54">
        <v>29381.91</v>
      </c>
      <c r="CD724" s="54">
        <v>0</v>
      </c>
      <c r="CE724" s="54">
        <v>14000</v>
      </c>
      <c r="CF724" s="42">
        <f t="shared" si="528"/>
        <v>2.8316544262328595E-2</v>
      </c>
      <c r="CG724" s="42">
        <f t="shared" si="529"/>
        <v>2.7551426675514266E-2</v>
      </c>
      <c r="CH724" s="42">
        <f t="shared" si="530"/>
        <v>2.1276378262625024E-2</v>
      </c>
      <c r="CI724" s="42">
        <f t="shared" si="531"/>
        <v>7.9294501259819187E-3</v>
      </c>
      <c r="CJ724" s="42">
        <f t="shared" si="532"/>
        <v>6.6564515580929073E-2</v>
      </c>
      <c r="CK724" s="54">
        <f t="shared" si="534"/>
        <v>6675.222400666602</v>
      </c>
    </row>
    <row r="725" spans="1:89" ht="20" customHeight="1" x14ac:dyDescent="0.6">
      <c r="A725" s="47">
        <v>718</v>
      </c>
      <c r="B725" s="47">
        <v>3</v>
      </c>
      <c r="C725" s="48" t="s">
        <v>1111</v>
      </c>
      <c r="D725" s="48" t="s">
        <v>1112</v>
      </c>
      <c r="E725" s="48" t="s">
        <v>210</v>
      </c>
      <c r="F725" s="57"/>
      <c r="G725" s="19">
        <v>40</v>
      </c>
      <c r="H725" s="20">
        <f t="shared" si="491"/>
        <v>0</v>
      </c>
      <c r="I725" s="57">
        <v>7706</v>
      </c>
      <c r="J725" s="22">
        <v>50</v>
      </c>
      <c r="K725" s="20">
        <f t="shared" si="492"/>
        <v>385300</v>
      </c>
      <c r="L725" s="23"/>
      <c r="M725" s="24">
        <v>60</v>
      </c>
      <c r="N725" s="20">
        <f t="shared" si="493"/>
        <v>0</v>
      </c>
      <c r="O725" s="57">
        <v>1980</v>
      </c>
      <c r="P725" s="25">
        <v>12</v>
      </c>
      <c r="Q725" s="20">
        <f t="shared" si="494"/>
        <v>23760</v>
      </c>
      <c r="R725" s="57">
        <v>340</v>
      </c>
      <c r="S725" s="26">
        <v>12</v>
      </c>
      <c r="T725" s="20">
        <f t="shared" si="495"/>
        <v>4080</v>
      </c>
      <c r="U725" s="23">
        <v>390</v>
      </c>
      <c r="V725" s="25">
        <v>8</v>
      </c>
      <c r="W725" s="20">
        <f t="shared" si="496"/>
        <v>3120</v>
      </c>
      <c r="X725" s="57">
        <v>294</v>
      </c>
      <c r="Y725" s="25">
        <v>12</v>
      </c>
      <c r="Z725" s="20">
        <f t="shared" si="497"/>
        <v>3528</v>
      </c>
      <c r="AA725" s="57">
        <v>382</v>
      </c>
      <c r="AB725" s="25">
        <v>10</v>
      </c>
      <c r="AC725" s="20">
        <f t="shared" si="498"/>
        <v>3820</v>
      </c>
      <c r="AD725" s="57">
        <v>128</v>
      </c>
      <c r="AE725" s="25">
        <v>25</v>
      </c>
      <c r="AF725" s="20">
        <f t="shared" si="499"/>
        <v>3200</v>
      </c>
      <c r="AG725" s="57">
        <v>62</v>
      </c>
      <c r="AH725" s="25">
        <v>7.5</v>
      </c>
      <c r="AI725" s="20">
        <f t="shared" si="500"/>
        <v>465</v>
      </c>
      <c r="AJ725" s="57"/>
      <c r="AK725" s="22">
        <v>15</v>
      </c>
      <c r="AL725" s="20">
        <f t="shared" si="501"/>
        <v>0</v>
      </c>
      <c r="AM725" s="57"/>
      <c r="AN725" s="25">
        <v>12</v>
      </c>
      <c r="AO725" s="20">
        <f t="shared" si="502"/>
        <v>0</v>
      </c>
      <c r="AP725" s="23">
        <f t="shared" si="503"/>
        <v>1596</v>
      </c>
      <c r="AQ725" s="57"/>
      <c r="AR725" s="27">
        <v>4</v>
      </c>
      <c r="AS725" s="23">
        <f t="shared" si="504"/>
        <v>0</v>
      </c>
      <c r="AT725" s="57"/>
      <c r="AU725" s="28">
        <v>6</v>
      </c>
      <c r="AV725" s="23">
        <f t="shared" si="505"/>
        <v>0</v>
      </c>
      <c r="AW725" s="57">
        <v>764</v>
      </c>
      <c r="AX725" s="29">
        <f t="shared" si="506"/>
        <v>764</v>
      </c>
      <c r="AY725" s="57">
        <v>14089</v>
      </c>
      <c r="AZ725" s="30">
        <f t="shared" si="507"/>
        <v>0.25694264209706724</v>
      </c>
      <c r="BA725" s="30">
        <f t="shared" si="508"/>
        <v>0.20711134181157539</v>
      </c>
      <c r="BB725" s="30">
        <f t="shared" si="509"/>
        <v>0.38585858585858585</v>
      </c>
      <c r="BC725" s="20">
        <f t="shared" si="510"/>
        <v>403048</v>
      </c>
      <c r="BD725" s="20">
        <f t="shared" si="511"/>
        <v>392580</v>
      </c>
      <c r="BE725" s="20">
        <f t="shared" si="512"/>
        <v>403048</v>
      </c>
      <c r="BF725" s="20">
        <f t="shared" si="513"/>
        <v>403513</v>
      </c>
      <c r="BG725" s="241">
        <v>441362</v>
      </c>
      <c r="BH725" s="241">
        <v>297944.77</v>
      </c>
      <c r="BI725" s="237">
        <f t="shared" si="514"/>
        <v>67.505759444628225</v>
      </c>
      <c r="BJ725" s="238">
        <f t="shared" si="515"/>
        <v>37056.5</v>
      </c>
      <c r="BK725" s="239">
        <f t="shared" si="516"/>
        <v>8.3959425596222612</v>
      </c>
      <c r="BL725" s="27">
        <f t="shared" si="517"/>
        <v>49299.89</v>
      </c>
      <c r="BM725" s="239">
        <f t="shared" si="518"/>
        <v>11.169944399381913</v>
      </c>
      <c r="BN725" s="240">
        <f t="shared" si="519"/>
        <v>0</v>
      </c>
      <c r="BO725" s="239">
        <f t="shared" si="520"/>
        <v>0</v>
      </c>
      <c r="BP725" s="27">
        <f t="shared" si="521"/>
        <v>15000</v>
      </c>
      <c r="BQ725" s="239">
        <f t="shared" si="522"/>
        <v>3.39857078769808</v>
      </c>
      <c r="BR725" s="36">
        <f t="shared" si="523"/>
        <v>23716.33</v>
      </c>
      <c r="BS725" s="239">
        <f t="shared" si="524"/>
        <v>5.3734417552938414</v>
      </c>
      <c r="BT725" s="248">
        <f t="shared" si="533"/>
        <v>0.32494240555371778</v>
      </c>
      <c r="BU725" s="241">
        <v>125072.72</v>
      </c>
      <c r="BV725" s="47">
        <f t="shared" si="525"/>
        <v>28.337899501996095</v>
      </c>
      <c r="BW725" s="54">
        <f t="shared" si="526"/>
        <v>18344.50999999998</v>
      </c>
      <c r="BX725" s="237">
        <f t="shared" si="527"/>
        <v>4.1563410533756828</v>
      </c>
      <c r="BY725" s="58">
        <v>11526.5</v>
      </c>
      <c r="BZ725" s="58">
        <v>13370</v>
      </c>
      <c r="CA725" s="58">
        <v>10360</v>
      </c>
      <c r="CB725" s="58">
        <v>1800</v>
      </c>
      <c r="CC725" s="59">
        <v>49299.89</v>
      </c>
      <c r="CD725" s="59"/>
      <c r="CE725" s="59">
        <v>15000</v>
      </c>
      <c r="CF725" s="42">
        <f t="shared" si="528"/>
        <v>2.8598330719914255E-2</v>
      </c>
      <c r="CG725" s="42">
        <f t="shared" si="529"/>
        <v>3.4056752763767892E-2</v>
      </c>
      <c r="CH725" s="42">
        <f t="shared" si="530"/>
        <v>2.5704134495146979E-2</v>
      </c>
      <c r="CI725" s="42">
        <f t="shared" si="531"/>
        <v>4.4608228235521533E-3</v>
      </c>
      <c r="CJ725" s="42">
        <f t="shared" si="532"/>
        <v>0.11169944399381913</v>
      </c>
      <c r="CK725" s="54">
        <f t="shared" si="534"/>
        <v>3668.9019999999964</v>
      </c>
    </row>
    <row r="726" spans="1:89" ht="20" customHeight="1" x14ac:dyDescent="0.6">
      <c r="A726" s="47">
        <v>719</v>
      </c>
      <c r="B726" s="47">
        <v>4</v>
      </c>
      <c r="C726" s="48" t="s">
        <v>1113</v>
      </c>
      <c r="D726" s="48" t="s">
        <v>173</v>
      </c>
      <c r="E726" s="48" t="s">
        <v>203</v>
      </c>
      <c r="F726" s="49">
        <v>0</v>
      </c>
      <c r="G726" s="19">
        <v>40</v>
      </c>
      <c r="H726" s="20">
        <f t="shared" si="491"/>
        <v>0</v>
      </c>
      <c r="I726" s="23">
        <v>7375</v>
      </c>
      <c r="J726" s="22">
        <v>50</v>
      </c>
      <c r="K726" s="20">
        <f t="shared" si="492"/>
        <v>368750</v>
      </c>
      <c r="L726" s="23"/>
      <c r="M726" s="24">
        <v>60</v>
      </c>
      <c r="N726" s="20">
        <f t="shared" si="493"/>
        <v>0</v>
      </c>
      <c r="O726" s="23">
        <v>3186</v>
      </c>
      <c r="P726" s="25">
        <v>12</v>
      </c>
      <c r="Q726" s="20">
        <f t="shared" si="494"/>
        <v>38232</v>
      </c>
      <c r="R726" s="23">
        <v>410</v>
      </c>
      <c r="S726" s="26">
        <v>12</v>
      </c>
      <c r="T726" s="20">
        <f t="shared" si="495"/>
        <v>4920</v>
      </c>
      <c r="U726" s="23">
        <v>230</v>
      </c>
      <c r="V726" s="25">
        <v>8</v>
      </c>
      <c r="W726" s="20">
        <f t="shared" si="496"/>
        <v>1840</v>
      </c>
      <c r="X726" s="23">
        <v>173</v>
      </c>
      <c r="Y726" s="25">
        <v>12</v>
      </c>
      <c r="Z726" s="20">
        <f t="shared" si="497"/>
        <v>2076</v>
      </c>
      <c r="AA726" s="23">
        <v>366</v>
      </c>
      <c r="AB726" s="25">
        <v>10</v>
      </c>
      <c r="AC726" s="20">
        <f t="shared" si="498"/>
        <v>3660</v>
      </c>
      <c r="AD726" s="23">
        <v>0</v>
      </c>
      <c r="AE726" s="25">
        <v>25</v>
      </c>
      <c r="AF726" s="20">
        <f t="shared" si="499"/>
        <v>0</v>
      </c>
      <c r="AG726" s="23">
        <v>0</v>
      </c>
      <c r="AH726" s="25">
        <v>7.5</v>
      </c>
      <c r="AI726" s="20">
        <f t="shared" si="500"/>
        <v>0</v>
      </c>
      <c r="AJ726" s="23"/>
      <c r="AK726" s="22">
        <v>15</v>
      </c>
      <c r="AL726" s="20">
        <f t="shared" si="501"/>
        <v>0</v>
      </c>
      <c r="AM726" s="23">
        <v>0</v>
      </c>
      <c r="AN726" s="25">
        <v>12</v>
      </c>
      <c r="AO726" s="20">
        <f t="shared" si="502"/>
        <v>0</v>
      </c>
      <c r="AP726" s="23">
        <f t="shared" si="503"/>
        <v>1179</v>
      </c>
      <c r="AQ726" s="23">
        <v>58</v>
      </c>
      <c r="AR726" s="27">
        <v>4</v>
      </c>
      <c r="AS726" s="23">
        <f t="shared" si="504"/>
        <v>232</v>
      </c>
      <c r="AT726" s="23">
        <v>0</v>
      </c>
      <c r="AU726" s="28">
        <v>6</v>
      </c>
      <c r="AV726" s="23">
        <f t="shared" si="505"/>
        <v>0</v>
      </c>
      <c r="AW726" s="23">
        <v>882</v>
      </c>
      <c r="AX726" s="29">
        <f t="shared" si="506"/>
        <v>1114</v>
      </c>
      <c r="AY726" s="23">
        <v>19170</v>
      </c>
      <c r="AZ726" s="30">
        <f t="shared" si="507"/>
        <v>0.432</v>
      </c>
      <c r="BA726" s="30">
        <f t="shared" si="508"/>
        <v>0.15986440677966102</v>
      </c>
      <c r="BB726" s="30">
        <f t="shared" si="509"/>
        <v>0.34965473948524795</v>
      </c>
      <c r="BC726" s="20">
        <f t="shared" si="510"/>
        <v>381246</v>
      </c>
      <c r="BD726" s="20">
        <f t="shared" si="511"/>
        <v>373670</v>
      </c>
      <c r="BE726" s="20">
        <f t="shared" si="512"/>
        <v>381246</v>
      </c>
      <c r="BF726" s="20">
        <f t="shared" si="513"/>
        <v>381246</v>
      </c>
      <c r="BG726" s="36">
        <v>438648</v>
      </c>
      <c r="BH726" s="36">
        <v>290999.44</v>
      </c>
      <c r="BI726" s="237">
        <f t="shared" si="514"/>
        <v>66.340081340847334</v>
      </c>
      <c r="BJ726" s="238">
        <f t="shared" si="515"/>
        <v>32250</v>
      </c>
      <c r="BK726" s="239">
        <f t="shared" si="516"/>
        <v>7.3521365650817971</v>
      </c>
      <c r="BL726" s="27">
        <f t="shared" si="517"/>
        <v>36910</v>
      </c>
      <c r="BM726" s="239">
        <f t="shared" si="518"/>
        <v>8.4144918020827646</v>
      </c>
      <c r="BN726" s="240">
        <f t="shared" si="519"/>
        <v>9243.75</v>
      </c>
      <c r="BO726" s="239">
        <f t="shared" si="520"/>
        <v>2.1073275154565851</v>
      </c>
      <c r="BP726" s="27">
        <f t="shared" si="521"/>
        <v>10000</v>
      </c>
      <c r="BQ726" s="239">
        <f t="shared" si="522"/>
        <v>2.2797322682424177</v>
      </c>
      <c r="BR726" s="36">
        <f t="shared" si="523"/>
        <v>33849.350000000006</v>
      </c>
      <c r="BS726" s="239">
        <f t="shared" si="524"/>
        <v>7.7167455454031497</v>
      </c>
      <c r="BT726" s="248">
        <f t="shared" si="533"/>
        <v>0.33659918659152671</v>
      </c>
      <c r="BU726" s="36">
        <v>122253.1</v>
      </c>
      <c r="BV726" s="47">
        <f t="shared" si="525"/>
        <v>27.870433696266716</v>
      </c>
      <c r="BW726" s="54">
        <f t="shared" si="526"/>
        <v>25395.459999999992</v>
      </c>
      <c r="BX726" s="237">
        <f t="shared" si="527"/>
        <v>5.7894849628859575</v>
      </c>
      <c r="BY726" s="53">
        <v>9526</v>
      </c>
      <c r="BZ726" s="53">
        <v>9960</v>
      </c>
      <c r="CA726" s="53">
        <v>9780</v>
      </c>
      <c r="CB726" s="53">
        <v>2984</v>
      </c>
      <c r="CC726" s="54">
        <v>36910</v>
      </c>
      <c r="CD726" s="54">
        <v>9243.75</v>
      </c>
      <c r="CE726" s="54">
        <v>10000</v>
      </c>
      <c r="CF726" s="42">
        <f t="shared" si="528"/>
        <v>2.4986491661551858E-2</v>
      </c>
      <c r="CG726" s="42">
        <f t="shared" si="529"/>
        <v>2.6654534749913025E-2</v>
      </c>
      <c r="CH726" s="42">
        <f t="shared" si="530"/>
        <v>2.5652728159770856E-2</v>
      </c>
      <c r="CI726" s="42">
        <f t="shared" si="531"/>
        <v>7.8269673649035004E-3</v>
      </c>
      <c r="CJ726" s="42">
        <f t="shared" si="532"/>
        <v>8.414491802082763E-2</v>
      </c>
      <c r="CK726" s="54">
        <f t="shared" si="534"/>
        <v>5079.0919999999987</v>
      </c>
    </row>
    <row r="727" spans="1:89" ht="20" customHeight="1" x14ac:dyDescent="0.6">
      <c r="A727" s="47">
        <v>720</v>
      </c>
      <c r="B727" s="47">
        <v>4</v>
      </c>
      <c r="C727" s="48" t="s">
        <v>1114</v>
      </c>
      <c r="D727" s="48" t="s">
        <v>534</v>
      </c>
      <c r="E727" s="48" t="s">
        <v>1115</v>
      </c>
      <c r="F727" s="57"/>
      <c r="G727" s="19">
        <v>40</v>
      </c>
      <c r="H727" s="20">
        <f t="shared" si="491"/>
        <v>0</v>
      </c>
      <c r="I727" s="23">
        <v>6640</v>
      </c>
      <c r="J727" s="22">
        <v>50</v>
      </c>
      <c r="K727" s="20">
        <f t="shared" si="492"/>
        <v>332000</v>
      </c>
      <c r="L727" s="23"/>
      <c r="M727" s="24">
        <v>60</v>
      </c>
      <c r="N727" s="20">
        <f t="shared" si="493"/>
        <v>0</v>
      </c>
      <c r="O727" s="23">
        <v>5204</v>
      </c>
      <c r="P727" s="25">
        <v>12</v>
      </c>
      <c r="Q727" s="20">
        <f t="shared" si="494"/>
        <v>62448</v>
      </c>
      <c r="R727" s="23">
        <v>1040</v>
      </c>
      <c r="S727" s="26">
        <v>12</v>
      </c>
      <c r="T727" s="20">
        <f t="shared" si="495"/>
        <v>12480</v>
      </c>
      <c r="U727" s="23">
        <v>470</v>
      </c>
      <c r="V727" s="25">
        <v>8</v>
      </c>
      <c r="W727" s="20">
        <f t="shared" si="496"/>
        <v>3760</v>
      </c>
      <c r="X727" s="23">
        <v>150</v>
      </c>
      <c r="Y727" s="25">
        <v>12</v>
      </c>
      <c r="Z727" s="20">
        <f t="shared" si="497"/>
        <v>1800</v>
      </c>
      <c r="AA727" s="23">
        <v>390</v>
      </c>
      <c r="AB727" s="25">
        <v>10</v>
      </c>
      <c r="AC727" s="20">
        <f t="shared" si="498"/>
        <v>3900</v>
      </c>
      <c r="AD727" s="23"/>
      <c r="AE727" s="25">
        <v>25</v>
      </c>
      <c r="AF727" s="20">
        <f t="shared" si="499"/>
        <v>0</v>
      </c>
      <c r="AG727" s="23"/>
      <c r="AH727" s="25">
        <v>7.5</v>
      </c>
      <c r="AI727" s="20">
        <f t="shared" si="500"/>
        <v>0</v>
      </c>
      <c r="AJ727" s="23"/>
      <c r="AK727" s="22">
        <v>15</v>
      </c>
      <c r="AL727" s="20">
        <f t="shared" si="501"/>
        <v>0</v>
      </c>
      <c r="AM727" s="23"/>
      <c r="AN727" s="25">
        <v>12</v>
      </c>
      <c r="AO727" s="20">
        <f t="shared" si="502"/>
        <v>0</v>
      </c>
      <c r="AP727" s="23">
        <f t="shared" si="503"/>
        <v>2050</v>
      </c>
      <c r="AQ727" s="23">
        <v>74</v>
      </c>
      <c r="AR727" s="27">
        <v>4</v>
      </c>
      <c r="AS727" s="23">
        <f t="shared" si="504"/>
        <v>296</v>
      </c>
      <c r="AT727" s="23"/>
      <c r="AU727" s="28">
        <v>6</v>
      </c>
      <c r="AV727" s="23">
        <f t="shared" si="505"/>
        <v>0</v>
      </c>
      <c r="AW727" s="23">
        <v>1159</v>
      </c>
      <c r="AX727" s="29">
        <f t="shared" si="506"/>
        <v>1455</v>
      </c>
      <c r="AY727" s="23">
        <v>22090</v>
      </c>
      <c r="AZ727" s="30">
        <f t="shared" si="507"/>
        <v>0.78373493975903619</v>
      </c>
      <c r="BA727" s="30">
        <f t="shared" si="508"/>
        <v>0.30873493975903615</v>
      </c>
      <c r="BB727" s="30">
        <f t="shared" si="509"/>
        <v>0.27959262106072252</v>
      </c>
      <c r="BC727" s="20">
        <f t="shared" si="510"/>
        <v>353940</v>
      </c>
      <c r="BD727" s="20">
        <f t="shared" si="511"/>
        <v>344480</v>
      </c>
      <c r="BE727" s="20">
        <f t="shared" si="512"/>
        <v>353940</v>
      </c>
      <c r="BF727" s="20">
        <f t="shared" si="513"/>
        <v>353940</v>
      </c>
      <c r="BG727" s="36">
        <v>438478</v>
      </c>
      <c r="BH727" s="36">
        <v>296234.28629259998</v>
      </c>
      <c r="BI727" s="237">
        <f t="shared" si="514"/>
        <v>67.559669194942501</v>
      </c>
      <c r="BJ727" s="238">
        <f t="shared" si="515"/>
        <v>23740.25</v>
      </c>
      <c r="BK727" s="239">
        <f t="shared" si="516"/>
        <v>5.4142397110003238</v>
      </c>
      <c r="BL727" s="27">
        <f t="shared" si="517"/>
        <v>32731</v>
      </c>
      <c r="BM727" s="239">
        <f t="shared" si="518"/>
        <v>7.4646846592075322</v>
      </c>
      <c r="BN727" s="240">
        <f t="shared" si="519"/>
        <v>3630.38</v>
      </c>
      <c r="BO727" s="239">
        <f t="shared" si="520"/>
        <v>0.82795031905819683</v>
      </c>
      <c r="BP727" s="27">
        <f t="shared" si="521"/>
        <v>17000</v>
      </c>
      <c r="BQ727" s="239">
        <f t="shared" si="522"/>
        <v>3.8770474231318337</v>
      </c>
      <c r="BR727" s="36">
        <f t="shared" si="523"/>
        <v>54510.649999999994</v>
      </c>
      <c r="BS727" s="239">
        <f t="shared" si="524"/>
        <v>12.431786771514192</v>
      </c>
      <c r="BT727" s="248">
        <f t="shared" si="533"/>
        <v>0.32440330805057499</v>
      </c>
      <c r="BU727" s="36">
        <v>131612.28</v>
      </c>
      <c r="BV727" s="47">
        <f t="shared" si="525"/>
        <v>30.01570888391208</v>
      </c>
      <c r="BW727" s="54">
        <f t="shared" si="526"/>
        <v>10631.433707400021</v>
      </c>
      <c r="BX727" s="237">
        <f t="shared" si="527"/>
        <v>2.4246219211454219</v>
      </c>
      <c r="BY727" s="53">
        <v>8963</v>
      </c>
      <c r="BZ727" s="53">
        <v>5860</v>
      </c>
      <c r="CA727" s="53">
        <v>6530</v>
      </c>
      <c r="CB727" s="53">
        <v>2387.25</v>
      </c>
      <c r="CC727" s="54">
        <v>32731</v>
      </c>
      <c r="CD727" s="54">
        <v>3630.38</v>
      </c>
      <c r="CE727" s="54">
        <v>17000</v>
      </c>
      <c r="CF727" s="42">
        <f t="shared" si="528"/>
        <v>2.5323501158388429E-2</v>
      </c>
      <c r="CG727" s="42">
        <f t="shared" si="529"/>
        <v>1.7011147236414306E-2</v>
      </c>
      <c r="CH727" s="42">
        <f t="shared" si="530"/>
        <v>1.8449454709837824E-2</v>
      </c>
      <c r="CI727" s="42">
        <f t="shared" si="531"/>
        <v>6.7447872520766229E-3</v>
      </c>
      <c r="CJ727" s="42">
        <f t="shared" si="532"/>
        <v>7.4646846592075308E-2</v>
      </c>
      <c r="CK727" s="54">
        <f t="shared" si="534"/>
        <v>2126.2867414800044</v>
      </c>
    </row>
    <row r="728" spans="1:89" ht="20" customHeight="1" x14ac:dyDescent="0.6">
      <c r="A728" s="47">
        <v>721</v>
      </c>
      <c r="B728" s="47">
        <v>4</v>
      </c>
      <c r="C728" s="48" t="s">
        <v>1116</v>
      </c>
      <c r="D728" s="48" t="s">
        <v>456</v>
      </c>
      <c r="E728" s="48" t="s">
        <v>203</v>
      </c>
      <c r="F728" s="49">
        <v>0</v>
      </c>
      <c r="G728" s="19">
        <v>40</v>
      </c>
      <c r="H728" s="20">
        <f t="shared" si="491"/>
        <v>0</v>
      </c>
      <c r="I728" s="23">
        <v>6416</v>
      </c>
      <c r="J728" s="22">
        <v>50</v>
      </c>
      <c r="K728" s="20">
        <f t="shared" si="492"/>
        <v>320800</v>
      </c>
      <c r="L728" s="23"/>
      <c r="M728" s="24">
        <v>60</v>
      </c>
      <c r="N728" s="20">
        <f t="shared" si="493"/>
        <v>0</v>
      </c>
      <c r="O728" s="23">
        <v>5533</v>
      </c>
      <c r="P728" s="25">
        <v>12</v>
      </c>
      <c r="Q728" s="20">
        <f t="shared" si="494"/>
        <v>66396</v>
      </c>
      <c r="R728" s="23">
        <v>2120</v>
      </c>
      <c r="S728" s="26">
        <v>12</v>
      </c>
      <c r="T728" s="20">
        <f t="shared" si="495"/>
        <v>25440</v>
      </c>
      <c r="U728" s="23">
        <v>163</v>
      </c>
      <c r="V728" s="25">
        <v>8</v>
      </c>
      <c r="W728" s="20">
        <f t="shared" si="496"/>
        <v>1304</v>
      </c>
      <c r="X728" s="23">
        <v>128</v>
      </c>
      <c r="Y728" s="25">
        <v>12</v>
      </c>
      <c r="Z728" s="20">
        <f t="shared" si="497"/>
        <v>1536</v>
      </c>
      <c r="AA728" s="23">
        <v>620</v>
      </c>
      <c r="AB728" s="25">
        <v>10</v>
      </c>
      <c r="AC728" s="20">
        <f t="shared" si="498"/>
        <v>6200</v>
      </c>
      <c r="AD728" s="23">
        <v>0</v>
      </c>
      <c r="AE728" s="25">
        <v>25</v>
      </c>
      <c r="AF728" s="20">
        <f t="shared" si="499"/>
        <v>0</v>
      </c>
      <c r="AG728" s="23">
        <v>320</v>
      </c>
      <c r="AH728" s="25">
        <v>7.5</v>
      </c>
      <c r="AI728" s="20">
        <f t="shared" si="500"/>
        <v>2400</v>
      </c>
      <c r="AJ728" s="23"/>
      <c r="AK728" s="22">
        <v>15</v>
      </c>
      <c r="AL728" s="20">
        <f t="shared" si="501"/>
        <v>0</v>
      </c>
      <c r="AM728" s="23">
        <v>0</v>
      </c>
      <c r="AN728" s="25">
        <v>12</v>
      </c>
      <c r="AO728" s="20">
        <f t="shared" si="502"/>
        <v>0</v>
      </c>
      <c r="AP728" s="23">
        <f t="shared" si="503"/>
        <v>3351</v>
      </c>
      <c r="AQ728" s="23">
        <v>41</v>
      </c>
      <c r="AR728" s="27">
        <v>4</v>
      </c>
      <c r="AS728" s="23">
        <f t="shared" si="504"/>
        <v>164</v>
      </c>
      <c r="AT728" s="23">
        <v>0</v>
      </c>
      <c r="AU728" s="28">
        <v>6</v>
      </c>
      <c r="AV728" s="23">
        <f t="shared" si="505"/>
        <v>0</v>
      </c>
      <c r="AW728" s="23">
        <v>624</v>
      </c>
      <c r="AX728" s="29">
        <f t="shared" si="506"/>
        <v>788</v>
      </c>
      <c r="AY728" s="23">
        <v>13230</v>
      </c>
      <c r="AZ728" s="30">
        <f t="shared" si="507"/>
        <v>0.86237531172069826</v>
      </c>
      <c r="BA728" s="30">
        <f t="shared" si="508"/>
        <v>0.52228802992518708</v>
      </c>
      <c r="BB728" s="30">
        <f t="shared" si="509"/>
        <v>0.14241821796493764</v>
      </c>
      <c r="BC728" s="20">
        <f t="shared" si="510"/>
        <v>355280</v>
      </c>
      <c r="BD728" s="20">
        <f t="shared" si="511"/>
        <v>346240</v>
      </c>
      <c r="BE728" s="20">
        <f t="shared" si="512"/>
        <v>355280</v>
      </c>
      <c r="BF728" s="20">
        <f t="shared" si="513"/>
        <v>357680</v>
      </c>
      <c r="BG728" s="36">
        <v>437306</v>
      </c>
      <c r="BH728" s="36">
        <v>293317.14</v>
      </c>
      <c r="BI728" s="237">
        <f t="shared" si="514"/>
        <v>67.073660091560598</v>
      </c>
      <c r="BJ728" s="238">
        <f t="shared" si="515"/>
        <v>28588.5</v>
      </c>
      <c r="BK728" s="239">
        <f t="shared" si="516"/>
        <v>6.5374131614933244</v>
      </c>
      <c r="BL728" s="27">
        <f t="shared" si="517"/>
        <v>29580</v>
      </c>
      <c r="BM728" s="239">
        <f t="shared" si="518"/>
        <v>6.7641422710870645</v>
      </c>
      <c r="BN728" s="240">
        <f t="shared" si="519"/>
        <v>5880.11</v>
      </c>
      <c r="BO728" s="239">
        <f t="shared" si="520"/>
        <v>1.3446213863976253</v>
      </c>
      <c r="BP728" s="27">
        <f t="shared" si="521"/>
        <v>18000</v>
      </c>
      <c r="BQ728" s="239">
        <f t="shared" si="522"/>
        <v>4.116110915468802</v>
      </c>
      <c r="BR728" s="36">
        <f t="shared" si="523"/>
        <v>43404.749230768997</v>
      </c>
      <c r="BS728" s="239">
        <f t="shared" si="524"/>
        <v>9.9254867828863524</v>
      </c>
      <c r="BT728" s="248">
        <f t="shared" si="533"/>
        <v>0.32926339908439395</v>
      </c>
      <c r="BU728" s="36">
        <v>125453.359230769</v>
      </c>
      <c r="BV728" s="47">
        <f t="shared" si="525"/>
        <v>28.687774517333168</v>
      </c>
      <c r="BW728" s="54">
        <f t="shared" si="526"/>
        <v>18535.500769230988</v>
      </c>
      <c r="BX728" s="237">
        <f t="shared" si="527"/>
        <v>4.2385653911062242</v>
      </c>
      <c r="BY728" s="53">
        <v>10770</v>
      </c>
      <c r="BZ728" s="53">
        <v>8960</v>
      </c>
      <c r="CA728" s="53">
        <v>6729.5</v>
      </c>
      <c r="CB728" s="53">
        <v>2129</v>
      </c>
      <c r="CC728" s="54">
        <v>29580</v>
      </c>
      <c r="CD728" s="54">
        <v>5880.11</v>
      </c>
      <c r="CE728" s="54">
        <v>18000</v>
      </c>
      <c r="CF728" s="42">
        <f t="shared" si="528"/>
        <v>3.0314118441792388E-2</v>
      </c>
      <c r="CG728" s="42">
        <f t="shared" si="529"/>
        <v>2.5878003696857672E-2</v>
      </c>
      <c r="CH728" s="42">
        <f t="shared" si="530"/>
        <v>1.8941398333708625E-2</v>
      </c>
      <c r="CI728" s="42">
        <f t="shared" si="531"/>
        <v>5.9522478192798028E-3</v>
      </c>
      <c r="CJ728" s="42">
        <f t="shared" si="532"/>
        <v>6.7641422710870647E-2</v>
      </c>
      <c r="CK728" s="54">
        <f t="shared" si="534"/>
        <v>3707.1001538461978</v>
      </c>
    </row>
    <row r="729" spans="1:89" ht="20" customHeight="1" x14ac:dyDescent="0.6">
      <c r="A729" s="47">
        <v>722</v>
      </c>
      <c r="B729" s="47">
        <v>3</v>
      </c>
      <c r="C729" s="48" t="s">
        <v>1117</v>
      </c>
      <c r="D729" s="48" t="s">
        <v>1118</v>
      </c>
      <c r="E729" s="48" t="s">
        <v>141</v>
      </c>
      <c r="F729" s="23"/>
      <c r="G729" s="19">
        <v>40</v>
      </c>
      <c r="H729" s="20">
        <f t="shared" si="491"/>
        <v>0</v>
      </c>
      <c r="I729" s="23">
        <v>7140</v>
      </c>
      <c r="J729" s="22">
        <v>50</v>
      </c>
      <c r="K729" s="20">
        <f t="shared" si="492"/>
        <v>357000</v>
      </c>
      <c r="L729" s="23"/>
      <c r="M729" s="24">
        <v>60</v>
      </c>
      <c r="N729" s="20">
        <f t="shared" si="493"/>
        <v>0</v>
      </c>
      <c r="O729" s="23">
        <v>3527</v>
      </c>
      <c r="P729" s="25">
        <v>12</v>
      </c>
      <c r="Q729" s="20">
        <f t="shared" si="494"/>
        <v>42324</v>
      </c>
      <c r="R729" s="23">
        <v>469</v>
      </c>
      <c r="S729" s="26">
        <v>12</v>
      </c>
      <c r="T729" s="20">
        <f t="shared" si="495"/>
        <v>5628</v>
      </c>
      <c r="U729" s="23">
        <v>153</v>
      </c>
      <c r="V729" s="25">
        <v>8</v>
      </c>
      <c r="W729" s="20">
        <f t="shared" si="496"/>
        <v>1224</v>
      </c>
      <c r="X729" s="23">
        <v>139</v>
      </c>
      <c r="Y729" s="25">
        <v>12</v>
      </c>
      <c r="Z729" s="20">
        <f t="shared" si="497"/>
        <v>1668</v>
      </c>
      <c r="AA729" s="23">
        <v>148</v>
      </c>
      <c r="AB729" s="25">
        <v>10</v>
      </c>
      <c r="AC729" s="20">
        <f t="shared" si="498"/>
        <v>1480</v>
      </c>
      <c r="AD729" s="23">
        <v>120</v>
      </c>
      <c r="AE729" s="25">
        <v>25</v>
      </c>
      <c r="AF729" s="20">
        <f t="shared" si="499"/>
        <v>3000</v>
      </c>
      <c r="AG729" s="23"/>
      <c r="AH729" s="25">
        <v>7.5</v>
      </c>
      <c r="AI729" s="20">
        <f t="shared" si="500"/>
        <v>0</v>
      </c>
      <c r="AJ729" s="23">
        <v>21</v>
      </c>
      <c r="AK729" s="22">
        <v>15</v>
      </c>
      <c r="AL729" s="20">
        <f t="shared" si="501"/>
        <v>315</v>
      </c>
      <c r="AM729" s="23"/>
      <c r="AN729" s="25">
        <v>12</v>
      </c>
      <c r="AO729" s="20">
        <f t="shared" si="502"/>
        <v>0</v>
      </c>
      <c r="AP729" s="23">
        <f t="shared" si="503"/>
        <v>1050</v>
      </c>
      <c r="AQ729" s="23"/>
      <c r="AR729" s="27">
        <v>4</v>
      </c>
      <c r="AS729" s="23">
        <f t="shared" si="504"/>
        <v>0</v>
      </c>
      <c r="AT729" s="23">
        <v>5</v>
      </c>
      <c r="AU729" s="28">
        <v>6</v>
      </c>
      <c r="AV729" s="23">
        <f t="shared" si="505"/>
        <v>30</v>
      </c>
      <c r="AW729" s="23">
        <v>1173</v>
      </c>
      <c r="AX729" s="29">
        <f t="shared" si="506"/>
        <v>1203</v>
      </c>
      <c r="AY729" s="23">
        <v>24575</v>
      </c>
      <c r="AZ729" s="30">
        <f t="shared" si="507"/>
        <v>0.49397759103641459</v>
      </c>
      <c r="BA729" s="30">
        <f t="shared" si="508"/>
        <v>0.14705882352941177</v>
      </c>
      <c r="BB729" s="30">
        <f t="shared" si="509"/>
        <v>0.34108307343351291</v>
      </c>
      <c r="BC729" s="20">
        <f t="shared" si="510"/>
        <v>370000</v>
      </c>
      <c r="BD729" s="20">
        <f t="shared" si="511"/>
        <v>365628</v>
      </c>
      <c r="BE729" s="20">
        <f t="shared" si="512"/>
        <v>370000</v>
      </c>
      <c r="BF729" s="20">
        <f t="shared" si="513"/>
        <v>370000</v>
      </c>
      <c r="BG729" s="36">
        <v>437214</v>
      </c>
      <c r="BH729" s="36">
        <v>297122.71371560002</v>
      </c>
      <c r="BI729" s="237">
        <f t="shared" si="514"/>
        <v>67.958188373565349</v>
      </c>
      <c r="BJ729" s="238">
        <f t="shared" si="515"/>
        <v>23262</v>
      </c>
      <c r="BK729" s="239">
        <f t="shared" si="516"/>
        <v>5.3205066626411774</v>
      </c>
      <c r="BL729" s="27">
        <f t="shared" si="517"/>
        <v>38187</v>
      </c>
      <c r="BM729" s="239">
        <f t="shared" si="518"/>
        <v>8.7341667924631867</v>
      </c>
      <c r="BN729" s="240">
        <f t="shared" si="519"/>
        <v>0</v>
      </c>
      <c r="BO729" s="239">
        <f t="shared" si="520"/>
        <v>0</v>
      </c>
      <c r="BP729" s="27">
        <f t="shared" si="521"/>
        <v>12000</v>
      </c>
      <c r="BQ729" s="239">
        <f t="shared" si="522"/>
        <v>2.744651360660912</v>
      </c>
      <c r="BR729" s="36">
        <f t="shared" si="523"/>
        <v>46993.36</v>
      </c>
      <c r="BS729" s="239">
        <f t="shared" si="524"/>
        <v>10.748365788835672</v>
      </c>
      <c r="BT729" s="248">
        <f t="shared" si="533"/>
        <v>0.32041811626434646</v>
      </c>
      <c r="BU729" s="36">
        <v>120442.36</v>
      </c>
      <c r="BV729" s="47">
        <f t="shared" si="525"/>
        <v>27.547690604600948</v>
      </c>
      <c r="BW729" s="54">
        <f t="shared" si="526"/>
        <v>19648.926284399975</v>
      </c>
      <c r="BX729" s="237">
        <f t="shared" si="527"/>
        <v>4.4941210218336956</v>
      </c>
      <c r="BY729" s="53">
        <v>7684</v>
      </c>
      <c r="BZ729" s="53">
        <v>7660</v>
      </c>
      <c r="CA729" s="53">
        <v>6030</v>
      </c>
      <c r="CB729" s="53">
        <v>1888</v>
      </c>
      <c r="CC729" s="54">
        <v>38187</v>
      </c>
      <c r="CD729" s="54"/>
      <c r="CE729" s="54">
        <v>12000</v>
      </c>
      <c r="CF729" s="42">
        <f t="shared" si="528"/>
        <v>2.0767567567567567E-2</v>
      </c>
      <c r="CG729" s="42">
        <f t="shared" si="529"/>
        <v>2.0950255450895447E-2</v>
      </c>
      <c r="CH729" s="42">
        <f t="shared" si="530"/>
        <v>1.6297297297297297E-2</v>
      </c>
      <c r="CI729" s="42">
        <f t="shared" si="531"/>
        <v>5.1027027027027031E-3</v>
      </c>
      <c r="CJ729" s="42">
        <f t="shared" si="532"/>
        <v>8.7341667924631869E-2</v>
      </c>
      <c r="CK729" s="54">
        <f t="shared" si="534"/>
        <v>3929.7852568799954</v>
      </c>
    </row>
    <row r="730" spans="1:89" ht="20" customHeight="1" x14ac:dyDescent="0.6">
      <c r="A730" s="47">
        <v>723</v>
      </c>
      <c r="B730" s="47">
        <v>3</v>
      </c>
      <c r="C730" s="48" t="s">
        <v>1119</v>
      </c>
      <c r="D730" s="48" t="s">
        <v>122</v>
      </c>
      <c r="E730" s="48" t="s">
        <v>522</v>
      </c>
      <c r="F730" s="55"/>
      <c r="G730" s="19">
        <v>40</v>
      </c>
      <c r="H730" s="20">
        <f t="shared" si="491"/>
        <v>0</v>
      </c>
      <c r="I730" s="23">
        <v>6925</v>
      </c>
      <c r="J730" s="22">
        <v>50</v>
      </c>
      <c r="K730" s="20">
        <f t="shared" si="492"/>
        <v>346250</v>
      </c>
      <c r="L730" s="23"/>
      <c r="M730" s="24">
        <v>60</v>
      </c>
      <c r="N730" s="20">
        <f t="shared" si="493"/>
        <v>0</v>
      </c>
      <c r="O730" s="23">
        <v>3322</v>
      </c>
      <c r="P730" s="25">
        <v>12</v>
      </c>
      <c r="Q730" s="20">
        <f t="shared" si="494"/>
        <v>39864</v>
      </c>
      <c r="R730" s="23"/>
      <c r="S730" s="26">
        <v>12</v>
      </c>
      <c r="T730" s="20">
        <f t="shared" si="495"/>
        <v>0</v>
      </c>
      <c r="U730" s="23">
        <v>549</v>
      </c>
      <c r="V730" s="25">
        <v>8</v>
      </c>
      <c r="W730" s="20">
        <f t="shared" si="496"/>
        <v>4392</v>
      </c>
      <c r="X730" s="23">
        <v>334</v>
      </c>
      <c r="Y730" s="25">
        <v>12</v>
      </c>
      <c r="Z730" s="20">
        <f t="shared" si="497"/>
        <v>4008</v>
      </c>
      <c r="AA730" s="23">
        <v>791</v>
      </c>
      <c r="AB730" s="25">
        <v>10</v>
      </c>
      <c r="AC730" s="20">
        <f t="shared" si="498"/>
        <v>7910</v>
      </c>
      <c r="AD730" s="23">
        <v>169</v>
      </c>
      <c r="AE730" s="25">
        <v>25</v>
      </c>
      <c r="AF730" s="20">
        <f t="shared" si="499"/>
        <v>4225</v>
      </c>
      <c r="AG730" s="23"/>
      <c r="AH730" s="25">
        <v>7.5</v>
      </c>
      <c r="AI730" s="20">
        <f t="shared" si="500"/>
        <v>0</v>
      </c>
      <c r="AJ730" s="23"/>
      <c r="AK730" s="22">
        <v>15</v>
      </c>
      <c r="AL730" s="20">
        <f t="shared" si="501"/>
        <v>0</v>
      </c>
      <c r="AM730" s="23">
        <v>125</v>
      </c>
      <c r="AN730" s="25">
        <v>12</v>
      </c>
      <c r="AO730" s="20">
        <f t="shared" si="502"/>
        <v>1500</v>
      </c>
      <c r="AP730" s="23">
        <f t="shared" si="503"/>
        <v>1968</v>
      </c>
      <c r="AQ730" s="23"/>
      <c r="AR730" s="27">
        <v>4</v>
      </c>
      <c r="AS730" s="23">
        <f t="shared" si="504"/>
        <v>0</v>
      </c>
      <c r="AT730" s="23"/>
      <c r="AU730" s="28">
        <v>6</v>
      </c>
      <c r="AV730" s="23">
        <f t="shared" si="505"/>
        <v>0</v>
      </c>
      <c r="AW730" s="23">
        <v>1552</v>
      </c>
      <c r="AX730" s="29">
        <f t="shared" si="506"/>
        <v>1552</v>
      </c>
      <c r="AY730" s="23">
        <v>28975</v>
      </c>
      <c r="AZ730" s="30">
        <f t="shared" si="507"/>
        <v>0.47971119133574008</v>
      </c>
      <c r="BA730" s="30">
        <f t="shared" si="508"/>
        <v>0.28418772563176897</v>
      </c>
      <c r="BB730" s="30">
        <f t="shared" si="509"/>
        <v>0.46718844069837445</v>
      </c>
      <c r="BC730" s="20">
        <f t="shared" si="510"/>
        <v>366785</v>
      </c>
      <c r="BD730" s="20">
        <f t="shared" si="511"/>
        <v>350475</v>
      </c>
      <c r="BE730" s="20">
        <f t="shared" si="512"/>
        <v>366785</v>
      </c>
      <c r="BF730" s="20">
        <f t="shared" si="513"/>
        <v>366785</v>
      </c>
      <c r="BG730" s="36">
        <v>436874</v>
      </c>
      <c r="BH730" s="36">
        <v>287300.56611452898</v>
      </c>
      <c r="BI730" s="237">
        <f t="shared" si="514"/>
        <v>65.76279799542408</v>
      </c>
      <c r="BJ730" s="238">
        <f t="shared" si="515"/>
        <v>28770.5</v>
      </c>
      <c r="BK730" s="239">
        <f t="shared" si="516"/>
        <v>6.5855372487261779</v>
      </c>
      <c r="BL730" s="27">
        <f t="shared" si="517"/>
        <v>36558.33</v>
      </c>
      <c r="BM730" s="239">
        <f t="shared" si="518"/>
        <v>8.3681633606028285</v>
      </c>
      <c r="BN730" s="240">
        <f t="shared" si="519"/>
        <v>5250</v>
      </c>
      <c r="BO730" s="239">
        <f t="shared" si="520"/>
        <v>1.2017194889144238</v>
      </c>
      <c r="BP730" s="27">
        <f t="shared" si="521"/>
        <v>10000</v>
      </c>
      <c r="BQ730" s="239">
        <f t="shared" si="522"/>
        <v>2.2889895026941409</v>
      </c>
      <c r="BR730" s="36">
        <f t="shared" si="523"/>
        <v>29159.949999999997</v>
      </c>
      <c r="BS730" s="239">
        <f t="shared" si="524"/>
        <v>6.6746819449085999</v>
      </c>
      <c r="BT730" s="248">
        <f t="shared" si="533"/>
        <v>0.34237202004575923</v>
      </c>
      <c r="BU730" s="36">
        <v>109738.78</v>
      </c>
      <c r="BV730" s="47">
        <f t="shared" si="525"/>
        <v>25.119091545846171</v>
      </c>
      <c r="BW730" s="54">
        <f t="shared" si="526"/>
        <v>39834.653885471023</v>
      </c>
      <c r="BX730" s="237">
        <f t="shared" si="527"/>
        <v>9.1181104587297543</v>
      </c>
      <c r="BY730" s="53">
        <v>10792.5</v>
      </c>
      <c r="BZ730" s="53">
        <v>6364</v>
      </c>
      <c r="CA730" s="53">
        <v>9184</v>
      </c>
      <c r="CB730" s="53">
        <v>2430</v>
      </c>
      <c r="CC730" s="54">
        <v>36558.33</v>
      </c>
      <c r="CD730" s="54">
        <v>5250</v>
      </c>
      <c r="CE730" s="54">
        <v>10000</v>
      </c>
      <c r="CF730" s="42">
        <f t="shared" si="528"/>
        <v>2.942459478986327E-2</v>
      </c>
      <c r="CG730" s="42">
        <f t="shared" si="529"/>
        <v>1.8158213852628575E-2</v>
      </c>
      <c r="CH730" s="42">
        <f t="shared" si="530"/>
        <v>2.5039191897160463E-2</v>
      </c>
      <c r="CI730" s="42">
        <f t="shared" si="531"/>
        <v>6.6251346156467683E-3</v>
      </c>
      <c r="CJ730" s="42">
        <f t="shared" si="532"/>
        <v>8.3681633606028288E-2</v>
      </c>
      <c r="CK730" s="54">
        <f t="shared" si="534"/>
        <v>7966.930777094205</v>
      </c>
    </row>
    <row r="731" spans="1:89" ht="20" customHeight="1" x14ac:dyDescent="0.6">
      <c r="A731" s="47">
        <v>724</v>
      </c>
      <c r="B731" s="47">
        <v>4</v>
      </c>
      <c r="C731" s="77" t="s">
        <v>1120</v>
      </c>
      <c r="D731" s="79" t="s">
        <v>470</v>
      </c>
      <c r="E731" s="79" t="s">
        <v>471</v>
      </c>
      <c r="F731" s="57"/>
      <c r="G731" s="19">
        <v>40</v>
      </c>
      <c r="H731" s="20">
        <f t="shared" si="491"/>
        <v>0</v>
      </c>
      <c r="I731" s="23">
        <v>7165</v>
      </c>
      <c r="J731" s="22">
        <v>50</v>
      </c>
      <c r="K731" s="20">
        <f t="shared" si="492"/>
        <v>358250</v>
      </c>
      <c r="L731" s="23"/>
      <c r="M731" s="24">
        <v>60</v>
      </c>
      <c r="N731" s="20">
        <f t="shared" si="493"/>
        <v>0</v>
      </c>
      <c r="O731" s="23">
        <v>3509</v>
      </c>
      <c r="P731" s="25">
        <v>12</v>
      </c>
      <c r="Q731" s="20">
        <f t="shared" si="494"/>
        <v>42108</v>
      </c>
      <c r="R731" s="23">
        <v>0</v>
      </c>
      <c r="S731" s="26">
        <v>12</v>
      </c>
      <c r="T731" s="20">
        <f t="shared" si="495"/>
        <v>0</v>
      </c>
      <c r="U731" s="23">
        <v>294</v>
      </c>
      <c r="V731" s="25">
        <v>8</v>
      </c>
      <c r="W731" s="20">
        <f t="shared" si="496"/>
        <v>2352</v>
      </c>
      <c r="X731" s="23">
        <v>270</v>
      </c>
      <c r="Y731" s="25">
        <v>12</v>
      </c>
      <c r="Z731" s="20">
        <f t="shared" si="497"/>
        <v>3240</v>
      </c>
      <c r="AA731" s="23">
        <v>670</v>
      </c>
      <c r="AB731" s="25">
        <v>10</v>
      </c>
      <c r="AC731" s="20">
        <f t="shared" si="498"/>
        <v>6700</v>
      </c>
      <c r="AD731" s="23"/>
      <c r="AE731" s="25">
        <v>25</v>
      </c>
      <c r="AF731" s="20">
        <f t="shared" si="499"/>
        <v>0</v>
      </c>
      <c r="AG731" s="23">
        <v>148</v>
      </c>
      <c r="AH731" s="25">
        <v>7.5</v>
      </c>
      <c r="AI731" s="20">
        <f t="shared" si="500"/>
        <v>1110</v>
      </c>
      <c r="AJ731" s="23"/>
      <c r="AK731" s="22">
        <v>15</v>
      </c>
      <c r="AL731" s="20">
        <f t="shared" si="501"/>
        <v>0</v>
      </c>
      <c r="AM731" s="23">
        <v>42</v>
      </c>
      <c r="AN731" s="25">
        <v>12</v>
      </c>
      <c r="AO731" s="20">
        <f t="shared" si="502"/>
        <v>504</v>
      </c>
      <c r="AP731" s="23">
        <f t="shared" si="503"/>
        <v>1424</v>
      </c>
      <c r="AQ731" s="23">
        <v>27</v>
      </c>
      <c r="AR731" s="27">
        <v>4</v>
      </c>
      <c r="AS731" s="23">
        <f t="shared" si="504"/>
        <v>108</v>
      </c>
      <c r="AT731" s="23"/>
      <c r="AU731" s="28">
        <v>6</v>
      </c>
      <c r="AV731" s="23">
        <f t="shared" si="505"/>
        <v>0</v>
      </c>
      <c r="AW731" s="23">
        <v>1151</v>
      </c>
      <c r="AX731" s="29">
        <f t="shared" si="506"/>
        <v>1259</v>
      </c>
      <c r="AY731" s="23">
        <v>22275</v>
      </c>
      <c r="AZ731" s="30">
        <f t="shared" si="507"/>
        <v>0.48974180041870202</v>
      </c>
      <c r="BA731" s="30">
        <f t="shared" si="508"/>
        <v>0.19874389392882066</v>
      </c>
      <c r="BB731" s="30">
        <f t="shared" si="509"/>
        <v>0.35879167854089483</v>
      </c>
      <c r="BC731" s="20">
        <f t="shared" si="510"/>
        <v>370542</v>
      </c>
      <c r="BD731" s="20">
        <f t="shared" si="511"/>
        <v>358250</v>
      </c>
      <c r="BE731" s="20">
        <f t="shared" si="512"/>
        <v>370542</v>
      </c>
      <c r="BF731" s="20">
        <f t="shared" si="513"/>
        <v>371652</v>
      </c>
      <c r="BG731" s="36">
        <v>436098</v>
      </c>
      <c r="BH731" s="36">
        <v>287688.90000000002</v>
      </c>
      <c r="BI731" s="237">
        <f t="shared" si="514"/>
        <v>65.968864796444848</v>
      </c>
      <c r="BJ731" s="238">
        <f t="shared" si="515"/>
        <v>25653</v>
      </c>
      <c r="BK731" s="239">
        <f t="shared" si="516"/>
        <v>5.8823934069865036</v>
      </c>
      <c r="BL731" s="27">
        <f t="shared" si="517"/>
        <v>45126</v>
      </c>
      <c r="BM731" s="239">
        <f t="shared" si="518"/>
        <v>10.347674146636766</v>
      </c>
      <c r="BN731" s="240">
        <f t="shared" si="519"/>
        <v>0</v>
      </c>
      <c r="BO731" s="239">
        <f t="shared" si="520"/>
        <v>0</v>
      </c>
      <c r="BP731" s="27">
        <f t="shared" si="521"/>
        <v>50000</v>
      </c>
      <c r="BQ731" s="239">
        <f t="shared" si="522"/>
        <v>11.465312842526222</v>
      </c>
      <c r="BR731" s="36">
        <f t="shared" si="523"/>
        <v>21599.149999999994</v>
      </c>
      <c r="BS731" s="239">
        <f t="shared" si="524"/>
        <v>4.9528202376530039</v>
      </c>
      <c r="BT731" s="248">
        <f t="shared" si="533"/>
        <v>0.34031135203555157</v>
      </c>
      <c r="BU731" s="36">
        <v>142378.15</v>
      </c>
      <c r="BV731" s="47">
        <f t="shared" si="525"/>
        <v>32.648200633802496</v>
      </c>
      <c r="BW731" s="54">
        <f t="shared" si="526"/>
        <v>6030.9499999999825</v>
      </c>
      <c r="BX731" s="237">
        <f t="shared" si="527"/>
        <v>1.3829345697526665</v>
      </c>
      <c r="BY731" s="53">
        <v>7408</v>
      </c>
      <c r="BZ731" s="53">
        <v>5945</v>
      </c>
      <c r="CA731" s="53">
        <v>5670</v>
      </c>
      <c r="CB731" s="53">
        <v>6630</v>
      </c>
      <c r="CC731" s="54">
        <v>45126</v>
      </c>
      <c r="CD731" s="54"/>
      <c r="CE731" s="54">
        <v>50000</v>
      </c>
      <c r="CF731" s="42">
        <f t="shared" si="528"/>
        <v>1.9992335551705341E-2</v>
      </c>
      <c r="CG731" s="42">
        <f t="shared" si="529"/>
        <v>1.6594556873691556E-2</v>
      </c>
      <c r="CH731" s="42">
        <f t="shared" si="530"/>
        <v>1.5301909095325226E-2</v>
      </c>
      <c r="CI731" s="42">
        <f t="shared" si="531"/>
        <v>1.7839268993574634E-2</v>
      </c>
      <c r="CJ731" s="42">
        <f t="shared" si="532"/>
        <v>0.10347674146636765</v>
      </c>
      <c r="CK731" s="54">
        <f t="shared" si="534"/>
        <v>1206.1899999999966</v>
      </c>
    </row>
    <row r="732" spans="1:89" ht="20" customHeight="1" x14ac:dyDescent="0.6">
      <c r="A732" s="47">
        <v>725</v>
      </c>
      <c r="B732" s="47">
        <v>3</v>
      </c>
      <c r="C732" s="48" t="s">
        <v>1121</v>
      </c>
      <c r="D732" s="48" t="s">
        <v>81</v>
      </c>
      <c r="E732" s="48" t="s">
        <v>764</v>
      </c>
      <c r="F732" s="23"/>
      <c r="G732" s="19">
        <v>40</v>
      </c>
      <c r="H732" s="20">
        <f t="shared" si="491"/>
        <v>0</v>
      </c>
      <c r="I732" s="23">
        <v>6918</v>
      </c>
      <c r="J732" s="22">
        <v>50</v>
      </c>
      <c r="K732" s="20">
        <f t="shared" si="492"/>
        <v>345900</v>
      </c>
      <c r="L732" s="23"/>
      <c r="M732" s="24">
        <v>60</v>
      </c>
      <c r="N732" s="20">
        <f t="shared" si="493"/>
        <v>0</v>
      </c>
      <c r="O732" s="23">
        <v>3425</v>
      </c>
      <c r="P732" s="25">
        <v>12</v>
      </c>
      <c r="Q732" s="20">
        <f t="shared" si="494"/>
        <v>41100</v>
      </c>
      <c r="R732" s="23">
        <v>240</v>
      </c>
      <c r="S732" s="26">
        <v>12</v>
      </c>
      <c r="T732" s="20">
        <f t="shared" si="495"/>
        <v>2880</v>
      </c>
      <c r="U732" s="23">
        <v>479</v>
      </c>
      <c r="V732" s="25">
        <v>8</v>
      </c>
      <c r="W732" s="20">
        <f t="shared" si="496"/>
        <v>3832</v>
      </c>
      <c r="X732" s="23">
        <v>259</v>
      </c>
      <c r="Y732" s="25">
        <v>12</v>
      </c>
      <c r="Z732" s="20">
        <f t="shared" si="497"/>
        <v>3108</v>
      </c>
      <c r="AA732" s="23">
        <v>1000</v>
      </c>
      <c r="AB732" s="25">
        <v>10</v>
      </c>
      <c r="AC732" s="20">
        <f t="shared" si="498"/>
        <v>10000</v>
      </c>
      <c r="AD732" s="23">
        <v>186</v>
      </c>
      <c r="AE732" s="25">
        <v>25</v>
      </c>
      <c r="AF732" s="20">
        <f t="shared" si="499"/>
        <v>4650</v>
      </c>
      <c r="AG732" s="23"/>
      <c r="AH732" s="25">
        <v>7.5</v>
      </c>
      <c r="AI732" s="20">
        <f t="shared" si="500"/>
        <v>0</v>
      </c>
      <c r="AJ732" s="23"/>
      <c r="AK732" s="22">
        <v>15</v>
      </c>
      <c r="AL732" s="20">
        <f t="shared" si="501"/>
        <v>0</v>
      </c>
      <c r="AM732" s="23"/>
      <c r="AN732" s="25">
        <v>12</v>
      </c>
      <c r="AO732" s="20">
        <f t="shared" si="502"/>
        <v>0</v>
      </c>
      <c r="AP732" s="23">
        <f t="shared" si="503"/>
        <v>2164</v>
      </c>
      <c r="AQ732" s="23"/>
      <c r="AR732" s="27">
        <v>4</v>
      </c>
      <c r="AS732" s="23">
        <f t="shared" si="504"/>
        <v>0</v>
      </c>
      <c r="AT732" s="23"/>
      <c r="AU732" s="28">
        <v>6</v>
      </c>
      <c r="AV732" s="23">
        <f t="shared" si="505"/>
        <v>0</v>
      </c>
      <c r="AW732" s="23">
        <v>1613</v>
      </c>
      <c r="AX732" s="29">
        <f t="shared" si="506"/>
        <v>1613</v>
      </c>
      <c r="AY732" s="23">
        <v>24605</v>
      </c>
      <c r="AZ732" s="30">
        <f t="shared" si="507"/>
        <v>0.49508528476438279</v>
      </c>
      <c r="BA732" s="30">
        <f t="shared" si="508"/>
        <v>0.31280716970222605</v>
      </c>
      <c r="BB732" s="30">
        <f t="shared" si="509"/>
        <v>0.47094890510948906</v>
      </c>
      <c r="BC732" s="20">
        <f t="shared" si="510"/>
        <v>370370</v>
      </c>
      <c r="BD732" s="20">
        <f t="shared" si="511"/>
        <v>353430</v>
      </c>
      <c r="BE732" s="20">
        <f t="shared" si="512"/>
        <v>370370</v>
      </c>
      <c r="BF732" s="20">
        <f t="shared" si="513"/>
        <v>370370</v>
      </c>
      <c r="BG732" s="36">
        <v>436075</v>
      </c>
      <c r="BH732" s="36">
        <v>284453.84999999998</v>
      </c>
      <c r="BI732" s="237">
        <f t="shared" si="514"/>
        <v>65.230487874792175</v>
      </c>
      <c r="BJ732" s="238">
        <f t="shared" si="515"/>
        <v>34209</v>
      </c>
      <c r="BK732" s="239">
        <f t="shared" si="516"/>
        <v>7.844751476236886</v>
      </c>
      <c r="BL732" s="27">
        <f t="shared" si="517"/>
        <v>4178</v>
      </c>
      <c r="BM732" s="239">
        <f t="shared" si="518"/>
        <v>0.95809207131800722</v>
      </c>
      <c r="BN732" s="240">
        <f t="shared" si="519"/>
        <v>717.19</v>
      </c>
      <c r="BO732" s="239">
        <f t="shared" si="520"/>
        <v>0.16446482829788456</v>
      </c>
      <c r="BP732" s="27">
        <f t="shared" si="521"/>
        <v>15000</v>
      </c>
      <c r="BQ732" s="239">
        <f t="shared" si="522"/>
        <v>3.4397752680158229</v>
      </c>
      <c r="BR732" s="36">
        <f t="shared" si="523"/>
        <v>77411.5</v>
      </c>
      <c r="BS732" s="239">
        <f t="shared" si="524"/>
        <v>17.751877544000457</v>
      </c>
      <c r="BT732" s="248">
        <f t="shared" si="533"/>
        <v>0.34769512125207824</v>
      </c>
      <c r="BU732" s="36">
        <v>131515.69</v>
      </c>
      <c r="BV732" s="47">
        <f t="shared" si="525"/>
        <v>30.15896118786906</v>
      </c>
      <c r="BW732" s="54">
        <f t="shared" si="526"/>
        <v>20105.460000000021</v>
      </c>
      <c r="BX732" s="237">
        <f t="shared" si="527"/>
        <v>4.6105509373387656</v>
      </c>
      <c r="BY732" s="53">
        <v>13855</v>
      </c>
      <c r="BZ732" s="53">
        <v>7200</v>
      </c>
      <c r="CA732" s="53">
        <v>8976</v>
      </c>
      <c r="CB732" s="53">
        <v>4178</v>
      </c>
      <c r="CC732" s="54">
        <v>4178</v>
      </c>
      <c r="CD732" s="54">
        <v>717.19</v>
      </c>
      <c r="CE732" s="54">
        <v>15000</v>
      </c>
      <c r="CF732" s="42">
        <f t="shared" si="528"/>
        <v>3.7408537408537411E-2</v>
      </c>
      <c r="CG732" s="42">
        <f t="shared" si="529"/>
        <v>2.0371785077667431E-2</v>
      </c>
      <c r="CH732" s="42">
        <f t="shared" si="530"/>
        <v>2.4235224235224236E-2</v>
      </c>
      <c r="CI732" s="42">
        <f t="shared" si="531"/>
        <v>1.128061128061128E-2</v>
      </c>
      <c r="CJ732" s="42">
        <f t="shared" si="532"/>
        <v>9.580920713180072E-3</v>
      </c>
      <c r="CK732" s="54">
        <f t="shared" si="534"/>
        <v>4021.0920000000042</v>
      </c>
    </row>
    <row r="733" spans="1:89" ht="20" customHeight="1" x14ac:dyDescent="0.6">
      <c r="A733" s="47">
        <v>726</v>
      </c>
      <c r="B733" s="47">
        <v>3</v>
      </c>
      <c r="C733" s="48" t="s">
        <v>1122</v>
      </c>
      <c r="D733" s="48" t="s">
        <v>1123</v>
      </c>
      <c r="E733" s="48" t="s">
        <v>94</v>
      </c>
      <c r="F733" s="49">
        <v>0</v>
      </c>
      <c r="G733" s="19">
        <v>40</v>
      </c>
      <c r="H733" s="20">
        <f t="shared" si="491"/>
        <v>0</v>
      </c>
      <c r="I733" s="23">
        <v>6502</v>
      </c>
      <c r="J733" s="22">
        <v>50</v>
      </c>
      <c r="K733" s="20">
        <f t="shared" si="492"/>
        <v>325100</v>
      </c>
      <c r="L733" s="23"/>
      <c r="M733" s="24">
        <v>60</v>
      </c>
      <c r="N733" s="20">
        <f t="shared" si="493"/>
        <v>0</v>
      </c>
      <c r="O733" s="23">
        <v>4283</v>
      </c>
      <c r="P733" s="25">
        <v>12</v>
      </c>
      <c r="Q733" s="20">
        <f t="shared" si="494"/>
        <v>51396</v>
      </c>
      <c r="R733" s="23">
        <v>460</v>
      </c>
      <c r="S733" s="26">
        <v>12</v>
      </c>
      <c r="T733" s="20">
        <f t="shared" si="495"/>
        <v>5520</v>
      </c>
      <c r="U733" s="23">
        <v>322</v>
      </c>
      <c r="V733" s="25">
        <v>8</v>
      </c>
      <c r="W733" s="20">
        <f t="shared" si="496"/>
        <v>2576</v>
      </c>
      <c r="X733" s="23">
        <v>215</v>
      </c>
      <c r="Y733" s="25">
        <v>12</v>
      </c>
      <c r="Z733" s="20">
        <f t="shared" si="497"/>
        <v>2580</v>
      </c>
      <c r="AA733" s="23">
        <v>690</v>
      </c>
      <c r="AB733" s="25">
        <v>10</v>
      </c>
      <c r="AC733" s="20">
        <f t="shared" si="498"/>
        <v>6900</v>
      </c>
      <c r="AD733" s="23">
        <v>150</v>
      </c>
      <c r="AE733" s="25">
        <v>25</v>
      </c>
      <c r="AF733" s="20">
        <f t="shared" si="499"/>
        <v>3750</v>
      </c>
      <c r="AG733" s="23">
        <v>0</v>
      </c>
      <c r="AH733" s="25">
        <v>7.5</v>
      </c>
      <c r="AI733" s="20">
        <f t="shared" si="500"/>
        <v>0</v>
      </c>
      <c r="AJ733" s="23"/>
      <c r="AK733" s="22">
        <v>15</v>
      </c>
      <c r="AL733" s="20">
        <f t="shared" si="501"/>
        <v>0</v>
      </c>
      <c r="AM733" s="23">
        <v>48</v>
      </c>
      <c r="AN733" s="25">
        <v>12</v>
      </c>
      <c r="AO733" s="20">
        <f t="shared" si="502"/>
        <v>576</v>
      </c>
      <c r="AP733" s="23">
        <f t="shared" si="503"/>
        <v>1885</v>
      </c>
      <c r="AQ733" s="23">
        <v>121</v>
      </c>
      <c r="AR733" s="27">
        <v>4</v>
      </c>
      <c r="AS733" s="23">
        <f t="shared" si="504"/>
        <v>484</v>
      </c>
      <c r="AT733" s="23">
        <v>0</v>
      </c>
      <c r="AU733" s="28">
        <v>6</v>
      </c>
      <c r="AV733" s="23">
        <f t="shared" si="505"/>
        <v>0</v>
      </c>
      <c r="AW733" s="23">
        <v>1295</v>
      </c>
      <c r="AX733" s="29">
        <f t="shared" si="506"/>
        <v>1779</v>
      </c>
      <c r="AY733" s="23">
        <v>36105</v>
      </c>
      <c r="AZ733" s="30">
        <f t="shared" si="507"/>
        <v>0.65872039372500768</v>
      </c>
      <c r="BA733" s="30">
        <f t="shared" si="508"/>
        <v>0.28991079667794523</v>
      </c>
      <c r="BB733" s="30">
        <f t="shared" si="509"/>
        <v>0.4153630632734065</v>
      </c>
      <c r="BC733" s="20">
        <f t="shared" si="510"/>
        <v>346426</v>
      </c>
      <c r="BD733" s="20">
        <f t="shared" si="511"/>
        <v>334370</v>
      </c>
      <c r="BE733" s="20">
        <f t="shared" si="512"/>
        <v>346426</v>
      </c>
      <c r="BF733" s="20">
        <f t="shared" si="513"/>
        <v>346426</v>
      </c>
      <c r="BG733" s="36">
        <v>434503</v>
      </c>
      <c r="BH733" s="36">
        <v>279381.13609099999</v>
      </c>
      <c r="BI733" s="237">
        <f t="shared" si="514"/>
        <v>64.299011995544333</v>
      </c>
      <c r="BJ733" s="238">
        <f t="shared" si="515"/>
        <v>32188</v>
      </c>
      <c r="BK733" s="239">
        <f t="shared" si="516"/>
        <v>7.4080040874286261</v>
      </c>
      <c r="BL733" s="27">
        <f t="shared" si="517"/>
        <v>27840</v>
      </c>
      <c r="BM733" s="239">
        <f t="shared" si="518"/>
        <v>6.4073205478443187</v>
      </c>
      <c r="BN733" s="240">
        <f t="shared" si="519"/>
        <v>10304.07</v>
      </c>
      <c r="BO733" s="239">
        <f t="shared" si="520"/>
        <v>2.3714611866891597</v>
      </c>
      <c r="BP733" s="27">
        <f t="shared" si="521"/>
        <v>16500</v>
      </c>
      <c r="BQ733" s="239">
        <f t="shared" si="522"/>
        <v>3.7974421350370426</v>
      </c>
      <c r="BR733" s="36">
        <f t="shared" si="523"/>
        <v>44835.100000000006</v>
      </c>
      <c r="BS733" s="239">
        <f t="shared" si="524"/>
        <v>10.318708961733293</v>
      </c>
      <c r="BT733" s="248">
        <f t="shared" si="533"/>
        <v>0.35700988004455669</v>
      </c>
      <c r="BU733" s="36">
        <v>131667.17000000001</v>
      </c>
      <c r="BV733" s="47">
        <f t="shared" si="525"/>
        <v>30.302936918732442</v>
      </c>
      <c r="BW733" s="54">
        <f t="shared" si="526"/>
        <v>23454.693908999994</v>
      </c>
      <c r="BX733" s="237">
        <f t="shared" si="527"/>
        <v>5.3980510857232273</v>
      </c>
      <c r="BY733" s="53">
        <v>9404</v>
      </c>
      <c r="BZ733" s="53">
        <v>10972</v>
      </c>
      <c r="CA733" s="53">
        <v>7632</v>
      </c>
      <c r="CB733" s="53">
        <v>4180</v>
      </c>
      <c r="CC733" s="54">
        <v>27840</v>
      </c>
      <c r="CD733" s="54">
        <v>10304.07</v>
      </c>
      <c r="CE733" s="54">
        <v>16500</v>
      </c>
      <c r="CF733" s="42">
        <f t="shared" si="528"/>
        <v>2.7145768504673436E-2</v>
      </c>
      <c r="CG733" s="42">
        <f t="shared" si="529"/>
        <v>3.2813948619792442E-2</v>
      </c>
      <c r="CH733" s="42">
        <f t="shared" si="530"/>
        <v>2.2030678990606942E-2</v>
      </c>
      <c r="CI733" s="42">
        <f t="shared" si="531"/>
        <v>1.2066068944016904E-2</v>
      </c>
      <c r="CJ733" s="42">
        <f t="shared" si="532"/>
        <v>6.4073205478443182E-2</v>
      </c>
      <c r="CK733" s="54">
        <f t="shared" si="534"/>
        <v>4690.9387817999987</v>
      </c>
    </row>
    <row r="734" spans="1:89" ht="20" customHeight="1" x14ac:dyDescent="0.6">
      <c r="A734" s="47">
        <v>727</v>
      </c>
      <c r="B734" s="47">
        <v>3</v>
      </c>
      <c r="C734" s="48" t="s">
        <v>1124</v>
      </c>
      <c r="D734" s="48" t="s">
        <v>81</v>
      </c>
      <c r="E734" s="48" t="s">
        <v>85</v>
      </c>
      <c r="F734" s="49">
        <v>0</v>
      </c>
      <c r="G734" s="19">
        <v>40</v>
      </c>
      <c r="H734" s="20">
        <f t="shared" si="491"/>
        <v>0</v>
      </c>
      <c r="I734" s="23">
        <v>6434</v>
      </c>
      <c r="J734" s="22">
        <v>50</v>
      </c>
      <c r="K734" s="20">
        <f t="shared" si="492"/>
        <v>321700</v>
      </c>
      <c r="L734" s="23"/>
      <c r="M734" s="24">
        <v>60</v>
      </c>
      <c r="N734" s="20">
        <f t="shared" si="493"/>
        <v>0</v>
      </c>
      <c r="O734" s="23">
        <v>4530</v>
      </c>
      <c r="P734" s="25">
        <v>12</v>
      </c>
      <c r="Q734" s="20">
        <f t="shared" si="494"/>
        <v>54360</v>
      </c>
      <c r="R734" s="23">
        <v>960</v>
      </c>
      <c r="S734" s="26">
        <v>12</v>
      </c>
      <c r="T734" s="20">
        <f t="shared" si="495"/>
        <v>11520</v>
      </c>
      <c r="U734" s="23">
        <v>353</v>
      </c>
      <c r="V734" s="25">
        <v>8</v>
      </c>
      <c r="W734" s="20">
        <f t="shared" si="496"/>
        <v>2824</v>
      </c>
      <c r="X734" s="23">
        <v>175</v>
      </c>
      <c r="Y734" s="25">
        <v>12</v>
      </c>
      <c r="Z734" s="20">
        <f t="shared" si="497"/>
        <v>2100</v>
      </c>
      <c r="AA734" s="23">
        <v>558</v>
      </c>
      <c r="AB734" s="25">
        <v>10</v>
      </c>
      <c r="AC734" s="20">
        <f t="shared" si="498"/>
        <v>5580</v>
      </c>
      <c r="AD734" s="23">
        <v>95</v>
      </c>
      <c r="AE734" s="25">
        <v>25</v>
      </c>
      <c r="AF734" s="20">
        <f t="shared" si="499"/>
        <v>2375</v>
      </c>
      <c r="AG734" s="23">
        <v>0</v>
      </c>
      <c r="AH734" s="25">
        <v>7.5</v>
      </c>
      <c r="AI734" s="20">
        <f t="shared" si="500"/>
        <v>0</v>
      </c>
      <c r="AJ734" s="23"/>
      <c r="AK734" s="22">
        <v>15</v>
      </c>
      <c r="AL734" s="20">
        <f t="shared" si="501"/>
        <v>0</v>
      </c>
      <c r="AM734" s="23">
        <v>3</v>
      </c>
      <c r="AN734" s="25">
        <v>12</v>
      </c>
      <c r="AO734" s="20">
        <f t="shared" si="502"/>
        <v>36</v>
      </c>
      <c r="AP734" s="23">
        <f t="shared" si="503"/>
        <v>2144</v>
      </c>
      <c r="AQ734" s="23">
        <v>67</v>
      </c>
      <c r="AR734" s="27">
        <v>4</v>
      </c>
      <c r="AS734" s="23">
        <f t="shared" si="504"/>
        <v>268</v>
      </c>
      <c r="AT734" s="23">
        <v>0</v>
      </c>
      <c r="AU734" s="28">
        <v>6</v>
      </c>
      <c r="AV734" s="23">
        <f t="shared" si="505"/>
        <v>0</v>
      </c>
      <c r="AW734" s="23">
        <v>1170</v>
      </c>
      <c r="AX734" s="29">
        <f t="shared" si="506"/>
        <v>1438</v>
      </c>
      <c r="AY734" s="23">
        <v>31340</v>
      </c>
      <c r="AZ734" s="30">
        <f t="shared" si="507"/>
        <v>0.70407211687907989</v>
      </c>
      <c r="BA734" s="30">
        <f t="shared" si="508"/>
        <v>0.33322971712775878</v>
      </c>
      <c r="BB734" s="30">
        <f t="shared" si="509"/>
        <v>0.31743929359823397</v>
      </c>
      <c r="BC734" s="20">
        <f t="shared" si="510"/>
        <v>346099</v>
      </c>
      <c r="BD734" s="20">
        <f t="shared" si="511"/>
        <v>335595</v>
      </c>
      <c r="BE734" s="20">
        <f t="shared" si="512"/>
        <v>346099</v>
      </c>
      <c r="BF734" s="20">
        <f t="shared" si="513"/>
        <v>346099</v>
      </c>
      <c r="BG734" s="36">
        <v>431835</v>
      </c>
      <c r="BH734" s="36">
        <v>291757.39166666701</v>
      </c>
      <c r="BI734" s="237">
        <f t="shared" si="514"/>
        <v>67.562238277737322</v>
      </c>
      <c r="BJ734" s="238">
        <f t="shared" si="515"/>
        <v>31261.4</v>
      </c>
      <c r="BK734" s="239">
        <f t="shared" si="516"/>
        <v>7.2392001574675513</v>
      </c>
      <c r="BL734" s="27">
        <f t="shared" si="517"/>
        <v>37130</v>
      </c>
      <c r="BM734" s="239">
        <f t="shared" si="518"/>
        <v>8.5981914388597485</v>
      </c>
      <c r="BN734" s="240">
        <f t="shared" si="519"/>
        <v>1903.13</v>
      </c>
      <c r="BO734" s="239">
        <f t="shared" si="520"/>
        <v>0.44070767770097374</v>
      </c>
      <c r="BP734" s="27">
        <f t="shared" si="521"/>
        <v>20000</v>
      </c>
      <c r="BQ734" s="239">
        <f t="shared" si="522"/>
        <v>4.6313985665821429</v>
      </c>
      <c r="BR734" s="36">
        <f t="shared" si="523"/>
        <v>32788.749999999993</v>
      </c>
      <c r="BS734" s="239">
        <f t="shared" si="524"/>
        <v>7.5928884875010105</v>
      </c>
      <c r="BT734" s="248">
        <f t="shared" si="533"/>
        <v>0.32437761722262665</v>
      </c>
      <c r="BU734" s="36">
        <v>123083.28</v>
      </c>
      <c r="BV734" s="47">
        <f t="shared" si="525"/>
        <v>28.502386328111427</v>
      </c>
      <c r="BW734" s="54">
        <f t="shared" si="526"/>
        <v>16994.328333332989</v>
      </c>
      <c r="BX734" s="237">
        <f t="shared" si="527"/>
        <v>3.9353753941512353</v>
      </c>
      <c r="BY734" s="53">
        <v>7036</v>
      </c>
      <c r="BZ734" s="53">
        <v>11031.4</v>
      </c>
      <c r="CA734" s="53">
        <v>10064</v>
      </c>
      <c r="CB734" s="53">
        <v>3130</v>
      </c>
      <c r="CC734" s="54">
        <v>37130</v>
      </c>
      <c r="CD734" s="54">
        <v>1903.13</v>
      </c>
      <c r="CE734" s="54">
        <v>20000</v>
      </c>
      <c r="CF734" s="42">
        <f t="shared" si="528"/>
        <v>2.0329443309573272E-2</v>
      </c>
      <c r="CG734" s="42">
        <f t="shared" si="529"/>
        <v>3.2871169117537506E-2</v>
      </c>
      <c r="CH734" s="42">
        <f t="shared" si="530"/>
        <v>2.9078385086348125E-2</v>
      </c>
      <c r="CI734" s="42">
        <f t="shared" si="531"/>
        <v>9.0436551391364899E-3</v>
      </c>
      <c r="CJ734" s="42">
        <f t="shared" si="532"/>
        <v>8.5981914388597494E-2</v>
      </c>
      <c r="CK734" s="54">
        <f t="shared" si="534"/>
        <v>3398.8656666665979</v>
      </c>
    </row>
    <row r="735" spans="1:89" ht="20" customHeight="1" x14ac:dyDescent="0.6">
      <c r="A735" s="47">
        <v>728</v>
      </c>
      <c r="B735" s="47">
        <v>3</v>
      </c>
      <c r="C735" s="48" t="s">
        <v>1125</v>
      </c>
      <c r="D735" s="48" t="s">
        <v>868</v>
      </c>
      <c r="E735" s="48" t="s">
        <v>739</v>
      </c>
      <c r="F735" s="55"/>
      <c r="G735" s="19">
        <v>40</v>
      </c>
      <c r="H735" s="20">
        <f t="shared" si="491"/>
        <v>0</v>
      </c>
      <c r="I735" s="23">
        <v>7875</v>
      </c>
      <c r="J735" s="22">
        <v>50</v>
      </c>
      <c r="K735" s="20">
        <f t="shared" si="492"/>
        <v>393750</v>
      </c>
      <c r="L735" s="23"/>
      <c r="M735" s="24">
        <v>60</v>
      </c>
      <c r="N735" s="20">
        <f t="shared" si="493"/>
        <v>0</v>
      </c>
      <c r="O735" s="23">
        <v>1296</v>
      </c>
      <c r="P735" s="25">
        <v>12</v>
      </c>
      <c r="Q735" s="20">
        <f t="shared" si="494"/>
        <v>15552</v>
      </c>
      <c r="R735" s="23">
        <v>200</v>
      </c>
      <c r="S735" s="26">
        <v>12</v>
      </c>
      <c r="T735" s="20">
        <f t="shared" si="495"/>
        <v>2400</v>
      </c>
      <c r="U735" s="23">
        <v>66</v>
      </c>
      <c r="V735" s="25">
        <v>8</v>
      </c>
      <c r="W735" s="20">
        <f t="shared" si="496"/>
        <v>528</v>
      </c>
      <c r="X735" s="23">
        <v>522</v>
      </c>
      <c r="Y735" s="25">
        <v>12</v>
      </c>
      <c r="Z735" s="20">
        <f t="shared" si="497"/>
        <v>6264</v>
      </c>
      <c r="AA735" s="23">
        <v>465</v>
      </c>
      <c r="AB735" s="25">
        <v>10</v>
      </c>
      <c r="AC735" s="20">
        <f t="shared" si="498"/>
        <v>4650</v>
      </c>
      <c r="AD735" s="23">
        <v>250</v>
      </c>
      <c r="AE735" s="25">
        <v>25</v>
      </c>
      <c r="AF735" s="20">
        <f t="shared" si="499"/>
        <v>6250</v>
      </c>
      <c r="AG735" s="23">
        <v>419</v>
      </c>
      <c r="AH735" s="25">
        <v>7.5</v>
      </c>
      <c r="AI735" s="20">
        <f t="shared" si="500"/>
        <v>3142.5</v>
      </c>
      <c r="AJ735" s="23"/>
      <c r="AK735" s="22">
        <v>15</v>
      </c>
      <c r="AL735" s="20">
        <f t="shared" si="501"/>
        <v>0</v>
      </c>
      <c r="AM735" s="23"/>
      <c r="AN735" s="25">
        <v>12</v>
      </c>
      <c r="AO735" s="20">
        <f t="shared" si="502"/>
        <v>0</v>
      </c>
      <c r="AP735" s="23">
        <f t="shared" si="503"/>
        <v>1922</v>
      </c>
      <c r="AQ735" s="23"/>
      <c r="AR735" s="27">
        <v>4</v>
      </c>
      <c r="AS735" s="23">
        <f t="shared" si="504"/>
        <v>0</v>
      </c>
      <c r="AT735" s="23"/>
      <c r="AU735" s="28">
        <v>6</v>
      </c>
      <c r="AV735" s="23">
        <f t="shared" si="505"/>
        <v>0</v>
      </c>
      <c r="AW735" s="23">
        <v>698</v>
      </c>
      <c r="AX735" s="29">
        <f t="shared" si="506"/>
        <v>698</v>
      </c>
      <c r="AY735" s="23">
        <v>12310</v>
      </c>
      <c r="AZ735" s="30">
        <f t="shared" si="507"/>
        <v>0.16457142857142856</v>
      </c>
      <c r="BA735" s="30">
        <f t="shared" si="508"/>
        <v>0.24406349206349207</v>
      </c>
      <c r="BB735" s="30">
        <f t="shared" si="509"/>
        <v>0.5385802469135802</v>
      </c>
      <c r="BC735" s="20">
        <f t="shared" si="510"/>
        <v>413842</v>
      </c>
      <c r="BD735" s="20">
        <f t="shared" si="511"/>
        <v>402400</v>
      </c>
      <c r="BE735" s="20">
        <f t="shared" si="512"/>
        <v>413842</v>
      </c>
      <c r="BF735" s="20">
        <f t="shared" si="513"/>
        <v>416984.5</v>
      </c>
      <c r="BG735" s="36">
        <v>431346.5</v>
      </c>
      <c r="BH735" s="36">
        <v>304651.100757576</v>
      </c>
      <c r="BI735" s="237">
        <f t="shared" si="514"/>
        <v>70.627929230346368</v>
      </c>
      <c r="BJ735" s="238">
        <f t="shared" si="515"/>
        <v>31644</v>
      </c>
      <c r="BK735" s="239">
        <f t="shared" si="516"/>
        <v>7.3360975457086122</v>
      </c>
      <c r="BL735" s="27">
        <f t="shared" si="517"/>
        <v>38502</v>
      </c>
      <c r="BM735" s="239">
        <f t="shared" si="518"/>
        <v>8.9260026452051893</v>
      </c>
      <c r="BN735" s="240">
        <f t="shared" si="519"/>
        <v>0</v>
      </c>
      <c r="BO735" s="239">
        <f t="shared" si="520"/>
        <v>0</v>
      </c>
      <c r="BP735" s="27">
        <f t="shared" si="521"/>
        <v>10000</v>
      </c>
      <c r="BQ735" s="239">
        <f t="shared" si="522"/>
        <v>2.3183218132058565</v>
      </c>
      <c r="BR735" s="36">
        <f t="shared" si="523"/>
        <v>45856.36</v>
      </c>
      <c r="BS735" s="239">
        <f t="shared" si="524"/>
        <v>10.630979966222052</v>
      </c>
      <c r="BT735" s="248">
        <f t="shared" si="533"/>
        <v>0.2937207076965363</v>
      </c>
      <c r="BU735" s="36">
        <v>126002.36</v>
      </c>
      <c r="BV735" s="47">
        <f t="shared" si="525"/>
        <v>29.211401970341708</v>
      </c>
      <c r="BW735" s="54">
        <f t="shared" si="526"/>
        <v>693.03924242399808</v>
      </c>
      <c r="BX735" s="237">
        <f t="shared" si="527"/>
        <v>0.16066879931192163</v>
      </c>
      <c r="BY735" s="53">
        <v>7562</v>
      </c>
      <c r="BZ735" s="53">
        <v>8750</v>
      </c>
      <c r="CA735" s="53">
        <v>10430</v>
      </c>
      <c r="CB735" s="53">
        <v>4902</v>
      </c>
      <c r="CC735" s="54">
        <v>38502</v>
      </c>
      <c r="CD735" s="54">
        <v>0</v>
      </c>
      <c r="CE735" s="54">
        <v>10000</v>
      </c>
      <c r="CF735" s="42">
        <f t="shared" si="528"/>
        <v>1.8272674112342392E-2</v>
      </c>
      <c r="CG735" s="42">
        <f t="shared" si="529"/>
        <v>2.1744532803180915E-2</v>
      </c>
      <c r="CH735" s="42">
        <f t="shared" si="530"/>
        <v>2.5202855195944347E-2</v>
      </c>
      <c r="CI735" s="42">
        <f t="shared" si="531"/>
        <v>1.1755832650853929E-2</v>
      </c>
      <c r="CJ735" s="42">
        <f t="shared" si="532"/>
        <v>8.9260026452051888E-2</v>
      </c>
      <c r="CK735" s="54">
        <f t="shared" si="534"/>
        <v>138.60784848479963</v>
      </c>
    </row>
    <row r="736" spans="1:89" ht="20" customHeight="1" x14ac:dyDescent="0.6">
      <c r="A736" s="47">
        <v>729</v>
      </c>
      <c r="B736" s="62">
        <v>3</v>
      </c>
      <c r="C736" s="48" t="s">
        <v>1126</v>
      </c>
      <c r="D736" s="48" t="s">
        <v>311</v>
      </c>
      <c r="E736" s="48" t="s">
        <v>305</v>
      </c>
      <c r="F736" s="55"/>
      <c r="G736" s="19">
        <v>40</v>
      </c>
      <c r="H736" s="20">
        <f t="shared" si="491"/>
        <v>0</v>
      </c>
      <c r="I736" s="23">
        <v>7123</v>
      </c>
      <c r="J736" s="22">
        <v>50</v>
      </c>
      <c r="K736" s="20">
        <f t="shared" si="492"/>
        <v>356150</v>
      </c>
      <c r="L736" s="23"/>
      <c r="M736" s="24">
        <v>60</v>
      </c>
      <c r="N736" s="20">
        <f t="shared" si="493"/>
        <v>0</v>
      </c>
      <c r="O736" s="23">
        <v>2320</v>
      </c>
      <c r="P736" s="25">
        <v>12</v>
      </c>
      <c r="Q736" s="20">
        <f t="shared" si="494"/>
        <v>27840</v>
      </c>
      <c r="R736" s="23">
        <v>440</v>
      </c>
      <c r="S736" s="26">
        <v>12</v>
      </c>
      <c r="T736" s="20">
        <f t="shared" si="495"/>
        <v>5280</v>
      </c>
      <c r="U736" s="23">
        <v>271</v>
      </c>
      <c r="V736" s="25">
        <v>8</v>
      </c>
      <c r="W736" s="20">
        <f t="shared" si="496"/>
        <v>2168</v>
      </c>
      <c r="X736" s="23">
        <v>110</v>
      </c>
      <c r="Y736" s="25">
        <v>12</v>
      </c>
      <c r="Z736" s="20">
        <f t="shared" si="497"/>
        <v>1320</v>
      </c>
      <c r="AA736" s="23">
        <v>620</v>
      </c>
      <c r="AB736" s="25">
        <v>10</v>
      </c>
      <c r="AC736" s="20">
        <f t="shared" si="498"/>
        <v>6200</v>
      </c>
      <c r="AD736" s="23"/>
      <c r="AE736" s="25">
        <v>25</v>
      </c>
      <c r="AF736" s="20">
        <f t="shared" si="499"/>
        <v>0</v>
      </c>
      <c r="AG736" s="23">
        <v>545</v>
      </c>
      <c r="AH736" s="25">
        <v>7.5</v>
      </c>
      <c r="AI736" s="20">
        <f t="shared" si="500"/>
        <v>4087.5</v>
      </c>
      <c r="AJ736" s="23"/>
      <c r="AK736" s="22">
        <v>15</v>
      </c>
      <c r="AL736" s="20">
        <f t="shared" si="501"/>
        <v>0</v>
      </c>
      <c r="AM736" s="23"/>
      <c r="AN736" s="25">
        <v>12</v>
      </c>
      <c r="AO736" s="20">
        <f t="shared" si="502"/>
        <v>0</v>
      </c>
      <c r="AP736" s="23">
        <f t="shared" si="503"/>
        <v>1986</v>
      </c>
      <c r="AQ736" s="23">
        <v>83</v>
      </c>
      <c r="AR736" s="27">
        <v>4</v>
      </c>
      <c r="AS736" s="23">
        <f t="shared" si="504"/>
        <v>332</v>
      </c>
      <c r="AT736" s="23"/>
      <c r="AU736" s="28">
        <v>6</v>
      </c>
      <c r="AV736" s="23">
        <f t="shared" si="505"/>
        <v>0</v>
      </c>
      <c r="AW736" s="23">
        <v>1263</v>
      </c>
      <c r="AX736" s="29">
        <f t="shared" si="506"/>
        <v>1595</v>
      </c>
      <c r="AY736" s="23">
        <v>28289</v>
      </c>
      <c r="AZ736" s="30">
        <f t="shared" si="507"/>
        <v>0.32570546118208621</v>
      </c>
      <c r="BA736" s="30">
        <f t="shared" si="508"/>
        <v>0.27881510599466519</v>
      </c>
      <c r="BB736" s="30">
        <f t="shared" si="509"/>
        <v>0.6875</v>
      </c>
      <c r="BC736" s="20">
        <f t="shared" si="510"/>
        <v>371118</v>
      </c>
      <c r="BD736" s="20">
        <f t="shared" si="511"/>
        <v>361430</v>
      </c>
      <c r="BE736" s="20">
        <f t="shared" si="512"/>
        <v>371118</v>
      </c>
      <c r="BF736" s="20">
        <f t="shared" si="513"/>
        <v>375205.5</v>
      </c>
      <c r="BG736" s="36">
        <v>431334.5</v>
      </c>
      <c r="BH736" s="36">
        <v>286964.65999999997</v>
      </c>
      <c r="BI736" s="237">
        <f t="shared" si="514"/>
        <v>66.529493931044229</v>
      </c>
      <c r="BJ736" s="238">
        <f t="shared" si="515"/>
        <v>34618</v>
      </c>
      <c r="BK736" s="239">
        <f t="shared" si="516"/>
        <v>8.0257897293168057</v>
      </c>
      <c r="BL736" s="27">
        <f t="shared" si="517"/>
        <v>24668</v>
      </c>
      <c r="BM736" s="239">
        <f t="shared" si="518"/>
        <v>5.7189953504762538</v>
      </c>
      <c r="BN736" s="240">
        <f t="shared" si="519"/>
        <v>3360</v>
      </c>
      <c r="BO736" s="239">
        <f t="shared" si="520"/>
        <v>0.77897780029188479</v>
      </c>
      <c r="BP736" s="27">
        <f t="shared" si="521"/>
        <v>10000</v>
      </c>
      <c r="BQ736" s="239">
        <f t="shared" si="522"/>
        <v>2.3183863103925142</v>
      </c>
      <c r="BR736" s="36">
        <f t="shared" si="523"/>
        <v>31223</v>
      </c>
      <c r="BS736" s="239">
        <f t="shared" si="524"/>
        <v>7.2386975769385469</v>
      </c>
      <c r="BT736" s="248">
        <f t="shared" si="533"/>
        <v>0.33470506068955769</v>
      </c>
      <c r="BU736" s="36">
        <v>103869</v>
      </c>
      <c r="BV736" s="47">
        <f t="shared" si="525"/>
        <v>24.080846767416006</v>
      </c>
      <c r="BW736" s="54">
        <f t="shared" si="526"/>
        <v>40500.840000000026</v>
      </c>
      <c r="BX736" s="237">
        <f t="shared" si="527"/>
        <v>9.389659301539762</v>
      </c>
      <c r="BY736" s="53">
        <v>12407</v>
      </c>
      <c r="BZ736" s="53">
        <v>10545</v>
      </c>
      <c r="CA736" s="53">
        <v>9970</v>
      </c>
      <c r="CB736" s="53">
        <v>1696</v>
      </c>
      <c r="CC736" s="54">
        <v>24668</v>
      </c>
      <c r="CD736" s="54">
        <v>3360</v>
      </c>
      <c r="CE736" s="54">
        <v>10000</v>
      </c>
      <c r="CF736" s="42">
        <f t="shared" si="528"/>
        <v>3.3431415344984616E-2</v>
      </c>
      <c r="CG736" s="42">
        <f t="shared" si="529"/>
        <v>2.9175774008798384E-2</v>
      </c>
      <c r="CH736" s="42">
        <f t="shared" si="530"/>
        <v>2.6864770773716178E-2</v>
      </c>
      <c r="CI736" s="42">
        <f t="shared" si="531"/>
        <v>4.5201896027643514E-3</v>
      </c>
      <c r="CJ736" s="42">
        <f t="shared" si="532"/>
        <v>5.7189953504762546E-2</v>
      </c>
      <c r="CK736" s="54">
        <f t="shared" si="534"/>
        <v>8100.1680000000051</v>
      </c>
    </row>
    <row r="737" spans="1:89" ht="20" customHeight="1" x14ac:dyDescent="0.6">
      <c r="A737" s="47">
        <v>730</v>
      </c>
      <c r="B737" s="47">
        <v>3</v>
      </c>
      <c r="C737" s="48" t="s">
        <v>1127</v>
      </c>
      <c r="D737" s="48" t="s">
        <v>219</v>
      </c>
      <c r="E737" s="48" t="s">
        <v>764</v>
      </c>
      <c r="F737" s="23"/>
      <c r="G737" s="19">
        <v>40</v>
      </c>
      <c r="H737" s="20">
        <f t="shared" si="491"/>
        <v>0</v>
      </c>
      <c r="I737" s="23">
        <v>7446</v>
      </c>
      <c r="J737" s="22">
        <v>50</v>
      </c>
      <c r="K737" s="20">
        <f t="shared" si="492"/>
        <v>372300</v>
      </c>
      <c r="L737" s="23"/>
      <c r="M737" s="24">
        <v>60</v>
      </c>
      <c r="N737" s="20">
        <f t="shared" si="493"/>
        <v>0</v>
      </c>
      <c r="O737" s="23">
        <v>2433</v>
      </c>
      <c r="P737" s="25">
        <v>12</v>
      </c>
      <c r="Q737" s="20">
        <f t="shared" si="494"/>
        <v>29196</v>
      </c>
      <c r="R737" s="23">
        <v>80</v>
      </c>
      <c r="S737" s="26">
        <v>12</v>
      </c>
      <c r="T737" s="20">
        <f t="shared" si="495"/>
        <v>960</v>
      </c>
      <c r="U737" s="23">
        <v>330</v>
      </c>
      <c r="V737" s="25">
        <v>8</v>
      </c>
      <c r="W737" s="20">
        <f t="shared" si="496"/>
        <v>2640</v>
      </c>
      <c r="X737" s="23">
        <v>0</v>
      </c>
      <c r="Y737" s="25">
        <v>12</v>
      </c>
      <c r="Z737" s="20">
        <f t="shared" si="497"/>
        <v>0</v>
      </c>
      <c r="AA737" s="23">
        <v>800</v>
      </c>
      <c r="AB737" s="25">
        <v>10</v>
      </c>
      <c r="AC737" s="20">
        <f t="shared" si="498"/>
        <v>8000</v>
      </c>
      <c r="AD737" s="23">
        <v>0</v>
      </c>
      <c r="AE737" s="25">
        <v>25</v>
      </c>
      <c r="AF737" s="20">
        <f t="shared" si="499"/>
        <v>0</v>
      </c>
      <c r="AG737" s="23"/>
      <c r="AH737" s="25">
        <v>7.5</v>
      </c>
      <c r="AI737" s="20">
        <f t="shared" si="500"/>
        <v>0</v>
      </c>
      <c r="AJ737" s="23"/>
      <c r="AK737" s="22">
        <v>15</v>
      </c>
      <c r="AL737" s="20">
        <f t="shared" si="501"/>
        <v>0</v>
      </c>
      <c r="AM737" s="23"/>
      <c r="AN737" s="25">
        <v>12</v>
      </c>
      <c r="AO737" s="20">
        <f t="shared" si="502"/>
        <v>0</v>
      </c>
      <c r="AP737" s="23">
        <f t="shared" si="503"/>
        <v>1210</v>
      </c>
      <c r="AQ737" s="23"/>
      <c r="AR737" s="27">
        <v>4</v>
      </c>
      <c r="AS737" s="23">
        <f t="shared" si="504"/>
        <v>0</v>
      </c>
      <c r="AT737" s="23"/>
      <c r="AU737" s="28">
        <v>6</v>
      </c>
      <c r="AV737" s="23">
        <f t="shared" si="505"/>
        <v>0</v>
      </c>
      <c r="AW737" s="23">
        <v>1142</v>
      </c>
      <c r="AX737" s="29">
        <f t="shared" si="506"/>
        <v>1142</v>
      </c>
      <c r="AY737" s="23">
        <v>16090</v>
      </c>
      <c r="AZ737" s="30">
        <f t="shared" si="507"/>
        <v>0.32675261885576146</v>
      </c>
      <c r="BA737" s="30">
        <f t="shared" si="508"/>
        <v>0.16250335750738651</v>
      </c>
      <c r="BB737" s="30">
        <f t="shared" si="509"/>
        <v>0.46937936703658034</v>
      </c>
      <c r="BC737" s="20">
        <f t="shared" si="510"/>
        <v>383900</v>
      </c>
      <c r="BD737" s="20">
        <f t="shared" si="511"/>
        <v>373260</v>
      </c>
      <c r="BE737" s="20">
        <f t="shared" si="512"/>
        <v>383900</v>
      </c>
      <c r="BF737" s="20">
        <f t="shared" si="513"/>
        <v>383900</v>
      </c>
      <c r="BG737" s="36">
        <v>429186</v>
      </c>
      <c r="BH737" s="36">
        <v>287699.47835497803</v>
      </c>
      <c r="BI737" s="237">
        <f t="shared" si="514"/>
        <v>67.033751882628522</v>
      </c>
      <c r="BJ737" s="238">
        <f t="shared" si="515"/>
        <v>26346</v>
      </c>
      <c r="BK737" s="239">
        <f t="shared" si="516"/>
        <v>6.1385972515412899</v>
      </c>
      <c r="BL737" s="27">
        <f t="shared" si="517"/>
        <v>34170</v>
      </c>
      <c r="BM737" s="239">
        <f t="shared" si="518"/>
        <v>7.9615830898491566</v>
      </c>
      <c r="BN737" s="240">
        <f t="shared" si="519"/>
        <v>6056.25</v>
      </c>
      <c r="BO737" s="239">
        <f t="shared" si="520"/>
        <v>1.4111014804769961</v>
      </c>
      <c r="BP737" s="27">
        <f t="shared" si="521"/>
        <v>15000</v>
      </c>
      <c r="BQ737" s="239">
        <f t="shared" si="522"/>
        <v>3.4949881869399286</v>
      </c>
      <c r="BR737" s="36">
        <f t="shared" si="523"/>
        <v>15435.529999999999</v>
      </c>
      <c r="BS737" s="239">
        <f t="shared" si="524"/>
        <v>3.5964663339437912</v>
      </c>
      <c r="BT737" s="248">
        <f t="shared" si="533"/>
        <v>0.32966248117371483</v>
      </c>
      <c r="BU737" s="36">
        <v>97007.78</v>
      </c>
      <c r="BV737" s="47">
        <f t="shared" si="525"/>
        <v>22.602736342751164</v>
      </c>
      <c r="BW737" s="54">
        <f t="shared" si="526"/>
        <v>44478.741645021975</v>
      </c>
      <c r="BX737" s="237">
        <f t="shared" si="527"/>
        <v>10.363511774620322</v>
      </c>
      <c r="BY737" s="53">
        <v>6826</v>
      </c>
      <c r="BZ737" s="53">
        <v>7200</v>
      </c>
      <c r="CA737" s="53">
        <v>9000</v>
      </c>
      <c r="CB737" s="53">
        <v>3320</v>
      </c>
      <c r="CC737" s="54">
        <v>34170</v>
      </c>
      <c r="CD737" s="54">
        <v>6056.25</v>
      </c>
      <c r="CE737" s="54">
        <v>15000</v>
      </c>
      <c r="CF737" s="42">
        <f t="shared" si="528"/>
        <v>1.7780672050013026E-2</v>
      </c>
      <c r="CG737" s="42">
        <f t="shared" si="529"/>
        <v>1.9289503295290146E-2</v>
      </c>
      <c r="CH737" s="42">
        <f t="shared" si="530"/>
        <v>2.3443605105496222E-2</v>
      </c>
      <c r="CI737" s="42">
        <f t="shared" si="531"/>
        <v>8.6480854389163839E-3</v>
      </c>
      <c r="CJ737" s="42">
        <f t="shared" si="532"/>
        <v>7.9615830898491557E-2</v>
      </c>
      <c r="CK737" s="54">
        <f t="shared" si="534"/>
        <v>8895.7483290043947</v>
      </c>
    </row>
    <row r="738" spans="1:89" ht="20" customHeight="1" x14ac:dyDescent="0.6">
      <c r="A738" s="47">
        <v>731</v>
      </c>
      <c r="B738" s="62">
        <v>2</v>
      </c>
      <c r="C738" s="48" t="s">
        <v>1128</v>
      </c>
      <c r="D738" s="48" t="s">
        <v>179</v>
      </c>
      <c r="E738" s="48" t="s">
        <v>180</v>
      </c>
      <c r="F738" s="57"/>
      <c r="G738" s="19">
        <v>40</v>
      </c>
      <c r="H738" s="20">
        <f t="shared" si="491"/>
        <v>0</v>
      </c>
      <c r="I738" s="57">
        <v>7694</v>
      </c>
      <c r="J738" s="22">
        <v>50</v>
      </c>
      <c r="K738" s="20">
        <f t="shared" si="492"/>
        <v>384700</v>
      </c>
      <c r="L738" s="23"/>
      <c r="M738" s="24">
        <v>60</v>
      </c>
      <c r="N738" s="20">
        <f t="shared" si="493"/>
        <v>0</v>
      </c>
      <c r="O738" s="57">
        <v>1906</v>
      </c>
      <c r="P738" s="25">
        <v>12</v>
      </c>
      <c r="Q738" s="20">
        <f t="shared" si="494"/>
        <v>22872</v>
      </c>
      <c r="R738" s="57">
        <v>480</v>
      </c>
      <c r="S738" s="26">
        <v>12</v>
      </c>
      <c r="T738" s="20">
        <f t="shared" si="495"/>
        <v>5760</v>
      </c>
      <c r="U738" s="23"/>
      <c r="V738" s="25">
        <v>8</v>
      </c>
      <c r="W738" s="20">
        <f t="shared" si="496"/>
        <v>0</v>
      </c>
      <c r="X738" s="57"/>
      <c r="Y738" s="25">
        <v>12</v>
      </c>
      <c r="Z738" s="20">
        <f t="shared" si="497"/>
        <v>0</v>
      </c>
      <c r="AA738" s="57">
        <v>538</v>
      </c>
      <c r="AB738" s="25">
        <v>10</v>
      </c>
      <c r="AC738" s="20">
        <f t="shared" si="498"/>
        <v>5380</v>
      </c>
      <c r="AD738" s="57"/>
      <c r="AE738" s="25">
        <v>25</v>
      </c>
      <c r="AF738" s="20">
        <f t="shared" si="499"/>
        <v>0</v>
      </c>
      <c r="AG738" s="57"/>
      <c r="AH738" s="25">
        <v>7.5</v>
      </c>
      <c r="AI738" s="20">
        <f t="shared" si="500"/>
        <v>0</v>
      </c>
      <c r="AJ738" s="57">
        <v>79</v>
      </c>
      <c r="AK738" s="22">
        <v>15</v>
      </c>
      <c r="AL738" s="20">
        <f t="shared" si="501"/>
        <v>1185</v>
      </c>
      <c r="AM738" s="57"/>
      <c r="AN738" s="25">
        <v>12</v>
      </c>
      <c r="AO738" s="20">
        <f t="shared" si="502"/>
        <v>0</v>
      </c>
      <c r="AP738" s="23">
        <f t="shared" si="503"/>
        <v>1097</v>
      </c>
      <c r="AQ738" s="57">
        <v>24</v>
      </c>
      <c r="AR738" s="27">
        <v>4</v>
      </c>
      <c r="AS738" s="23">
        <f t="shared" si="504"/>
        <v>96</v>
      </c>
      <c r="AT738" s="57"/>
      <c r="AU738" s="28">
        <v>6</v>
      </c>
      <c r="AV738" s="23">
        <f t="shared" si="505"/>
        <v>0</v>
      </c>
      <c r="AW738" s="57">
        <v>316</v>
      </c>
      <c r="AX738" s="29">
        <f t="shared" si="506"/>
        <v>412</v>
      </c>
      <c r="AY738" s="57">
        <v>8335</v>
      </c>
      <c r="AZ738" s="30">
        <f t="shared" si="507"/>
        <v>0.24772550038991423</v>
      </c>
      <c r="BA738" s="30">
        <f t="shared" si="508"/>
        <v>0.14257863270080581</v>
      </c>
      <c r="BB738" s="30">
        <f t="shared" si="509"/>
        <v>0.21615949632738721</v>
      </c>
      <c r="BC738" s="20">
        <f t="shared" si="510"/>
        <v>395840</v>
      </c>
      <c r="BD738" s="20">
        <f t="shared" si="511"/>
        <v>390460</v>
      </c>
      <c r="BE738" s="20">
        <f t="shared" si="512"/>
        <v>395840</v>
      </c>
      <c r="BF738" s="20">
        <f t="shared" si="513"/>
        <v>395840</v>
      </c>
      <c r="BG738" s="241">
        <v>428232</v>
      </c>
      <c r="BH738" s="241">
        <v>290543.117952</v>
      </c>
      <c r="BI738" s="237">
        <f t="shared" si="514"/>
        <v>67.847129115059133</v>
      </c>
      <c r="BJ738" s="238">
        <f t="shared" si="515"/>
        <v>35779</v>
      </c>
      <c r="BK738" s="239">
        <f t="shared" si="516"/>
        <v>8.355050533355751</v>
      </c>
      <c r="BL738" s="27">
        <f t="shared" si="517"/>
        <v>23009</v>
      </c>
      <c r="BM738" s="239">
        <f t="shared" si="518"/>
        <v>5.3730221001700018</v>
      </c>
      <c r="BN738" s="240">
        <f t="shared" si="519"/>
        <v>2120</v>
      </c>
      <c r="BO738" s="239">
        <f t="shared" si="520"/>
        <v>0.49505875319920045</v>
      </c>
      <c r="BP738" s="27">
        <f t="shared" si="521"/>
        <v>8000</v>
      </c>
      <c r="BQ738" s="239">
        <f t="shared" si="522"/>
        <v>1.8681462384875489</v>
      </c>
      <c r="BR738" s="36">
        <f t="shared" si="523"/>
        <v>21163.105744</v>
      </c>
      <c r="BS738" s="239">
        <f t="shared" si="524"/>
        <v>4.9419720487959804</v>
      </c>
      <c r="BT738" s="248">
        <f t="shared" si="533"/>
        <v>0.32152870884940871</v>
      </c>
      <c r="BU738" s="241">
        <v>90071.105744</v>
      </c>
      <c r="BV738" s="47">
        <f t="shared" si="525"/>
        <v>21.033249674008484</v>
      </c>
      <c r="BW738" s="54">
        <f t="shared" si="526"/>
        <v>47617.776303999999</v>
      </c>
      <c r="BX738" s="237">
        <f t="shared" si="527"/>
        <v>11.119621210932392</v>
      </c>
      <c r="BY738" s="58">
        <v>11429</v>
      </c>
      <c r="BZ738" s="58">
        <v>11250</v>
      </c>
      <c r="CA738" s="58">
        <v>9900</v>
      </c>
      <c r="CB738" s="58">
        <v>3200</v>
      </c>
      <c r="CC738" s="59">
        <v>23009</v>
      </c>
      <c r="CD738" s="59">
        <v>2120</v>
      </c>
      <c r="CE738" s="59">
        <v>8000</v>
      </c>
      <c r="CF738" s="42">
        <f t="shared" si="528"/>
        <v>2.8872776879547292E-2</v>
      </c>
      <c r="CG738" s="42">
        <f t="shared" si="529"/>
        <v>2.8812170260718126E-2</v>
      </c>
      <c r="CH738" s="42">
        <f t="shared" si="530"/>
        <v>2.5010105092966854E-2</v>
      </c>
      <c r="CI738" s="42">
        <f t="shared" si="531"/>
        <v>8.0840743734842367E-3</v>
      </c>
      <c r="CJ738" s="42">
        <f t="shared" si="532"/>
        <v>5.373022100170001E-2</v>
      </c>
      <c r="CK738" s="54">
        <f t="shared" si="534"/>
        <v>9523.5552607999998</v>
      </c>
    </row>
    <row r="739" spans="1:89" ht="20" customHeight="1" x14ac:dyDescent="0.6">
      <c r="A739" s="47">
        <v>732</v>
      </c>
      <c r="B739" s="47">
        <v>3</v>
      </c>
      <c r="C739" s="48" t="s">
        <v>1129</v>
      </c>
      <c r="D739" s="48" t="s">
        <v>212</v>
      </c>
      <c r="E739" s="48" t="s">
        <v>551</v>
      </c>
      <c r="F739" s="23"/>
      <c r="G739" s="19">
        <v>40</v>
      </c>
      <c r="H739" s="20">
        <f t="shared" si="491"/>
        <v>0</v>
      </c>
      <c r="I739" s="23">
        <v>7230</v>
      </c>
      <c r="J739" s="22">
        <v>50</v>
      </c>
      <c r="K739" s="20">
        <f t="shared" si="492"/>
        <v>361500</v>
      </c>
      <c r="L739" s="23"/>
      <c r="M739" s="24">
        <v>60</v>
      </c>
      <c r="N739" s="20">
        <f t="shared" si="493"/>
        <v>0</v>
      </c>
      <c r="O739" s="23">
        <v>3180</v>
      </c>
      <c r="P739" s="25">
        <v>12</v>
      </c>
      <c r="Q739" s="20">
        <f t="shared" si="494"/>
        <v>38160</v>
      </c>
      <c r="R739" s="23">
        <v>560</v>
      </c>
      <c r="S739" s="26">
        <v>12</v>
      </c>
      <c r="T739" s="20">
        <f t="shared" si="495"/>
        <v>6720</v>
      </c>
      <c r="U739" s="23">
        <v>500</v>
      </c>
      <c r="V739" s="25">
        <v>8</v>
      </c>
      <c r="W739" s="20">
        <f t="shared" si="496"/>
        <v>4000</v>
      </c>
      <c r="X739" s="23">
        <v>55</v>
      </c>
      <c r="Y739" s="25">
        <v>12</v>
      </c>
      <c r="Z739" s="20">
        <f t="shared" si="497"/>
        <v>660</v>
      </c>
      <c r="AA739" s="23">
        <v>295</v>
      </c>
      <c r="AB739" s="25">
        <v>10</v>
      </c>
      <c r="AC739" s="20">
        <f t="shared" si="498"/>
        <v>2950</v>
      </c>
      <c r="AD739" s="23"/>
      <c r="AE739" s="25">
        <v>25</v>
      </c>
      <c r="AF739" s="20">
        <f t="shared" si="499"/>
        <v>0</v>
      </c>
      <c r="AG739" s="23"/>
      <c r="AH739" s="25">
        <v>7.5</v>
      </c>
      <c r="AI739" s="20">
        <f t="shared" si="500"/>
        <v>0</v>
      </c>
      <c r="AJ739" s="23">
        <v>92</v>
      </c>
      <c r="AK739" s="22">
        <v>15</v>
      </c>
      <c r="AL739" s="20">
        <f t="shared" si="501"/>
        <v>1380</v>
      </c>
      <c r="AM739" s="23"/>
      <c r="AN739" s="25">
        <v>12</v>
      </c>
      <c r="AO739" s="20">
        <f t="shared" si="502"/>
        <v>0</v>
      </c>
      <c r="AP739" s="23">
        <f t="shared" si="503"/>
        <v>1502</v>
      </c>
      <c r="AQ739" s="23"/>
      <c r="AR739" s="27">
        <v>4</v>
      </c>
      <c r="AS739" s="23">
        <f t="shared" si="504"/>
        <v>0</v>
      </c>
      <c r="AT739" s="23"/>
      <c r="AU739" s="28">
        <v>6</v>
      </c>
      <c r="AV739" s="23">
        <f t="shared" si="505"/>
        <v>0</v>
      </c>
      <c r="AW739" s="23">
        <v>780</v>
      </c>
      <c r="AX739" s="29">
        <f t="shared" si="506"/>
        <v>780</v>
      </c>
      <c r="AY739" s="23">
        <v>12300</v>
      </c>
      <c r="AZ739" s="30">
        <f t="shared" si="507"/>
        <v>0.43983402489626555</v>
      </c>
      <c r="BA739" s="30">
        <f t="shared" si="508"/>
        <v>0.20774550484094054</v>
      </c>
      <c r="BB739" s="30">
        <f t="shared" si="509"/>
        <v>0.24528301886792453</v>
      </c>
      <c r="BC739" s="20">
        <f t="shared" si="510"/>
        <v>375830</v>
      </c>
      <c r="BD739" s="20">
        <f t="shared" si="511"/>
        <v>368220</v>
      </c>
      <c r="BE739" s="20">
        <f t="shared" si="512"/>
        <v>375830</v>
      </c>
      <c r="BF739" s="20">
        <f t="shared" si="513"/>
        <v>375830</v>
      </c>
      <c r="BG739" s="36">
        <v>427670</v>
      </c>
      <c r="BH739" s="36">
        <v>292182.49999999203</v>
      </c>
      <c r="BI739" s="237">
        <f t="shared" si="514"/>
        <v>68.319615591458842</v>
      </c>
      <c r="BJ739" s="238">
        <f t="shared" si="515"/>
        <v>28800</v>
      </c>
      <c r="BK739" s="239">
        <f t="shared" si="516"/>
        <v>6.7341641920172099</v>
      </c>
      <c r="BL739" s="27">
        <f t="shared" si="517"/>
        <v>33610</v>
      </c>
      <c r="BM739" s="239">
        <f t="shared" si="518"/>
        <v>7.8588631421423063</v>
      </c>
      <c r="BN739" s="240">
        <f t="shared" si="519"/>
        <v>2528.13</v>
      </c>
      <c r="BO739" s="239">
        <f t="shared" si="520"/>
        <v>0.59114036523487745</v>
      </c>
      <c r="BP739" s="27">
        <f t="shared" si="521"/>
        <v>20000</v>
      </c>
      <c r="BQ739" s="239">
        <f t="shared" si="522"/>
        <v>4.6765029111230625</v>
      </c>
      <c r="BR739" s="36">
        <f t="shared" si="523"/>
        <v>37168.479999999996</v>
      </c>
      <c r="BS739" s="239">
        <f t="shared" si="524"/>
        <v>8.6909252461009654</v>
      </c>
      <c r="BT739" s="248">
        <f t="shared" si="533"/>
        <v>0.31680384408541157</v>
      </c>
      <c r="BU739" s="36">
        <v>122106.61</v>
      </c>
      <c r="BV739" s="47">
        <f t="shared" si="525"/>
        <v>28.551595856618423</v>
      </c>
      <c r="BW739" s="54">
        <f t="shared" si="526"/>
        <v>13380.890000007974</v>
      </c>
      <c r="BX739" s="237">
        <f t="shared" si="527"/>
        <v>3.1287885519227383</v>
      </c>
      <c r="BY739" s="53">
        <v>11169</v>
      </c>
      <c r="BZ739" s="53">
        <v>5031</v>
      </c>
      <c r="CA739" s="53">
        <v>6680</v>
      </c>
      <c r="CB739" s="53">
        <v>5920</v>
      </c>
      <c r="CC739" s="54">
        <v>33610</v>
      </c>
      <c r="CD739" s="54">
        <v>2528.13</v>
      </c>
      <c r="CE739" s="54">
        <v>20000</v>
      </c>
      <c r="CF739" s="42">
        <f t="shared" si="528"/>
        <v>2.9718223664954899E-2</v>
      </c>
      <c r="CG739" s="42">
        <f t="shared" si="529"/>
        <v>1.366302753788496E-2</v>
      </c>
      <c r="CH739" s="42">
        <f t="shared" si="530"/>
        <v>1.7773993560918501E-2</v>
      </c>
      <c r="CI739" s="42">
        <f t="shared" si="531"/>
        <v>1.5751802676742144E-2</v>
      </c>
      <c r="CJ739" s="42">
        <f t="shared" si="532"/>
        <v>7.8588631421423055E-2</v>
      </c>
      <c r="CK739" s="54">
        <f t="shared" si="534"/>
        <v>2676.1780000015951</v>
      </c>
    </row>
    <row r="740" spans="1:89" ht="20" customHeight="1" x14ac:dyDescent="0.6">
      <c r="A740" s="47">
        <v>733</v>
      </c>
      <c r="B740" s="47">
        <v>4</v>
      </c>
      <c r="C740" s="48" t="s">
        <v>1130</v>
      </c>
      <c r="D740" s="48" t="s">
        <v>394</v>
      </c>
      <c r="E740" s="48" t="s">
        <v>395</v>
      </c>
      <c r="F740" s="23"/>
      <c r="G740" s="19">
        <v>40</v>
      </c>
      <c r="H740" s="20">
        <f t="shared" si="491"/>
        <v>0</v>
      </c>
      <c r="I740" s="23">
        <v>7195</v>
      </c>
      <c r="J740" s="22">
        <v>50</v>
      </c>
      <c r="K740" s="20">
        <f t="shared" si="492"/>
        <v>359750</v>
      </c>
      <c r="L740" s="23"/>
      <c r="M740" s="24">
        <v>60</v>
      </c>
      <c r="N740" s="20">
        <f t="shared" si="493"/>
        <v>0</v>
      </c>
      <c r="O740" s="23">
        <v>2375</v>
      </c>
      <c r="P740" s="25">
        <v>12</v>
      </c>
      <c r="Q740" s="20">
        <f t="shared" si="494"/>
        <v>28500</v>
      </c>
      <c r="R740" s="23">
        <v>520</v>
      </c>
      <c r="S740" s="26">
        <v>12</v>
      </c>
      <c r="T740" s="20">
        <f t="shared" si="495"/>
        <v>6240</v>
      </c>
      <c r="U740" s="23">
        <v>810</v>
      </c>
      <c r="V740" s="25">
        <v>8</v>
      </c>
      <c r="W740" s="20">
        <f t="shared" si="496"/>
        <v>6480</v>
      </c>
      <c r="X740" s="23"/>
      <c r="Y740" s="25">
        <v>12</v>
      </c>
      <c r="Z740" s="20">
        <f t="shared" si="497"/>
        <v>0</v>
      </c>
      <c r="AA740" s="23">
        <v>83</v>
      </c>
      <c r="AB740" s="25">
        <v>10</v>
      </c>
      <c r="AC740" s="20">
        <f t="shared" si="498"/>
        <v>830</v>
      </c>
      <c r="AD740" s="23">
        <v>285</v>
      </c>
      <c r="AE740" s="25">
        <v>25</v>
      </c>
      <c r="AF740" s="20">
        <f t="shared" si="499"/>
        <v>7125</v>
      </c>
      <c r="AG740" s="23"/>
      <c r="AH740" s="25">
        <v>7.5</v>
      </c>
      <c r="AI740" s="20">
        <f t="shared" si="500"/>
        <v>0</v>
      </c>
      <c r="AJ740" s="23"/>
      <c r="AK740" s="22">
        <v>15</v>
      </c>
      <c r="AL740" s="20">
        <f t="shared" si="501"/>
        <v>0</v>
      </c>
      <c r="AM740" s="23"/>
      <c r="AN740" s="25">
        <v>12</v>
      </c>
      <c r="AO740" s="20">
        <f t="shared" si="502"/>
        <v>0</v>
      </c>
      <c r="AP740" s="23">
        <f t="shared" si="503"/>
        <v>1698</v>
      </c>
      <c r="AQ740" s="23"/>
      <c r="AR740" s="27">
        <v>4</v>
      </c>
      <c r="AS740" s="23">
        <f t="shared" si="504"/>
        <v>0</v>
      </c>
      <c r="AT740" s="23">
        <v>17</v>
      </c>
      <c r="AU740" s="28">
        <v>6</v>
      </c>
      <c r="AV740" s="23">
        <f t="shared" si="505"/>
        <v>102</v>
      </c>
      <c r="AW740" s="23">
        <v>1073</v>
      </c>
      <c r="AX740" s="29">
        <f t="shared" si="506"/>
        <v>1175</v>
      </c>
      <c r="AY740" s="23">
        <v>17352</v>
      </c>
      <c r="AZ740" s="30">
        <f t="shared" si="507"/>
        <v>0.33009034051424602</v>
      </c>
      <c r="BA740" s="30">
        <f t="shared" si="508"/>
        <v>0.23599722029186934</v>
      </c>
      <c r="BB740" s="30">
        <f t="shared" si="509"/>
        <v>0.49473684210526314</v>
      </c>
      <c r="BC740" s="20">
        <f t="shared" si="510"/>
        <v>380425</v>
      </c>
      <c r="BD740" s="20">
        <f t="shared" si="511"/>
        <v>373115</v>
      </c>
      <c r="BE740" s="20">
        <f t="shared" si="512"/>
        <v>380425</v>
      </c>
      <c r="BF740" s="20">
        <f t="shared" si="513"/>
        <v>380425</v>
      </c>
      <c r="BG740" s="36">
        <v>426517</v>
      </c>
      <c r="BH740" s="36">
        <v>287616.61921899999</v>
      </c>
      <c r="BI740" s="237">
        <f t="shared" si="514"/>
        <v>67.433799641983782</v>
      </c>
      <c r="BJ740" s="238">
        <f t="shared" si="515"/>
        <v>29818</v>
      </c>
      <c r="BK740" s="239">
        <f t="shared" si="516"/>
        <v>6.9910460778820065</v>
      </c>
      <c r="BL740" s="27">
        <f t="shared" si="517"/>
        <v>42825</v>
      </c>
      <c r="BM740" s="239">
        <f t="shared" si="518"/>
        <v>10.040631440247399</v>
      </c>
      <c r="BN740" s="240">
        <f t="shared" si="519"/>
        <v>3388</v>
      </c>
      <c r="BO740" s="239">
        <f t="shared" si="520"/>
        <v>0.79434113997800793</v>
      </c>
      <c r="BP740" s="27">
        <f t="shared" si="521"/>
        <v>24000</v>
      </c>
      <c r="BQ740" s="239">
        <f t="shared" si="522"/>
        <v>5.626973836916231</v>
      </c>
      <c r="BR740" s="36">
        <f t="shared" si="523"/>
        <v>77778</v>
      </c>
      <c r="BS740" s="239">
        <f t="shared" si="524"/>
        <v>18.235615461986274</v>
      </c>
      <c r="BT740" s="248">
        <f t="shared" si="533"/>
        <v>0.32566200358016212</v>
      </c>
      <c r="BU740" s="36">
        <v>177809</v>
      </c>
      <c r="BV740" s="47">
        <f t="shared" si="525"/>
        <v>41.688607957009921</v>
      </c>
      <c r="BW740" s="54">
        <f t="shared" si="526"/>
        <v>-38908.619218999986</v>
      </c>
      <c r="BX740" s="237">
        <f t="shared" si="527"/>
        <v>-9.1224075989937052</v>
      </c>
      <c r="BY740" s="53">
        <v>9000</v>
      </c>
      <c r="BZ740" s="53">
        <v>5031</v>
      </c>
      <c r="CA740" s="53">
        <v>9950</v>
      </c>
      <c r="CB740" s="53">
        <v>5837</v>
      </c>
      <c r="CC740" s="54">
        <v>42825</v>
      </c>
      <c r="CD740" s="54">
        <v>3388</v>
      </c>
      <c r="CE740" s="54">
        <v>24000</v>
      </c>
      <c r="CF740" s="42">
        <f t="shared" si="528"/>
        <v>2.3657751199316554E-2</v>
      </c>
      <c r="CG740" s="42">
        <f t="shared" si="529"/>
        <v>1.3483778459724214E-2</v>
      </c>
      <c r="CH740" s="42">
        <f t="shared" si="530"/>
        <v>2.6154958270355525E-2</v>
      </c>
      <c r="CI740" s="42">
        <f t="shared" si="531"/>
        <v>1.5343365972267858E-2</v>
      </c>
      <c r="CJ740" s="42">
        <f t="shared" si="532"/>
        <v>0.100406314402474</v>
      </c>
      <c r="CK740" s="54">
        <v>0</v>
      </c>
    </row>
    <row r="741" spans="1:89" ht="20" customHeight="1" x14ac:dyDescent="0.6">
      <c r="A741" s="47">
        <v>734</v>
      </c>
      <c r="B741" s="47">
        <v>4</v>
      </c>
      <c r="C741" s="48" t="s">
        <v>1131</v>
      </c>
      <c r="D741" s="48" t="s">
        <v>81</v>
      </c>
      <c r="E741" s="48" t="s">
        <v>233</v>
      </c>
      <c r="F741" s="49">
        <v>0</v>
      </c>
      <c r="G741" s="19">
        <v>40</v>
      </c>
      <c r="H741" s="20">
        <f t="shared" si="491"/>
        <v>0</v>
      </c>
      <c r="I741" s="23">
        <v>7290</v>
      </c>
      <c r="J741" s="22">
        <v>50</v>
      </c>
      <c r="K741" s="20">
        <f t="shared" si="492"/>
        <v>364500</v>
      </c>
      <c r="L741" s="23"/>
      <c r="M741" s="24">
        <v>60</v>
      </c>
      <c r="N741" s="20">
        <f t="shared" si="493"/>
        <v>0</v>
      </c>
      <c r="O741" s="23">
        <v>2497</v>
      </c>
      <c r="P741" s="25">
        <v>12</v>
      </c>
      <c r="Q741" s="20">
        <f t="shared" si="494"/>
        <v>29964</v>
      </c>
      <c r="R741" s="23">
        <v>520</v>
      </c>
      <c r="S741" s="26">
        <v>12</v>
      </c>
      <c r="T741" s="20">
        <f t="shared" si="495"/>
        <v>6240</v>
      </c>
      <c r="U741" s="23">
        <v>300</v>
      </c>
      <c r="V741" s="25">
        <v>8</v>
      </c>
      <c r="W741" s="20">
        <f t="shared" si="496"/>
        <v>2400</v>
      </c>
      <c r="X741" s="23">
        <v>245</v>
      </c>
      <c r="Y741" s="25">
        <v>12</v>
      </c>
      <c r="Z741" s="20">
        <f t="shared" si="497"/>
        <v>2940</v>
      </c>
      <c r="AA741" s="23">
        <v>560</v>
      </c>
      <c r="AB741" s="25">
        <v>10</v>
      </c>
      <c r="AC741" s="20">
        <f t="shared" si="498"/>
        <v>5600</v>
      </c>
      <c r="AD741" s="23">
        <v>50</v>
      </c>
      <c r="AE741" s="25">
        <v>25</v>
      </c>
      <c r="AF741" s="20">
        <f t="shared" si="499"/>
        <v>1250</v>
      </c>
      <c r="AG741" s="23">
        <v>0</v>
      </c>
      <c r="AH741" s="25">
        <v>7.5</v>
      </c>
      <c r="AI741" s="20">
        <f t="shared" si="500"/>
        <v>0</v>
      </c>
      <c r="AJ741" s="23"/>
      <c r="AK741" s="22">
        <v>15</v>
      </c>
      <c r="AL741" s="20">
        <f t="shared" si="501"/>
        <v>0</v>
      </c>
      <c r="AM741" s="23">
        <v>0</v>
      </c>
      <c r="AN741" s="25">
        <v>12</v>
      </c>
      <c r="AO741" s="20">
        <f t="shared" si="502"/>
        <v>0</v>
      </c>
      <c r="AP741" s="23">
        <f t="shared" si="503"/>
        <v>1675</v>
      </c>
      <c r="AQ741" s="23">
        <v>47</v>
      </c>
      <c r="AR741" s="27">
        <v>4</v>
      </c>
      <c r="AS741" s="23">
        <f t="shared" si="504"/>
        <v>188</v>
      </c>
      <c r="AT741" s="23">
        <v>0</v>
      </c>
      <c r="AU741" s="28">
        <v>6</v>
      </c>
      <c r="AV741" s="23">
        <f t="shared" si="505"/>
        <v>0</v>
      </c>
      <c r="AW741" s="23">
        <v>626</v>
      </c>
      <c r="AX741" s="29">
        <f t="shared" si="506"/>
        <v>814</v>
      </c>
      <c r="AY741" s="23">
        <v>13400</v>
      </c>
      <c r="AZ741" s="30">
        <f t="shared" si="507"/>
        <v>0.34252400548696843</v>
      </c>
      <c r="BA741" s="30">
        <f t="shared" si="508"/>
        <v>0.22976680384087791</v>
      </c>
      <c r="BB741" s="30">
        <f t="shared" si="509"/>
        <v>0.32599118942731276</v>
      </c>
      <c r="BC741" s="20">
        <f t="shared" si="510"/>
        <v>382930</v>
      </c>
      <c r="BD741" s="20">
        <f t="shared" si="511"/>
        <v>371990</v>
      </c>
      <c r="BE741" s="20">
        <f t="shared" si="512"/>
        <v>382930</v>
      </c>
      <c r="BF741" s="20">
        <f t="shared" si="513"/>
        <v>382930</v>
      </c>
      <c r="BG741" s="36">
        <v>426394</v>
      </c>
      <c r="BH741" s="36">
        <v>285449.83283244399</v>
      </c>
      <c r="BI741" s="237">
        <f t="shared" si="514"/>
        <v>66.94508666455063</v>
      </c>
      <c r="BJ741" s="238">
        <f t="shared" si="515"/>
        <v>32938</v>
      </c>
      <c r="BK741" s="239">
        <f t="shared" si="516"/>
        <v>7.7247803674535769</v>
      </c>
      <c r="BL741" s="27">
        <f t="shared" si="517"/>
        <v>38715</v>
      </c>
      <c r="BM741" s="239">
        <f t="shared" si="518"/>
        <v>9.0796305764152407</v>
      </c>
      <c r="BN741" s="240">
        <f t="shared" si="519"/>
        <v>1903.13</v>
      </c>
      <c r="BO741" s="239">
        <f t="shared" si="520"/>
        <v>0.44633132736389358</v>
      </c>
      <c r="BP741" s="27">
        <f t="shared" si="521"/>
        <v>11000</v>
      </c>
      <c r="BQ741" s="239">
        <f t="shared" si="522"/>
        <v>2.5797736365896333</v>
      </c>
      <c r="BR741" s="36">
        <f t="shared" si="523"/>
        <v>43776.459999999992</v>
      </c>
      <c r="BS741" s="239">
        <f t="shared" si="524"/>
        <v>10.266668855565509</v>
      </c>
      <c r="BT741" s="248">
        <f t="shared" si="533"/>
        <v>0.33054913335449376</v>
      </c>
      <c r="BU741" s="36">
        <v>128332.59</v>
      </c>
      <c r="BV741" s="47">
        <f t="shared" si="525"/>
        <v>30.097184763387855</v>
      </c>
      <c r="BW741" s="54">
        <f t="shared" si="526"/>
        <v>12611.57716755601</v>
      </c>
      <c r="BX741" s="237">
        <f t="shared" si="527"/>
        <v>2.9577285720615234</v>
      </c>
      <c r="BY741" s="53">
        <v>11884</v>
      </c>
      <c r="BZ741" s="53">
        <v>10494</v>
      </c>
      <c r="CA741" s="53">
        <v>7360</v>
      </c>
      <c r="CB741" s="53">
        <v>3200</v>
      </c>
      <c r="CC741" s="54">
        <v>38715</v>
      </c>
      <c r="CD741" s="54">
        <v>1903.13</v>
      </c>
      <c r="CE741" s="54">
        <v>11000</v>
      </c>
      <c r="CF741" s="42">
        <f t="shared" si="528"/>
        <v>3.1034392708850181E-2</v>
      </c>
      <c r="CG741" s="42">
        <f t="shared" si="529"/>
        <v>2.821043576440227E-2</v>
      </c>
      <c r="CH741" s="42">
        <f t="shared" si="530"/>
        <v>1.9220223017261642E-2</v>
      </c>
      <c r="CI741" s="42">
        <f t="shared" si="531"/>
        <v>8.3566187031572352E-3</v>
      </c>
      <c r="CJ741" s="42">
        <f t="shared" si="532"/>
        <v>9.0796305764152402E-2</v>
      </c>
      <c r="CK741" s="54">
        <f>+BW741*20%</f>
        <v>2522.3154335112022</v>
      </c>
    </row>
    <row r="742" spans="1:89" ht="20" customHeight="1" x14ac:dyDescent="0.6">
      <c r="A742" s="47">
        <v>735</v>
      </c>
      <c r="B742" s="62">
        <v>3</v>
      </c>
      <c r="C742" s="60" t="s">
        <v>1132</v>
      </c>
      <c r="D742" s="63" t="s">
        <v>78</v>
      </c>
      <c r="E742" s="47" t="s">
        <v>101</v>
      </c>
      <c r="F742" s="57"/>
      <c r="G742" s="19">
        <v>40</v>
      </c>
      <c r="H742" s="20">
        <f t="shared" si="491"/>
        <v>0</v>
      </c>
      <c r="I742" s="57">
        <v>7269</v>
      </c>
      <c r="J742" s="22">
        <v>50</v>
      </c>
      <c r="K742" s="20">
        <f t="shared" si="492"/>
        <v>363450</v>
      </c>
      <c r="L742" s="23"/>
      <c r="M742" s="24">
        <v>60</v>
      </c>
      <c r="N742" s="20">
        <f t="shared" si="493"/>
        <v>0</v>
      </c>
      <c r="O742" s="23">
        <v>3003</v>
      </c>
      <c r="P742" s="25">
        <v>12</v>
      </c>
      <c r="Q742" s="20">
        <f t="shared" si="494"/>
        <v>36036</v>
      </c>
      <c r="R742" s="23"/>
      <c r="S742" s="26">
        <v>12</v>
      </c>
      <c r="T742" s="20">
        <f t="shared" si="495"/>
        <v>0</v>
      </c>
      <c r="U742" s="23">
        <v>310</v>
      </c>
      <c r="V742" s="25">
        <v>8</v>
      </c>
      <c r="W742" s="20">
        <f t="shared" si="496"/>
        <v>2480</v>
      </c>
      <c r="X742" s="23">
        <v>237</v>
      </c>
      <c r="Y742" s="25">
        <v>12</v>
      </c>
      <c r="Z742" s="20">
        <f t="shared" si="497"/>
        <v>2844</v>
      </c>
      <c r="AA742" s="23">
        <v>453</v>
      </c>
      <c r="AB742" s="25">
        <v>10</v>
      </c>
      <c r="AC742" s="20">
        <f t="shared" si="498"/>
        <v>4530</v>
      </c>
      <c r="AD742" s="23"/>
      <c r="AE742" s="25">
        <v>25</v>
      </c>
      <c r="AF742" s="20">
        <f t="shared" si="499"/>
        <v>0</v>
      </c>
      <c r="AG742" s="23"/>
      <c r="AH742" s="25">
        <v>7.5</v>
      </c>
      <c r="AI742" s="20">
        <f t="shared" si="500"/>
        <v>0</v>
      </c>
      <c r="AJ742" s="23"/>
      <c r="AK742" s="22">
        <v>15</v>
      </c>
      <c r="AL742" s="20">
        <f t="shared" si="501"/>
        <v>0</v>
      </c>
      <c r="AM742" s="23"/>
      <c r="AN742" s="25">
        <v>12</v>
      </c>
      <c r="AO742" s="20">
        <f t="shared" si="502"/>
        <v>0</v>
      </c>
      <c r="AP742" s="23">
        <f t="shared" si="503"/>
        <v>1000</v>
      </c>
      <c r="AQ742" s="23"/>
      <c r="AR742" s="27">
        <v>4</v>
      </c>
      <c r="AS742" s="23">
        <f t="shared" si="504"/>
        <v>0</v>
      </c>
      <c r="AT742" s="23"/>
      <c r="AU742" s="28">
        <v>6</v>
      </c>
      <c r="AV742" s="23">
        <f t="shared" si="505"/>
        <v>0</v>
      </c>
      <c r="AW742" s="23">
        <v>814</v>
      </c>
      <c r="AX742" s="29">
        <f t="shared" si="506"/>
        <v>814</v>
      </c>
      <c r="AY742" s="23">
        <v>16280</v>
      </c>
      <c r="AZ742" s="30">
        <f t="shared" si="507"/>
        <v>0.41312422616591005</v>
      </c>
      <c r="BA742" s="30">
        <f t="shared" si="508"/>
        <v>0.13757050488375291</v>
      </c>
      <c r="BB742" s="30">
        <f t="shared" si="509"/>
        <v>0.27106227106227104</v>
      </c>
      <c r="BC742" s="20">
        <f t="shared" si="510"/>
        <v>373304</v>
      </c>
      <c r="BD742" s="20">
        <f t="shared" si="511"/>
        <v>363450</v>
      </c>
      <c r="BE742" s="20">
        <f t="shared" si="512"/>
        <v>373304</v>
      </c>
      <c r="BF742" s="20">
        <f t="shared" si="513"/>
        <v>373304</v>
      </c>
      <c r="BG742" s="36">
        <v>425620</v>
      </c>
      <c r="BH742" s="36">
        <v>280958.87119446503</v>
      </c>
      <c r="BI742" s="237">
        <f t="shared" si="514"/>
        <v>66.011670314944098</v>
      </c>
      <c r="BJ742" s="238">
        <f t="shared" si="515"/>
        <v>24100</v>
      </c>
      <c r="BK742" s="239">
        <f t="shared" si="516"/>
        <v>5.6623278981250884</v>
      </c>
      <c r="BL742" s="27">
        <f t="shared" si="517"/>
        <v>36790</v>
      </c>
      <c r="BM742" s="239">
        <f t="shared" si="518"/>
        <v>8.6438607208307889</v>
      </c>
      <c r="BN742" s="240">
        <f t="shared" si="519"/>
        <v>500</v>
      </c>
      <c r="BO742" s="239">
        <f t="shared" si="520"/>
        <v>0.11747568253371553</v>
      </c>
      <c r="BP742" s="27">
        <f t="shared" si="521"/>
        <v>19000</v>
      </c>
      <c r="BQ742" s="239">
        <f t="shared" si="522"/>
        <v>4.4640759362811897</v>
      </c>
      <c r="BR742" s="36">
        <f t="shared" si="523"/>
        <v>20835.36</v>
      </c>
      <c r="BS742" s="239">
        <f t="shared" si="524"/>
        <v>4.8952962736713506</v>
      </c>
      <c r="BT742" s="248">
        <f t="shared" si="533"/>
        <v>0.33988329685055912</v>
      </c>
      <c r="BU742" s="36">
        <v>101225.36</v>
      </c>
      <c r="BV742" s="47">
        <f t="shared" si="525"/>
        <v>23.783036511442134</v>
      </c>
      <c r="BW742" s="54">
        <f t="shared" si="526"/>
        <v>43435.768805534972</v>
      </c>
      <c r="BX742" s="237">
        <f t="shared" si="527"/>
        <v>10.20529317361378</v>
      </c>
      <c r="BY742" s="53">
        <v>7396</v>
      </c>
      <c r="BZ742" s="53">
        <v>6920</v>
      </c>
      <c r="CA742" s="53">
        <v>7224</v>
      </c>
      <c r="CB742" s="53">
        <v>2560</v>
      </c>
      <c r="CC742" s="54">
        <v>36790</v>
      </c>
      <c r="CD742" s="54">
        <v>500</v>
      </c>
      <c r="CE742" s="54">
        <v>19000</v>
      </c>
      <c r="CF742" s="42">
        <f t="shared" si="528"/>
        <v>1.9812270964147182E-2</v>
      </c>
      <c r="CG742" s="42">
        <f t="shared" si="529"/>
        <v>1.9039757875911403E-2</v>
      </c>
      <c r="CH742" s="42">
        <f t="shared" si="530"/>
        <v>1.9351520476608878E-2</v>
      </c>
      <c r="CI742" s="42">
        <f t="shared" si="531"/>
        <v>6.8576816749887489E-3</v>
      </c>
      <c r="CJ742" s="42">
        <f t="shared" si="532"/>
        <v>8.6438607208307885E-2</v>
      </c>
      <c r="CK742" s="54">
        <f>+BW742*20%</f>
        <v>8687.1537611069944</v>
      </c>
    </row>
    <row r="743" spans="1:89" ht="20" customHeight="1" x14ac:dyDescent="0.6">
      <c r="A743" s="47">
        <v>736</v>
      </c>
      <c r="B743" s="47">
        <v>2</v>
      </c>
      <c r="C743" s="48" t="s">
        <v>1133</v>
      </c>
      <c r="D743" s="48" t="s">
        <v>205</v>
      </c>
      <c r="E743" s="48" t="s">
        <v>91</v>
      </c>
      <c r="F743" s="23"/>
      <c r="G743" s="19">
        <v>40</v>
      </c>
      <c r="H743" s="20">
        <f t="shared" si="491"/>
        <v>0</v>
      </c>
      <c r="I743" s="23">
        <v>7440</v>
      </c>
      <c r="J743" s="22">
        <v>50</v>
      </c>
      <c r="K743" s="20">
        <f t="shared" si="492"/>
        <v>372000</v>
      </c>
      <c r="L743" s="23"/>
      <c r="M743" s="24">
        <v>60</v>
      </c>
      <c r="N743" s="20">
        <f t="shared" si="493"/>
        <v>0</v>
      </c>
      <c r="O743" s="23">
        <v>2398</v>
      </c>
      <c r="P743" s="25">
        <v>12</v>
      </c>
      <c r="Q743" s="20">
        <f t="shared" si="494"/>
        <v>28776</v>
      </c>
      <c r="R743" s="23"/>
      <c r="S743" s="26">
        <v>12</v>
      </c>
      <c r="T743" s="20">
        <f t="shared" si="495"/>
        <v>0</v>
      </c>
      <c r="U743" s="23">
        <v>315</v>
      </c>
      <c r="V743" s="25">
        <v>8</v>
      </c>
      <c r="W743" s="20">
        <f t="shared" si="496"/>
        <v>2520</v>
      </c>
      <c r="X743" s="23">
        <v>150</v>
      </c>
      <c r="Y743" s="25">
        <v>12</v>
      </c>
      <c r="Z743" s="20">
        <f t="shared" si="497"/>
        <v>1800</v>
      </c>
      <c r="AA743" s="23">
        <v>345</v>
      </c>
      <c r="AB743" s="25">
        <v>10</v>
      </c>
      <c r="AC743" s="20">
        <f t="shared" si="498"/>
        <v>3450</v>
      </c>
      <c r="AD743" s="23">
        <v>140</v>
      </c>
      <c r="AE743" s="25">
        <v>25</v>
      </c>
      <c r="AF743" s="20">
        <f t="shared" si="499"/>
        <v>3500</v>
      </c>
      <c r="AG743" s="23"/>
      <c r="AH743" s="25">
        <v>7.5</v>
      </c>
      <c r="AI743" s="20">
        <f t="shared" si="500"/>
        <v>0</v>
      </c>
      <c r="AJ743" s="23"/>
      <c r="AK743" s="22">
        <v>15</v>
      </c>
      <c r="AL743" s="20">
        <f t="shared" si="501"/>
        <v>0</v>
      </c>
      <c r="AM743" s="23"/>
      <c r="AN743" s="25">
        <v>12</v>
      </c>
      <c r="AO743" s="20">
        <f t="shared" si="502"/>
        <v>0</v>
      </c>
      <c r="AP743" s="23">
        <f t="shared" si="503"/>
        <v>950</v>
      </c>
      <c r="AQ743" s="23"/>
      <c r="AR743" s="27">
        <v>4</v>
      </c>
      <c r="AS743" s="23">
        <f t="shared" si="504"/>
        <v>0</v>
      </c>
      <c r="AT743" s="23"/>
      <c r="AU743" s="28">
        <v>6</v>
      </c>
      <c r="AV743" s="23">
        <f t="shared" si="505"/>
        <v>0</v>
      </c>
      <c r="AW743" s="23">
        <v>488</v>
      </c>
      <c r="AX743" s="29">
        <f t="shared" si="506"/>
        <v>488</v>
      </c>
      <c r="AY743" s="23">
        <v>13110</v>
      </c>
      <c r="AZ743" s="30">
        <f t="shared" si="507"/>
        <v>0.32231182795698926</v>
      </c>
      <c r="BA743" s="30">
        <f t="shared" si="508"/>
        <v>0.12768817204301075</v>
      </c>
      <c r="BB743" s="30">
        <f t="shared" si="509"/>
        <v>0.20350291909924936</v>
      </c>
      <c r="BC743" s="20">
        <f t="shared" si="510"/>
        <v>383270</v>
      </c>
      <c r="BD743" s="20">
        <f t="shared" si="511"/>
        <v>375500</v>
      </c>
      <c r="BE743" s="20">
        <f t="shared" si="512"/>
        <v>383270</v>
      </c>
      <c r="BF743" s="20">
        <f t="shared" si="513"/>
        <v>383270</v>
      </c>
      <c r="BG743" s="36">
        <v>425156</v>
      </c>
      <c r="BH743" s="36">
        <v>285379.71666666702</v>
      </c>
      <c r="BI743" s="237">
        <f t="shared" si="514"/>
        <v>67.123530343372082</v>
      </c>
      <c r="BJ743" s="238">
        <f t="shared" si="515"/>
        <v>34909.5</v>
      </c>
      <c r="BK743" s="239">
        <f t="shared" si="516"/>
        <v>8.2109860851075833</v>
      </c>
      <c r="BL743" s="27">
        <f t="shared" si="517"/>
        <v>21847.71</v>
      </c>
      <c r="BM743" s="239">
        <f t="shared" si="518"/>
        <v>5.1387514230070837</v>
      </c>
      <c r="BN743" s="240">
        <f t="shared" si="519"/>
        <v>7449.39</v>
      </c>
      <c r="BO743" s="239">
        <f t="shared" si="520"/>
        <v>1.7521545032882047</v>
      </c>
      <c r="BP743" s="27">
        <f t="shared" si="521"/>
        <v>10000</v>
      </c>
      <c r="BQ743" s="239">
        <f t="shared" si="522"/>
        <v>2.3520778255510915</v>
      </c>
      <c r="BR743" s="36">
        <f t="shared" si="523"/>
        <v>35510.900000000009</v>
      </c>
      <c r="BS743" s="239">
        <f t="shared" si="524"/>
        <v>8.3524400455362287</v>
      </c>
      <c r="BT743" s="248">
        <f t="shared" si="533"/>
        <v>0.32876469656627916</v>
      </c>
      <c r="BU743" s="36">
        <v>109717.5</v>
      </c>
      <c r="BV743" s="47">
        <f t="shared" si="525"/>
        <v>25.80640988249019</v>
      </c>
      <c r="BW743" s="54">
        <f t="shared" si="526"/>
        <v>30058.783333332976</v>
      </c>
      <c r="BX743" s="237">
        <f t="shared" si="527"/>
        <v>7.0700597741377225</v>
      </c>
      <c r="BY743" s="53">
        <v>16089.5</v>
      </c>
      <c r="BZ743" s="53">
        <v>9000</v>
      </c>
      <c r="CA743" s="53">
        <v>7500</v>
      </c>
      <c r="CB743" s="53">
        <v>2320</v>
      </c>
      <c r="CC743" s="54">
        <v>21847.71</v>
      </c>
      <c r="CD743" s="54">
        <v>7449.39</v>
      </c>
      <c r="CE743" s="54">
        <v>10000</v>
      </c>
      <c r="CF743" s="42">
        <f t="shared" si="528"/>
        <v>4.1979544446473768E-2</v>
      </c>
      <c r="CG743" s="42">
        <f t="shared" si="529"/>
        <v>2.3968042609853527E-2</v>
      </c>
      <c r="CH743" s="42">
        <f t="shared" si="530"/>
        <v>1.9568450439637852E-2</v>
      </c>
      <c r="CI743" s="42">
        <f t="shared" si="531"/>
        <v>6.0531740026613092E-3</v>
      </c>
      <c r="CJ743" s="42">
        <f t="shared" si="532"/>
        <v>5.138751423007084E-2</v>
      </c>
      <c r="CK743" s="54">
        <f>+BW743*20%</f>
        <v>6011.7566666665953</v>
      </c>
    </row>
    <row r="744" spans="1:89" ht="20" customHeight="1" x14ac:dyDescent="0.6">
      <c r="A744" s="47">
        <v>737</v>
      </c>
      <c r="B744" s="47">
        <v>4</v>
      </c>
      <c r="C744" s="48" t="s">
        <v>1134</v>
      </c>
      <c r="D744" s="47" t="s">
        <v>175</v>
      </c>
      <c r="E744" s="47" t="s">
        <v>258</v>
      </c>
      <c r="F744" s="57"/>
      <c r="G744" s="19">
        <v>40</v>
      </c>
      <c r="H744" s="20">
        <f t="shared" si="491"/>
        <v>0</v>
      </c>
      <c r="I744" s="57">
        <v>7520</v>
      </c>
      <c r="J744" s="22">
        <v>50</v>
      </c>
      <c r="K744" s="20">
        <f t="shared" si="492"/>
        <v>376000</v>
      </c>
      <c r="L744" s="23"/>
      <c r="M744" s="24">
        <v>60</v>
      </c>
      <c r="N744" s="20">
        <f t="shared" si="493"/>
        <v>0</v>
      </c>
      <c r="O744" s="57">
        <v>1671</v>
      </c>
      <c r="P744" s="25">
        <v>12</v>
      </c>
      <c r="Q744" s="20">
        <f t="shared" si="494"/>
        <v>20052</v>
      </c>
      <c r="R744" s="57">
        <v>420</v>
      </c>
      <c r="S744" s="26">
        <v>12</v>
      </c>
      <c r="T744" s="20">
        <f t="shared" si="495"/>
        <v>5040</v>
      </c>
      <c r="U744" s="57">
        <v>410</v>
      </c>
      <c r="V744" s="25">
        <v>8</v>
      </c>
      <c r="W744" s="20">
        <f t="shared" si="496"/>
        <v>3280</v>
      </c>
      <c r="X744" s="57"/>
      <c r="Y744" s="25">
        <v>12</v>
      </c>
      <c r="Z744" s="20">
        <f t="shared" si="497"/>
        <v>0</v>
      </c>
      <c r="AA744" s="57">
        <v>20</v>
      </c>
      <c r="AB744" s="25">
        <v>10</v>
      </c>
      <c r="AC744" s="20">
        <f t="shared" si="498"/>
        <v>200</v>
      </c>
      <c r="AD744" s="57">
        <v>15</v>
      </c>
      <c r="AE744" s="25">
        <v>25</v>
      </c>
      <c r="AF744" s="20">
        <f t="shared" si="499"/>
        <v>375</v>
      </c>
      <c r="AG744" s="23"/>
      <c r="AH744" s="25">
        <v>7.5</v>
      </c>
      <c r="AI744" s="20">
        <f t="shared" si="500"/>
        <v>0</v>
      </c>
      <c r="AJ744" s="57">
        <v>10</v>
      </c>
      <c r="AK744" s="22">
        <v>15</v>
      </c>
      <c r="AL744" s="20">
        <f t="shared" si="501"/>
        <v>150</v>
      </c>
      <c r="AM744" s="57"/>
      <c r="AN744" s="25">
        <v>12</v>
      </c>
      <c r="AO744" s="20">
        <f t="shared" si="502"/>
        <v>0</v>
      </c>
      <c r="AP744" s="23">
        <f t="shared" si="503"/>
        <v>875</v>
      </c>
      <c r="AQ744" s="57"/>
      <c r="AR744" s="27">
        <v>4</v>
      </c>
      <c r="AS744" s="23">
        <f t="shared" si="504"/>
        <v>0</v>
      </c>
      <c r="AT744" s="57"/>
      <c r="AU744" s="28">
        <v>6</v>
      </c>
      <c r="AV744" s="23">
        <f t="shared" si="505"/>
        <v>0</v>
      </c>
      <c r="AW744" s="57">
        <v>626</v>
      </c>
      <c r="AX744" s="29">
        <f t="shared" si="506"/>
        <v>626</v>
      </c>
      <c r="AY744" s="57">
        <v>11105</v>
      </c>
      <c r="AZ744" s="30">
        <f t="shared" si="507"/>
        <v>0.22220744680851065</v>
      </c>
      <c r="BA744" s="30">
        <f t="shared" si="508"/>
        <v>0.1163563829787234</v>
      </c>
      <c r="BB744" s="30">
        <f t="shared" si="509"/>
        <v>0.37462597247157392</v>
      </c>
      <c r="BC744" s="20">
        <f t="shared" si="510"/>
        <v>384895</v>
      </c>
      <c r="BD744" s="20">
        <f t="shared" si="511"/>
        <v>381415</v>
      </c>
      <c r="BE744" s="20">
        <f t="shared" si="512"/>
        <v>384895</v>
      </c>
      <c r="BF744" s="20">
        <f t="shared" si="513"/>
        <v>384895</v>
      </c>
      <c r="BG744" s="241">
        <v>424122</v>
      </c>
      <c r="BH744" s="241">
        <v>285517.96999999997</v>
      </c>
      <c r="BI744" s="237">
        <f t="shared" si="514"/>
        <v>67.319773555722165</v>
      </c>
      <c r="BJ744" s="238">
        <f t="shared" si="515"/>
        <v>37114.5</v>
      </c>
      <c r="BK744" s="239">
        <f t="shared" si="516"/>
        <v>8.7509018631431523</v>
      </c>
      <c r="BL744" s="27">
        <f t="shared" si="517"/>
        <v>43102</v>
      </c>
      <c r="BM744" s="239">
        <f t="shared" si="518"/>
        <v>10.162641881345461</v>
      </c>
      <c r="BN744" s="240">
        <f t="shared" si="519"/>
        <v>7582.51</v>
      </c>
      <c r="BO744" s="239">
        <f t="shared" si="520"/>
        <v>1.7878134121785711</v>
      </c>
      <c r="BP744" s="27">
        <f t="shared" si="521"/>
        <v>17300</v>
      </c>
      <c r="BQ744" s="239">
        <f t="shared" si="522"/>
        <v>4.0790150004008279</v>
      </c>
      <c r="BR744" s="36">
        <f t="shared" si="523"/>
        <v>32386.990000000005</v>
      </c>
      <c r="BS744" s="239">
        <f t="shared" si="524"/>
        <v>7.6362438166376663</v>
      </c>
      <c r="BT744" s="248">
        <f t="shared" si="533"/>
        <v>0.32680226444277832</v>
      </c>
      <c r="BU744" s="241">
        <v>137486</v>
      </c>
      <c r="BV744" s="47">
        <f t="shared" si="525"/>
        <v>32.416615973705674</v>
      </c>
      <c r="BW744" s="54">
        <f t="shared" si="526"/>
        <v>1118.0300000000279</v>
      </c>
      <c r="BX744" s="237">
        <f t="shared" si="527"/>
        <v>0.26361047057215325</v>
      </c>
      <c r="BY744" s="58">
        <v>7294.5</v>
      </c>
      <c r="BZ744" s="58">
        <v>10520</v>
      </c>
      <c r="CA744" s="58">
        <v>13700</v>
      </c>
      <c r="CB744" s="58">
        <v>5600</v>
      </c>
      <c r="CC744" s="59">
        <v>43102</v>
      </c>
      <c r="CD744" s="59">
        <v>7582.51</v>
      </c>
      <c r="CE744" s="59">
        <v>17300</v>
      </c>
      <c r="CF744" s="42">
        <f t="shared" si="528"/>
        <v>1.8951921952740359E-2</v>
      </c>
      <c r="CG744" s="42">
        <f t="shared" si="529"/>
        <v>2.7581505709004629E-2</v>
      </c>
      <c r="CH744" s="42">
        <f t="shared" si="530"/>
        <v>3.5594123072526275E-2</v>
      </c>
      <c r="CI744" s="42">
        <f t="shared" si="531"/>
        <v>1.4549422569791762E-2</v>
      </c>
      <c r="CJ744" s="42">
        <f t="shared" si="532"/>
        <v>0.10162641881345462</v>
      </c>
      <c r="CK744" s="54">
        <f>+BW744*20%</f>
        <v>223.60600000000559</v>
      </c>
    </row>
    <row r="745" spans="1:89" ht="20" customHeight="1" x14ac:dyDescent="0.6">
      <c r="A745" s="47">
        <v>738</v>
      </c>
      <c r="B745" s="62">
        <v>4</v>
      </c>
      <c r="C745" s="60" t="s">
        <v>1135</v>
      </c>
      <c r="D745" s="47" t="s">
        <v>250</v>
      </c>
      <c r="E745" s="47" t="s">
        <v>216</v>
      </c>
      <c r="F745" s="57"/>
      <c r="G745" s="19">
        <v>40</v>
      </c>
      <c r="H745" s="20">
        <f t="shared" si="491"/>
        <v>0</v>
      </c>
      <c r="I745" s="57">
        <v>6402</v>
      </c>
      <c r="J745" s="22">
        <v>50</v>
      </c>
      <c r="K745" s="20">
        <f t="shared" si="492"/>
        <v>320100</v>
      </c>
      <c r="L745" s="23"/>
      <c r="M745" s="24">
        <v>60</v>
      </c>
      <c r="N745" s="20">
        <f t="shared" si="493"/>
        <v>0</v>
      </c>
      <c r="O745" s="23">
        <v>3270</v>
      </c>
      <c r="P745" s="25">
        <v>12</v>
      </c>
      <c r="Q745" s="20">
        <f t="shared" si="494"/>
        <v>39240</v>
      </c>
      <c r="R745" s="23"/>
      <c r="S745" s="26">
        <v>12</v>
      </c>
      <c r="T745" s="20">
        <f t="shared" si="495"/>
        <v>0</v>
      </c>
      <c r="U745" s="23">
        <v>984</v>
      </c>
      <c r="V745" s="25">
        <v>8</v>
      </c>
      <c r="W745" s="20">
        <f t="shared" si="496"/>
        <v>7872</v>
      </c>
      <c r="X745" s="23"/>
      <c r="Y745" s="25">
        <v>12</v>
      </c>
      <c r="Z745" s="20">
        <f t="shared" si="497"/>
        <v>0</v>
      </c>
      <c r="AA745" s="23">
        <v>1632</v>
      </c>
      <c r="AB745" s="25">
        <v>10</v>
      </c>
      <c r="AC745" s="20">
        <f t="shared" si="498"/>
        <v>16320</v>
      </c>
      <c r="AD745" s="23">
        <v>340</v>
      </c>
      <c r="AE745" s="25">
        <v>25</v>
      </c>
      <c r="AF745" s="20">
        <f t="shared" si="499"/>
        <v>8500</v>
      </c>
      <c r="AG745" s="23">
        <v>500</v>
      </c>
      <c r="AH745" s="25">
        <v>7.5</v>
      </c>
      <c r="AI745" s="20">
        <f t="shared" si="500"/>
        <v>3750</v>
      </c>
      <c r="AJ745" s="23"/>
      <c r="AK745" s="22">
        <v>15</v>
      </c>
      <c r="AL745" s="20">
        <f t="shared" si="501"/>
        <v>0</v>
      </c>
      <c r="AM745" s="23"/>
      <c r="AN745" s="25">
        <v>12</v>
      </c>
      <c r="AO745" s="20">
        <f t="shared" si="502"/>
        <v>0</v>
      </c>
      <c r="AP745" s="23">
        <f t="shared" si="503"/>
        <v>3456</v>
      </c>
      <c r="AQ745" s="23"/>
      <c r="AR745" s="27">
        <v>4</v>
      </c>
      <c r="AS745" s="23">
        <f t="shared" si="504"/>
        <v>0</v>
      </c>
      <c r="AT745" s="23"/>
      <c r="AU745" s="28">
        <v>6</v>
      </c>
      <c r="AV745" s="23">
        <f t="shared" si="505"/>
        <v>0</v>
      </c>
      <c r="AW745" s="23">
        <v>1148</v>
      </c>
      <c r="AX745" s="29">
        <f t="shared" si="506"/>
        <v>1148</v>
      </c>
      <c r="AY745" s="23">
        <v>21710</v>
      </c>
      <c r="AZ745" s="30">
        <f t="shared" si="507"/>
        <v>0.51077788191190254</v>
      </c>
      <c r="BA745" s="30">
        <f t="shared" si="508"/>
        <v>0.5398313027179007</v>
      </c>
      <c r="BB745" s="30">
        <f t="shared" si="509"/>
        <v>0.35107033639143731</v>
      </c>
      <c r="BC745" s="20">
        <f t="shared" si="510"/>
        <v>352792</v>
      </c>
      <c r="BD745" s="20">
        <f t="shared" si="511"/>
        <v>328600</v>
      </c>
      <c r="BE745" s="20">
        <f t="shared" si="512"/>
        <v>352792</v>
      </c>
      <c r="BF745" s="20">
        <f t="shared" si="513"/>
        <v>356542</v>
      </c>
      <c r="BG745" s="36">
        <v>423222</v>
      </c>
      <c r="BH745" s="36">
        <v>276592.295454545</v>
      </c>
      <c r="BI745" s="237">
        <f t="shared" si="514"/>
        <v>65.353950280123669</v>
      </c>
      <c r="BJ745" s="238">
        <f t="shared" si="515"/>
        <v>34722</v>
      </c>
      <c r="BK745" s="239">
        <f t="shared" si="516"/>
        <v>8.2042048853793048</v>
      </c>
      <c r="BL745" s="27">
        <f t="shared" si="517"/>
        <v>62578.720000000001</v>
      </c>
      <c r="BM745" s="239">
        <f t="shared" si="518"/>
        <v>14.786263474016</v>
      </c>
      <c r="BN745" s="240">
        <f t="shared" si="519"/>
        <v>912</v>
      </c>
      <c r="BO745" s="239">
        <f t="shared" si="520"/>
        <v>0.21548974297177367</v>
      </c>
      <c r="BP745" s="27">
        <f t="shared" si="521"/>
        <v>33000</v>
      </c>
      <c r="BQ745" s="239">
        <f t="shared" si="522"/>
        <v>7.7973262259523368</v>
      </c>
      <c r="BR745" s="36">
        <f t="shared" si="523"/>
        <v>22079.510000000009</v>
      </c>
      <c r="BS745" s="239">
        <f t="shared" si="524"/>
        <v>5.2170043145205138</v>
      </c>
      <c r="BT745" s="248">
        <f t="shared" si="533"/>
        <v>0.34646049719876326</v>
      </c>
      <c r="BU745" s="36">
        <v>153292.23000000001</v>
      </c>
      <c r="BV745" s="47">
        <f t="shared" si="525"/>
        <v>36.220288642839925</v>
      </c>
      <c r="BW745" s="54">
        <f t="shared" si="526"/>
        <v>-6662.5254545450152</v>
      </c>
      <c r="BX745" s="237">
        <f t="shared" si="527"/>
        <v>-1.5742389229636018</v>
      </c>
      <c r="BY745" s="53">
        <v>8162</v>
      </c>
      <c r="BZ745" s="53">
        <v>9600</v>
      </c>
      <c r="CA745" s="53">
        <v>11000</v>
      </c>
      <c r="CB745" s="53">
        <v>5960</v>
      </c>
      <c r="CC745" s="54">
        <v>62578.720000000001</v>
      </c>
      <c r="CD745" s="54">
        <v>912</v>
      </c>
      <c r="CE745" s="54">
        <v>33000</v>
      </c>
      <c r="CF745" s="42">
        <f t="shared" si="528"/>
        <v>2.3135445248191569E-2</v>
      </c>
      <c r="CG745" s="42">
        <f t="shared" si="529"/>
        <v>2.9214850882531954E-2</v>
      </c>
      <c r="CH745" s="42">
        <f t="shared" si="530"/>
        <v>3.1179845347967073E-2</v>
      </c>
      <c r="CI745" s="42">
        <f t="shared" si="531"/>
        <v>1.6716123205681239E-2</v>
      </c>
      <c r="CJ745" s="42">
        <f t="shared" si="532"/>
        <v>0.14786263474016001</v>
      </c>
      <c r="CK745" s="54">
        <v>0</v>
      </c>
    </row>
    <row r="746" spans="1:89" ht="20" customHeight="1" x14ac:dyDescent="0.6">
      <c r="A746" s="47">
        <v>739</v>
      </c>
      <c r="B746" s="47">
        <v>3</v>
      </c>
      <c r="C746" s="48" t="s">
        <v>1136</v>
      </c>
      <c r="D746" s="48" t="s">
        <v>707</v>
      </c>
      <c r="E746" s="48" t="s">
        <v>88</v>
      </c>
      <c r="F746" s="55"/>
      <c r="G746" s="19">
        <v>40</v>
      </c>
      <c r="H746" s="20">
        <f t="shared" si="491"/>
        <v>0</v>
      </c>
      <c r="I746" s="23">
        <v>5735</v>
      </c>
      <c r="J746" s="22">
        <v>50</v>
      </c>
      <c r="K746" s="20">
        <f t="shared" si="492"/>
        <v>286750</v>
      </c>
      <c r="L746" s="23"/>
      <c r="M746" s="24">
        <v>60</v>
      </c>
      <c r="N746" s="20">
        <f t="shared" si="493"/>
        <v>0</v>
      </c>
      <c r="O746" s="23">
        <v>5155</v>
      </c>
      <c r="P746" s="25">
        <v>12</v>
      </c>
      <c r="Q746" s="20">
        <f t="shared" si="494"/>
        <v>61860</v>
      </c>
      <c r="R746" s="23">
        <v>722</v>
      </c>
      <c r="S746" s="26">
        <v>12</v>
      </c>
      <c r="T746" s="20">
        <f t="shared" si="495"/>
        <v>8664</v>
      </c>
      <c r="U746" s="23">
        <v>755</v>
      </c>
      <c r="V746" s="25">
        <v>8</v>
      </c>
      <c r="W746" s="20">
        <f t="shared" si="496"/>
        <v>6040</v>
      </c>
      <c r="X746" s="23">
        <v>143</v>
      </c>
      <c r="Y746" s="25">
        <v>12</v>
      </c>
      <c r="Z746" s="20">
        <f t="shared" si="497"/>
        <v>1716</v>
      </c>
      <c r="AA746" s="23">
        <v>835</v>
      </c>
      <c r="AB746" s="25">
        <v>10</v>
      </c>
      <c r="AC746" s="20">
        <f t="shared" si="498"/>
        <v>8350</v>
      </c>
      <c r="AD746" s="23">
        <v>274</v>
      </c>
      <c r="AE746" s="25">
        <v>25</v>
      </c>
      <c r="AF746" s="20">
        <f t="shared" si="499"/>
        <v>6850</v>
      </c>
      <c r="AG746" s="23">
        <v>474</v>
      </c>
      <c r="AH746" s="25">
        <v>7.5</v>
      </c>
      <c r="AI746" s="20">
        <f t="shared" si="500"/>
        <v>3555</v>
      </c>
      <c r="AJ746" s="23"/>
      <c r="AK746" s="22">
        <v>15</v>
      </c>
      <c r="AL746" s="20">
        <f t="shared" si="501"/>
        <v>0</v>
      </c>
      <c r="AM746" s="23"/>
      <c r="AN746" s="25">
        <v>12</v>
      </c>
      <c r="AO746" s="20">
        <f t="shared" si="502"/>
        <v>0</v>
      </c>
      <c r="AP746" s="23">
        <f t="shared" si="503"/>
        <v>3203</v>
      </c>
      <c r="AQ746" s="23">
        <v>54</v>
      </c>
      <c r="AR746" s="27">
        <v>4</v>
      </c>
      <c r="AS746" s="23">
        <f t="shared" si="504"/>
        <v>216</v>
      </c>
      <c r="AT746" s="23"/>
      <c r="AU746" s="28">
        <v>6</v>
      </c>
      <c r="AV746" s="23">
        <f t="shared" si="505"/>
        <v>0</v>
      </c>
      <c r="AW746" s="23">
        <v>1404</v>
      </c>
      <c r="AX746" s="29">
        <f t="shared" si="506"/>
        <v>1620</v>
      </c>
      <c r="AY746" s="23">
        <v>34530</v>
      </c>
      <c r="AZ746" s="30">
        <f t="shared" si="507"/>
        <v>0.89886660854402789</v>
      </c>
      <c r="BA746" s="30">
        <f t="shared" si="508"/>
        <v>0.55850043591979071</v>
      </c>
      <c r="BB746" s="30">
        <f t="shared" si="509"/>
        <v>0.3142580019398642</v>
      </c>
      <c r="BC746" s="20">
        <f t="shared" si="510"/>
        <v>318370</v>
      </c>
      <c r="BD746" s="20">
        <f t="shared" si="511"/>
        <v>302264</v>
      </c>
      <c r="BE746" s="20">
        <f t="shared" si="512"/>
        <v>318370</v>
      </c>
      <c r="BF746" s="20">
        <f t="shared" si="513"/>
        <v>321925</v>
      </c>
      <c r="BG746" s="36">
        <v>418315</v>
      </c>
      <c r="BH746" s="36">
        <v>283835.49641000002</v>
      </c>
      <c r="BI746" s="237">
        <f t="shared" si="514"/>
        <v>67.852096245652206</v>
      </c>
      <c r="BJ746" s="238">
        <f t="shared" si="515"/>
        <v>26028</v>
      </c>
      <c r="BK746" s="239">
        <f t="shared" si="516"/>
        <v>6.2221053512305327</v>
      </c>
      <c r="BL746" s="27">
        <f t="shared" si="517"/>
        <v>28992</v>
      </c>
      <c r="BM746" s="239">
        <f t="shared" si="518"/>
        <v>6.9306622999414325</v>
      </c>
      <c r="BN746" s="240">
        <f t="shared" si="519"/>
        <v>10702.125</v>
      </c>
      <c r="BO746" s="239">
        <f t="shared" si="520"/>
        <v>2.5583890130643177</v>
      </c>
      <c r="BP746" s="27">
        <f t="shared" si="521"/>
        <v>30000</v>
      </c>
      <c r="BQ746" s="239">
        <f t="shared" si="522"/>
        <v>7.1716290355354229</v>
      </c>
      <c r="BR746" s="36">
        <f t="shared" si="523"/>
        <v>19604.75</v>
      </c>
      <c r="BS746" s="239">
        <f t="shared" si="524"/>
        <v>4.6865998111471026</v>
      </c>
      <c r="BT746" s="248">
        <f t="shared" si="533"/>
        <v>0.32147903754347795</v>
      </c>
      <c r="BU746" s="36">
        <v>115326.875</v>
      </c>
      <c r="BV746" s="47">
        <f t="shared" si="525"/>
        <v>27.569385510918806</v>
      </c>
      <c r="BW746" s="54">
        <f t="shared" si="526"/>
        <v>19152.628589999978</v>
      </c>
      <c r="BX746" s="237">
        <f t="shared" si="527"/>
        <v>4.5785182434289897</v>
      </c>
      <c r="BY746" s="53">
        <v>7686</v>
      </c>
      <c r="BZ746" s="53">
        <v>8900</v>
      </c>
      <c r="CA746" s="53">
        <v>7650</v>
      </c>
      <c r="CB746" s="53">
        <v>1792</v>
      </c>
      <c r="CC746" s="54">
        <v>28992</v>
      </c>
      <c r="CD746" s="54">
        <v>10702.125</v>
      </c>
      <c r="CE746" s="54">
        <v>30000</v>
      </c>
      <c r="CF746" s="42">
        <f t="shared" si="528"/>
        <v>2.4141721895907277E-2</v>
      </c>
      <c r="CG746" s="42">
        <f t="shared" si="529"/>
        <v>2.9444459148294206E-2</v>
      </c>
      <c r="CH746" s="42">
        <f t="shared" si="530"/>
        <v>2.4028645915130195E-2</v>
      </c>
      <c r="CI746" s="42">
        <f t="shared" si="531"/>
        <v>5.5665139395822006E-3</v>
      </c>
      <c r="CJ746" s="42">
        <f t="shared" si="532"/>
        <v>6.9306622999414313E-2</v>
      </c>
      <c r="CK746" s="54">
        <f>+BW746*20%</f>
        <v>3830.5257179999958</v>
      </c>
    </row>
    <row r="747" spans="1:89" ht="20" customHeight="1" x14ac:dyDescent="0.6">
      <c r="A747" s="47">
        <v>740</v>
      </c>
      <c r="B747" s="47">
        <v>3</v>
      </c>
      <c r="C747" s="48" t="s">
        <v>1137</v>
      </c>
      <c r="D747" s="48" t="s">
        <v>1138</v>
      </c>
      <c r="E747" s="48" t="s">
        <v>376</v>
      </c>
      <c r="F747" s="23"/>
      <c r="G747" s="19">
        <v>40</v>
      </c>
      <c r="H747" s="20">
        <f t="shared" si="491"/>
        <v>0</v>
      </c>
      <c r="I747" s="23">
        <v>6971</v>
      </c>
      <c r="J747" s="22">
        <v>50</v>
      </c>
      <c r="K747" s="20">
        <f t="shared" si="492"/>
        <v>348550</v>
      </c>
      <c r="L747" s="23"/>
      <c r="M747" s="24">
        <v>60</v>
      </c>
      <c r="N747" s="20">
        <f t="shared" si="493"/>
        <v>0</v>
      </c>
      <c r="O747" s="23">
        <v>3175</v>
      </c>
      <c r="P747" s="25">
        <v>12</v>
      </c>
      <c r="Q747" s="20">
        <f t="shared" si="494"/>
        <v>38100</v>
      </c>
      <c r="R747" s="23">
        <v>660</v>
      </c>
      <c r="S747" s="26">
        <v>12</v>
      </c>
      <c r="T747" s="20">
        <f t="shared" si="495"/>
        <v>7920</v>
      </c>
      <c r="U747" s="23">
        <v>751</v>
      </c>
      <c r="V747" s="25">
        <v>8</v>
      </c>
      <c r="W747" s="20">
        <f t="shared" si="496"/>
        <v>6008</v>
      </c>
      <c r="X747" s="23"/>
      <c r="Y747" s="25">
        <v>12</v>
      </c>
      <c r="Z747" s="20">
        <f t="shared" si="497"/>
        <v>0</v>
      </c>
      <c r="AA747" s="23">
        <v>191</v>
      </c>
      <c r="AB747" s="25">
        <v>10</v>
      </c>
      <c r="AC747" s="20">
        <f t="shared" si="498"/>
        <v>1910</v>
      </c>
      <c r="AD747" s="23">
        <v>82</v>
      </c>
      <c r="AE747" s="25">
        <v>25</v>
      </c>
      <c r="AF747" s="20">
        <f t="shared" si="499"/>
        <v>2050</v>
      </c>
      <c r="AG747" s="23"/>
      <c r="AH747" s="25">
        <v>7.5</v>
      </c>
      <c r="AI747" s="20">
        <f t="shared" si="500"/>
        <v>0</v>
      </c>
      <c r="AJ747" s="23"/>
      <c r="AK747" s="22">
        <v>15</v>
      </c>
      <c r="AL747" s="20">
        <f t="shared" si="501"/>
        <v>0</v>
      </c>
      <c r="AM747" s="23"/>
      <c r="AN747" s="25">
        <v>12</v>
      </c>
      <c r="AO747" s="20">
        <f t="shared" si="502"/>
        <v>0</v>
      </c>
      <c r="AP747" s="23">
        <f t="shared" si="503"/>
        <v>1684</v>
      </c>
      <c r="AQ747" s="23"/>
      <c r="AR747" s="27">
        <v>4</v>
      </c>
      <c r="AS747" s="23">
        <f t="shared" si="504"/>
        <v>0</v>
      </c>
      <c r="AT747" s="23"/>
      <c r="AU747" s="28">
        <v>6</v>
      </c>
      <c r="AV747" s="23">
        <f t="shared" si="505"/>
        <v>0</v>
      </c>
      <c r="AW747" s="23">
        <v>743</v>
      </c>
      <c r="AX747" s="29">
        <f t="shared" si="506"/>
        <v>743</v>
      </c>
      <c r="AY747" s="23">
        <v>13035</v>
      </c>
      <c r="AZ747" s="30">
        <f t="shared" si="507"/>
        <v>0.45545832735618991</v>
      </c>
      <c r="BA747" s="30">
        <f t="shared" si="508"/>
        <v>0.24157222780088941</v>
      </c>
      <c r="BB747" s="30">
        <f t="shared" si="509"/>
        <v>0.23401574803149605</v>
      </c>
      <c r="BC747" s="20">
        <f t="shared" si="510"/>
        <v>366438</v>
      </c>
      <c r="BD747" s="20">
        <f t="shared" si="511"/>
        <v>358520</v>
      </c>
      <c r="BE747" s="20">
        <f t="shared" si="512"/>
        <v>366438</v>
      </c>
      <c r="BF747" s="20">
        <f t="shared" si="513"/>
        <v>366438</v>
      </c>
      <c r="BG747" s="36">
        <v>417945</v>
      </c>
      <c r="BH747" s="36">
        <v>286105.80845100002</v>
      </c>
      <c r="BI747" s="237">
        <f t="shared" si="514"/>
        <v>68.455372944047667</v>
      </c>
      <c r="BJ747" s="238">
        <f t="shared" si="515"/>
        <v>39602</v>
      </c>
      <c r="BK747" s="239">
        <f t="shared" si="516"/>
        <v>9.4754094438263419</v>
      </c>
      <c r="BL747" s="27">
        <f t="shared" si="517"/>
        <v>37860</v>
      </c>
      <c r="BM747" s="239">
        <f t="shared" si="518"/>
        <v>9.0586081900728566</v>
      </c>
      <c r="BN747" s="240">
        <f t="shared" si="519"/>
        <v>4545.3100000000004</v>
      </c>
      <c r="BO747" s="239">
        <f t="shared" si="520"/>
        <v>1.0875378339255166</v>
      </c>
      <c r="BP747" s="27">
        <f t="shared" si="521"/>
        <v>17000</v>
      </c>
      <c r="BQ747" s="239">
        <f t="shared" si="522"/>
        <v>4.0675208460443359</v>
      </c>
      <c r="BR747" s="36">
        <f t="shared" si="523"/>
        <v>60468.09</v>
      </c>
      <c r="BS747" s="239">
        <f t="shared" si="524"/>
        <v>14.467953917381474</v>
      </c>
      <c r="BT747" s="248">
        <f t="shared" si="533"/>
        <v>0.31544627055952335</v>
      </c>
      <c r="BU747" s="36">
        <v>159475.4</v>
      </c>
      <c r="BV747" s="47">
        <f t="shared" si="525"/>
        <v>38.157030231250523</v>
      </c>
      <c r="BW747" s="54">
        <f t="shared" si="526"/>
        <v>-27636.208451000013</v>
      </c>
      <c r="BX747" s="237">
        <f t="shared" si="527"/>
        <v>-6.6124031752981889</v>
      </c>
      <c r="BY747" s="53">
        <v>18110</v>
      </c>
      <c r="BZ747" s="53">
        <v>10062</v>
      </c>
      <c r="CA747" s="53">
        <v>7110</v>
      </c>
      <c r="CB747" s="53">
        <v>4320</v>
      </c>
      <c r="CC747" s="54">
        <v>37860</v>
      </c>
      <c r="CD747" s="54">
        <v>4545.3100000000004</v>
      </c>
      <c r="CE747" s="54">
        <v>17000</v>
      </c>
      <c r="CF747" s="42">
        <f t="shared" si="528"/>
        <v>4.9421730279064942E-2</v>
      </c>
      <c r="CG747" s="42">
        <f t="shared" si="529"/>
        <v>2.80653798951244E-2</v>
      </c>
      <c r="CH747" s="42">
        <f t="shared" si="530"/>
        <v>1.9403009513205508E-2</v>
      </c>
      <c r="CI747" s="42">
        <f t="shared" si="531"/>
        <v>1.1789170337137524E-2</v>
      </c>
      <c r="CJ747" s="42">
        <f t="shared" si="532"/>
        <v>9.058608190072856E-2</v>
      </c>
      <c r="CK747" s="54">
        <v>0</v>
      </c>
    </row>
    <row r="748" spans="1:89" ht="20" customHeight="1" x14ac:dyDescent="0.6">
      <c r="A748" s="47">
        <v>741</v>
      </c>
      <c r="B748" s="47">
        <v>3</v>
      </c>
      <c r="C748" s="48" t="s">
        <v>1139</v>
      </c>
      <c r="D748" s="48" t="s">
        <v>1140</v>
      </c>
      <c r="E748" s="48" t="s">
        <v>410</v>
      </c>
      <c r="F748" s="55"/>
      <c r="G748" s="19">
        <v>40</v>
      </c>
      <c r="H748" s="20">
        <f t="shared" si="491"/>
        <v>0</v>
      </c>
      <c r="I748" s="23">
        <v>6390</v>
      </c>
      <c r="J748" s="22">
        <v>50</v>
      </c>
      <c r="K748" s="20">
        <f t="shared" si="492"/>
        <v>319500</v>
      </c>
      <c r="L748" s="23"/>
      <c r="M748" s="24">
        <v>60</v>
      </c>
      <c r="N748" s="20">
        <f t="shared" si="493"/>
        <v>0</v>
      </c>
      <c r="O748" s="23">
        <v>3214</v>
      </c>
      <c r="P748" s="25">
        <v>12</v>
      </c>
      <c r="Q748" s="20">
        <f t="shared" si="494"/>
        <v>38568</v>
      </c>
      <c r="R748" s="23"/>
      <c r="S748" s="26">
        <v>12</v>
      </c>
      <c r="T748" s="20">
        <f t="shared" si="495"/>
        <v>0</v>
      </c>
      <c r="U748" s="23">
        <v>648</v>
      </c>
      <c r="V748" s="25">
        <v>8</v>
      </c>
      <c r="W748" s="20">
        <f t="shared" si="496"/>
        <v>5184</v>
      </c>
      <c r="X748" s="23">
        <v>669</v>
      </c>
      <c r="Y748" s="25">
        <v>12</v>
      </c>
      <c r="Z748" s="20">
        <f t="shared" si="497"/>
        <v>8028</v>
      </c>
      <c r="AA748" s="23">
        <v>410</v>
      </c>
      <c r="AB748" s="25">
        <v>10</v>
      </c>
      <c r="AC748" s="20">
        <f t="shared" si="498"/>
        <v>4100</v>
      </c>
      <c r="AD748" s="23">
        <v>170</v>
      </c>
      <c r="AE748" s="25">
        <v>25</v>
      </c>
      <c r="AF748" s="20">
        <f t="shared" si="499"/>
        <v>4250</v>
      </c>
      <c r="AG748" s="23">
        <v>974</v>
      </c>
      <c r="AH748" s="25">
        <v>7.5</v>
      </c>
      <c r="AI748" s="20">
        <f t="shared" si="500"/>
        <v>7305</v>
      </c>
      <c r="AJ748" s="23"/>
      <c r="AK748" s="22">
        <v>15</v>
      </c>
      <c r="AL748" s="20">
        <f t="shared" si="501"/>
        <v>0</v>
      </c>
      <c r="AM748" s="23"/>
      <c r="AN748" s="25">
        <v>12</v>
      </c>
      <c r="AO748" s="20">
        <f t="shared" si="502"/>
        <v>0</v>
      </c>
      <c r="AP748" s="23">
        <f t="shared" si="503"/>
        <v>2871</v>
      </c>
      <c r="AQ748" s="23">
        <v>12</v>
      </c>
      <c r="AR748" s="27">
        <v>4</v>
      </c>
      <c r="AS748" s="23">
        <f t="shared" si="504"/>
        <v>48</v>
      </c>
      <c r="AT748" s="23"/>
      <c r="AU748" s="28">
        <v>6</v>
      </c>
      <c r="AV748" s="23">
        <f t="shared" si="505"/>
        <v>0</v>
      </c>
      <c r="AW748" s="23">
        <v>1299</v>
      </c>
      <c r="AX748" s="29">
        <f t="shared" si="506"/>
        <v>1347</v>
      </c>
      <c r="AY748" s="23">
        <v>29626</v>
      </c>
      <c r="AZ748" s="30">
        <f t="shared" si="507"/>
        <v>0.50297339593114243</v>
      </c>
      <c r="BA748" s="30">
        <f t="shared" si="508"/>
        <v>0.44929577464788734</v>
      </c>
      <c r="BB748" s="30">
        <f t="shared" si="509"/>
        <v>0.41910392034847543</v>
      </c>
      <c r="BC748" s="20">
        <f t="shared" si="510"/>
        <v>341062</v>
      </c>
      <c r="BD748" s="20">
        <f t="shared" si="511"/>
        <v>323750</v>
      </c>
      <c r="BE748" s="20">
        <f t="shared" si="512"/>
        <v>341062</v>
      </c>
      <c r="BF748" s="20">
        <f t="shared" si="513"/>
        <v>348367</v>
      </c>
      <c r="BG748" s="36">
        <v>416981</v>
      </c>
      <c r="BH748" s="36">
        <v>274342.87</v>
      </c>
      <c r="BI748" s="237">
        <f t="shared" si="514"/>
        <v>65.792654821202873</v>
      </c>
      <c r="BJ748" s="238">
        <f t="shared" si="515"/>
        <v>28692</v>
      </c>
      <c r="BK748" s="239">
        <f t="shared" si="516"/>
        <v>6.8808890572951755</v>
      </c>
      <c r="BL748" s="27">
        <f t="shared" si="517"/>
        <v>28239</v>
      </c>
      <c r="BM748" s="239">
        <f t="shared" si="518"/>
        <v>6.7722510138351621</v>
      </c>
      <c r="BN748" s="240">
        <f t="shared" si="519"/>
        <v>284.5</v>
      </c>
      <c r="BO748" s="239">
        <f t="shared" si="520"/>
        <v>6.8228528398176405E-2</v>
      </c>
      <c r="BP748" s="27">
        <f t="shared" si="521"/>
        <v>25000</v>
      </c>
      <c r="BQ748" s="239">
        <f t="shared" si="522"/>
        <v>5.9954770121420395</v>
      </c>
      <c r="BR748" s="36">
        <f t="shared" si="523"/>
        <v>10111</v>
      </c>
      <c r="BS748" s="239">
        <f t="shared" si="524"/>
        <v>2.4248107227907263</v>
      </c>
      <c r="BT748" s="248">
        <f t="shared" si="533"/>
        <v>0.34207345178797116</v>
      </c>
      <c r="BU748" s="36">
        <v>92326.5</v>
      </c>
      <c r="BV748" s="47">
        <f t="shared" si="525"/>
        <v>22.141656334461281</v>
      </c>
      <c r="BW748" s="54">
        <f t="shared" si="526"/>
        <v>50311.630000000005</v>
      </c>
      <c r="BX748" s="237">
        <f t="shared" si="527"/>
        <v>12.065688844335833</v>
      </c>
      <c r="BY748" s="53">
        <v>6977</v>
      </c>
      <c r="BZ748" s="53">
        <v>7800</v>
      </c>
      <c r="CA748" s="53">
        <v>8000</v>
      </c>
      <c r="CB748" s="53">
        <v>5915</v>
      </c>
      <c r="CC748" s="54">
        <v>28239</v>
      </c>
      <c r="CD748" s="54">
        <v>284.5</v>
      </c>
      <c r="CE748" s="54">
        <v>25000</v>
      </c>
      <c r="CF748" s="42">
        <f t="shared" si="528"/>
        <v>2.0456691158792242E-2</v>
      </c>
      <c r="CG748" s="42">
        <f t="shared" si="529"/>
        <v>2.4092664092664091E-2</v>
      </c>
      <c r="CH748" s="42">
        <f t="shared" si="530"/>
        <v>2.3456145803402315E-2</v>
      </c>
      <c r="CI748" s="42">
        <f t="shared" si="531"/>
        <v>1.6979220190201712E-2</v>
      </c>
      <c r="CJ748" s="42">
        <f t="shared" si="532"/>
        <v>6.7722510138351621E-2</v>
      </c>
      <c r="CK748" s="54">
        <f>+BW748*20%</f>
        <v>10062.326000000001</v>
      </c>
    </row>
    <row r="749" spans="1:89" ht="20" customHeight="1" x14ac:dyDescent="0.6">
      <c r="A749" s="47">
        <v>742</v>
      </c>
      <c r="B749" s="47">
        <v>2</v>
      </c>
      <c r="C749" s="48" t="s">
        <v>1141</v>
      </c>
      <c r="D749" s="48" t="s">
        <v>84</v>
      </c>
      <c r="E749" s="48" t="s">
        <v>233</v>
      </c>
      <c r="F749" s="49">
        <v>0</v>
      </c>
      <c r="G749" s="19">
        <v>40</v>
      </c>
      <c r="H749" s="20">
        <f t="shared" si="491"/>
        <v>0</v>
      </c>
      <c r="I749" s="23">
        <v>6189</v>
      </c>
      <c r="J749" s="22">
        <v>50</v>
      </c>
      <c r="K749" s="20">
        <f t="shared" si="492"/>
        <v>309450</v>
      </c>
      <c r="L749" s="23"/>
      <c r="M749" s="24">
        <v>60</v>
      </c>
      <c r="N749" s="20">
        <f t="shared" si="493"/>
        <v>0</v>
      </c>
      <c r="O749" s="23">
        <v>4143</v>
      </c>
      <c r="P749" s="25">
        <v>12</v>
      </c>
      <c r="Q749" s="20">
        <f t="shared" si="494"/>
        <v>49716</v>
      </c>
      <c r="R749" s="23">
        <v>430</v>
      </c>
      <c r="S749" s="26">
        <v>12</v>
      </c>
      <c r="T749" s="20">
        <f t="shared" si="495"/>
        <v>5160</v>
      </c>
      <c r="U749" s="23">
        <v>230</v>
      </c>
      <c r="V749" s="25">
        <v>8</v>
      </c>
      <c r="W749" s="20">
        <f t="shared" si="496"/>
        <v>1840</v>
      </c>
      <c r="X749" s="23">
        <v>278</v>
      </c>
      <c r="Y749" s="25">
        <v>12</v>
      </c>
      <c r="Z749" s="20">
        <f t="shared" si="497"/>
        <v>3336</v>
      </c>
      <c r="AA749" s="23">
        <v>550</v>
      </c>
      <c r="AB749" s="25">
        <v>10</v>
      </c>
      <c r="AC749" s="20">
        <f t="shared" si="498"/>
        <v>5500</v>
      </c>
      <c r="AD749" s="23">
        <v>80</v>
      </c>
      <c r="AE749" s="25">
        <v>25</v>
      </c>
      <c r="AF749" s="20">
        <f t="shared" si="499"/>
        <v>2000</v>
      </c>
      <c r="AG749" s="23">
        <v>345</v>
      </c>
      <c r="AH749" s="25">
        <v>7.5</v>
      </c>
      <c r="AI749" s="20">
        <f t="shared" si="500"/>
        <v>2587.5</v>
      </c>
      <c r="AJ749" s="23"/>
      <c r="AK749" s="22">
        <v>15</v>
      </c>
      <c r="AL749" s="20">
        <f t="shared" si="501"/>
        <v>0</v>
      </c>
      <c r="AM749" s="23">
        <v>0</v>
      </c>
      <c r="AN749" s="25">
        <v>12</v>
      </c>
      <c r="AO749" s="20">
        <f t="shared" si="502"/>
        <v>0</v>
      </c>
      <c r="AP749" s="23">
        <f t="shared" si="503"/>
        <v>1913</v>
      </c>
      <c r="AQ749" s="23">
        <v>102</v>
      </c>
      <c r="AR749" s="27">
        <v>4</v>
      </c>
      <c r="AS749" s="23">
        <f t="shared" si="504"/>
        <v>408</v>
      </c>
      <c r="AT749" s="23">
        <v>0</v>
      </c>
      <c r="AU749" s="28">
        <v>6</v>
      </c>
      <c r="AV749" s="23">
        <f t="shared" si="505"/>
        <v>0</v>
      </c>
      <c r="AW749" s="23">
        <v>1896</v>
      </c>
      <c r="AX749" s="29">
        <f t="shared" si="506"/>
        <v>2304</v>
      </c>
      <c r="AY749" s="23">
        <v>37090</v>
      </c>
      <c r="AZ749" s="30">
        <f t="shared" si="507"/>
        <v>0.66941347552108577</v>
      </c>
      <c r="BA749" s="30">
        <f t="shared" si="508"/>
        <v>0.30909678461787043</v>
      </c>
      <c r="BB749" s="30">
        <f t="shared" si="509"/>
        <v>0.55611875452570603</v>
      </c>
      <c r="BC749" s="20">
        <f t="shared" si="510"/>
        <v>327286</v>
      </c>
      <c r="BD749" s="20">
        <f t="shared" si="511"/>
        <v>316610</v>
      </c>
      <c r="BE749" s="20">
        <f t="shared" si="512"/>
        <v>327286</v>
      </c>
      <c r="BF749" s="20">
        <f t="shared" si="513"/>
        <v>329873.5</v>
      </c>
      <c r="BG749" s="36">
        <v>416679.5</v>
      </c>
      <c r="BH749" s="36">
        <v>269895.62575757602</v>
      </c>
      <c r="BI749" s="237">
        <f t="shared" si="514"/>
        <v>64.772955174798867</v>
      </c>
      <c r="BJ749" s="238">
        <f t="shared" si="515"/>
        <v>31694.6</v>
      </c>
      <c r="BK749" s="239">
        <f t="shared" si="516"/>
        <v>7.6064697207326013</v>
      </c>
      <c r="BL749" s="27">
        <f t="shared" si="517"/>
        <v>25736</v>
      </c>
      <c r="BM749" s="239">
        <f t="shared" si="518"/>
        <v>6.1764497653472272</v>
      </c>
      <c r="BN749" s="240">
        <f t="shared" si="519"/>
        <v>12915</v>
      </c>
      <c r="BO749" s="239">
        <f t="shared" si="520"/>
        <v>3.0995045352603139</v>
      </c>
      <c r="BP749" s="27">
        <f t="shared" si="521"/>
        <v>33075</v>
      </c>
      <c r="BQ749" s="239">
        <f t="shared" si="522"/>
        <v>7.9377555171300722</v>
      </c>
      <c r="BR749" s="36">
        <f t="shared" si="523"/>
        <v>36445.488484848996</v>
      </c>
      <c r="BS749" s="239">
        <f t="shared" si="524"/>
        <v>8.7466478396102989</v>
      </c>
      <c r="BT749" s="248">
        <f t="shared" si="533"/>
        <v>0.35227044825201137</v>
      </c>
      <c r="BU749" s="36">
        <v>139866.08848484899</v>
      </c>
      <c r="BV749" s="47">
        <f t="shared" si="525"/>
        <v>33.566827378080511</v>
      </c>
      <c r="BW749" s="54">
        <f t="shared" si="526"/>
        <v>6917.7857575749804</v>
      </c>
      <c r="BX749" s="237">
        <f t="shared" si="527"/>
        <v>1.6602174471206239</v>
      </c>
      <c r="BY749" s="53">
        <v>9556</v>
      </c>
      <c r="BZ749" s="53">
        <v>7280</v>
      </c>
      <c r="CA749" s="53">
        <v>10034</v>
      </c>
      <c r="CB749" s="53">
        <v>4824.6000000000004</v>
      </c>
      <c r="CC749" s="54">
        <v>25736</v>
      </c>
      <c r="CD749" s="54">
        <v>12915</v>
      </c>
      <c r="CE749" s="54">
        <v>33075</v>
      </c>
      <c r="CF749" s="42">
        <f t="shared" si="528"/>
        <v>2.9197704759751409E-2</v>
      </c>
      <c r="CG749" s="42">
        <f t="shared" si="529"/>
        <v>2.2993588326332082E-2</v>
      </c>
      <c r="CH749" s="42">
        <f t="shared" si="530"/>
        <v>3.0658201084067145E-2</v>
      </c>
      <c r="CI749" s="42">
        <f t="shared" si="531"/>
        <v>1.4625606482484954E-2</v>
      </c>
      <c r="CJ749" s="42">
        <f t="shared" si="532"/>
        <v>6.1764497653472271E-2</v>
      </c>
      <c r="CK749" s="54">
        <f>+BW749*20%</f>
        <v>1383.5571515149961</v>
      </c>
    </row>
    <row r="750" spans="1:89" ht="20" customHeight="1" x14ac:dyDescent="0.6">
      <c r="A750" s="47">
        <v>743</v>
      </c>
      <c r="B750" s="62">
        <v>2</v>
      </c>
      <c r="C750" s="48" t="s">
        <v>1142</v>
      </c>
      <c r="D750" s="48" t="s">
        <v>630</v>
      </c>
      <c r="E750" s="48" t="s">
        <v>163</v>
      </c>
      <c r="F750" s="66"/>
      <c r="G750" s="19">
        <v>40</v>
      </c>
      <c r="H750" s="20">
        <f t="shared" si="491"/>
        <v>0</v>
      </c>
      <c r="I750" s="66">
        <v>7320</v>
      </c>
      <c r="J750" s="22">
        <v>50</v>
      </c>
      <c r="K750" s="20">
        <f t="shared" si="492"/>
        <v>366000</v>
      </c>
      <c r="L750" s="23"/>
      <c r="M750" s="24">
        <v>60</v>
      </c>
      <c r="N750" s="20">
        <f t="shared" si="493"/>
        <v>0</v>
      </c>
      <c r="O750" s="66">
        <v>2170</v>
      </c>
      <c r="P750" s="25">
        <v>12</v>
      </c>
      <c r="Q750" s="20">
        <f t="shared" si="494"/>
        <v>26040</v>
      </c>
      <c r="R750" s="66"/>
      <c r="S750" s="26">
        <v>12</v>
      </c>
      <c r="T750" s="20">
        <f t="shared" si="495"/>
        <v>0</v>
      </c>
      <c r="U750" s="66">
        <v>400</v>
      </c>
      <c r="V750" s="25">
        <v>8</v>
      </c>
      <c r="W750" s="20">
        <f t="shared" si="496"/>
        <v>3200</v>
      </c>
      <c r="X750" s="66">
        <v>85</v>
      </c>
      <c r="Y750" s="25">
        <v>12</v>
      </c>
      <c r="Z750" s="20">
        <f t="shared" si="497"/>
        <v>1020</v>
      </c>
      <c r="AA750" s="66">
        <v>540</v>
      </c>
      <c r="AB750" s="25">
        <v>10</v>
      </c>
      <c r="AC750" s="20">
        <f t="shared" si="498"/>
        <v>5400</v>
      </c>
      <c r="AD750" s="66"/>
      <c r="AE750" s="25">
        <v>25</v>
      </c>
      <c r="AF750" s="20">
        <f t="shared" si="499"/>
        <v>0</v>
      </c>
      <c r="AG750" s="66">
        <v>38</v>
      </c>
      <c r="AH750" s="25">
        <v>7.5</v>
      </c>
      <c r="AI750" s="20">
        <f t="shared" si="500"/>
        <v>285</v>
      </c>
      <c r="AJ750" s="66">
        <v>34</v>
      </c>
      <c r="AK750" s="22">
        <v>15</v>
      </c>
      <c r="AL750" s="20">
        <f t="shared" si="501"/>
        <v>510</v>
      </c>
      <c r="AM750" s="66"/>
      <c r="AN750" s="25">
        <v>12</v>
      </c>
      <c r="AO750" s="20">
        <f t="shared" si="502"/>
        <v>0</v>
      </c>
      <c r="AP750" s="23">
        <f t="shared" si="503"/>
        <v>1097</v>
      </c>
      <c r="AQ750" s="66">
        <v>3</v>
      </c>
      <c r="AR750" s="27">
        <v>4</v>
      </c>
      <c r="AS750" s="23">
        <f t="shared" si="504"/>
        <v>12</v>
      </c>
      <c r="AT750" s="66">
        <v>22</v>
      </c>
      <c r="AU750" s="28">
        <v>6</v>
      </c>
      <c r="AV750" s="23">
        <f t="shared" si="505"/>
        <v>132</v>
      </c>
      <c r="AW750" s="66">
        <f>265+22+249+8</f>
        <v>544</v>
      </c>
      <c r="AX750" s="29">
        <f t="shared" si="506"/>
        <v>688</v>
      </c>
      <c r="AY750" s="23">
        <v>10774</v>
      </c>
      <c r="AZ750" s="30">
        <f t="shared" si="507"/>
        <v>0.29644808743169399</v>
      </c>
      <c r="BA750" s="30">
        <f t="shared" si="508"/>
        <v>0.14986338797814208</v>
      </c>
      <c r="BB750" s="30">
        <f t="shared" si="509"/>
        <v>0.31705069124423962</v>
      </c>
      <c r="BC750" s="20">
        <f t="shared" si="510"/>
        <v>375620</v>
      </c>
      <c r="BD750" s="20">
        <f t="shared" si="511"/>
        <v>366000</v>
      </c>
      <c r="BE750" s="20">
        <f t="shared" si="512"/>
        <v>375620</v>
      </c>
      <c r="BF750" s="20">
        <f t="shared" si="513"/>
        <v>375905</v>
      </c>
      <c r="BG750" s="88">
        <v>415124</v>
      </c>
      <c r="BH750" s="88">
        <v>278825.08</v>
      </c>
      <c r="BI750" s="237">
        <f t="shared" si="514"/>
        <v>67.166697179637893</v>
      </c>
      <c r="BJ750" s="238">
        <f t="shared" si="515"/>
        <v>29539</v>
      </c>
      <c r="BK750" s="239">
        <f t="shared" si="516"/>
        <v>7.1157051868839192</v>
      </c>
      <c r="BL750" s="27">
        <f t="shared" si="517"/>
        <v>36088</v>
      </c>
      <c r="BM750" s="239">
        <f t="shared" si="518"/>
        <v>8.6933060964916518</v>
      </c>
      <c r="BN750" s="240">
        <f t="shared" si="519"/>
        <v>0</v>
      </c>
      <c r="BO750" s="239">
        <f t="shared" si="520"/>
        <v>0</v>
      </c>
      <c r="BP750" s="27">
        <f t="shared" si="521"/>
        <v>30000</v>
      </c>
      <c r="BQ750" s="239">
        <f t="shared" si="522"/>
        <v>7.2267563426831503</v>
      </c>
      <c r="BR750" s="36">
        <f t="shared" si="523"/>
        <v>33960</v>
      </c>
      <c r="BS750" s="239">
        <f t="shared" si="524"/>
        <v>8.1806881799173272</v>
      </c>
      <c r="BT750" s="248">
        <f t="shared" si="533"/>
        <v>0.32833302820362104</v>
      </c>
      <c r="BU750" s="88">
        <v>129587</v>
      </c>
      <c r="BV750" s="47">
        <f t="shared" si="525"/>
        <v>31.216455805976047</v>
      </c>
      <c r="BW750" s="54">
        <f t="shared" si="526"/>
        <v>6711.9199999999837</v>
      </c>
      <c r="BX750" s="237">
        <f t="shared" si="527"/>
        <v>1.6168470143860592</v>
      </c>
      <c r="BY750" s="73">
        <v>10669</v>
      </c>
      <c r="BZ750" s="73">
        <v>7500</v>
      </c>
      <c r="CA750" s="73">
        <v>6850</v>
      </c>
      <c r="CB750" s="73">
        <v>4520</v>
      </c>
      <c r="CC750" s="88">
        <v>36088</v>
      </c>
      <c r="CD750" s="88"/>
      <c r="CE750" s="88">
        <v>30000</v>
      </c>
      <c r="CF750" s="42">
        <f t="shared" si="528"/>
        <v>2.8403705872956712E-2</v>
      </c>
      <c r="CG750" s="42">
        <f t="shared" si="529"/>
        <v>2.0491803278688523E-2</v>
      </c>
      <c r="CH750" s="42">
        <f t="shared" si="530"/>
        <v>1.8236515627495873E-2</v>
      </c>
      <c r="CI750" s="42">
        <f t="shared" si="531"/>
        <v>1.2024314653968422E-2</v>
      </c>
      <c r="CJ750" s="42">
        <f t="shared" si="532"/>
        <v>8.69330609649165E-2</v>
      </c>
      <c r="CK750" s="54">
        <f>+BW750*20%</f>
        <v>1342.3839999999968</v>
      </c>
    </row>
    <row r="751" spans="1:89" ht="20" customHeight="1" x14ac:dyDescent="0.6">
      <c r="A751" s="47">
        <v>744</v>
      </c>
      <c r="B751" s="47">
        <v>2</v>
      </c>
      <c r="C751" s="48" t="s">
        <v>1143</v>
      </c>
      <c r="D751" s="48" t="s">
        <v>304</v>
      </c>
      <c r="E751" s="48" t="s">
        <v>305</v>
      </c>
      <c r="F751" s="55"/>
      <c r="G751" s="19">
        <v>40</v>
      </c>
      <c r="H751" s="20">
        <f t="shared" si="491"/>
        <v>0</v>
      </c>
      <c r="I751" s="23">
        <v>6954</v>
      </c>
      <c r="J751" s="22">
        <v>50</v>
      </c>
      <c r="K751" s="20">
        <f t="shared" si="492"/>
        <v>347700</v>
      </c>
      <c r="L751" s="23"/>
      <c r="M751" s="24">
        <v>60</v>
      </c>
      <c r="N751" s="20">
        <f t="shared" si="493"/>
        <v>0</v>
      </c>
      <c r="O751" s="23">
        <v>2340</v>
      </c>
      <c r="P751" s="25">
        <v>12</v>
      </c>
      <c r="Q751" s="20">
        <f t="shared" si="494"/>
        <v>28080</v>
      </c>
      <c r="R751" s="23"/>
      <c r="S751" s="26">
        <v>12</v>
      </c>
      <c r="T751" s="20">
        <f t="shared" si="495"/>
        <v>0</v>
      </c>
      <c r="U751" s="23">
        <v>221</v>
      </c>
      <c r="V751" s="25">
        <v>8</v>
      </c>
      <c r="W751" s="20">
        <f t="shared" si="496"/>
        <v>1768</v>
      </c>
      <c r="X751" s="23">
        <v>96</v>
      </c>
      <c r="Y751" s="25">
        <v>12</v>
      </c>
      <c r="Z751" s="20">
        <f t="shared" si="497"/>
        <v>1152</v>
      </c>
      <c r="AA751" s="23">
        <v>393</v>
      </c>
      <c r="AB751" s="25">
        <v>10</v>
      </c>
      <c r="AC751" s="20">
        <f t="shared" si="498"/>
        <v>3930</v>
      </c>
      <c r="AD751" s="23"/>
      <c r="AE751" s="25">
        <v>25</v>
      </c>
      <c r="AF751" s="20">
        <f t="shared" si="499"/>
        <v>0</v>
      </c>
      <c r="AG751" s="23">
        <v>811</v>
      </c>
      <c r="AH751" s="25">
        <v>7.5</v>
      </c>
      <c r="AI751" s="20">
        <f t="shared" si="500"/>
        <v>6082.5</v>
      </c>
      <c r="AJ751" s="23"/>
      <c r="AK751" s="22">
        <v>15</v>
      </c>
      <c r="AL751" s="20">
        <f t="shared" si="501"/>
        <v>0</v>
      </c>
      <c r="AM751" s="23"/>
      <c r="AN751" s="25">
        <v>12</v>
      </c>
      <c r="AO751" s="20">
        <f t="shared" si="502"/>
        <v>0</v>
      </c>
      <c r="AP751" s="23">
        <f t="shared" si="503"/>
        <v>1521</v>
      </c>
      <c r="AQ751" s="23">
        <v>49</v>
      </c>
      <c r="AR751" s="27">
        <v>4</v>
      </c>
      <c r="AS751" s="23">
        <f t="shared" si="504"/>
        <v>196</v>
      </c>
      <c r="AT751" s="23"/>
      <c r="AU751" s="28">
        <v>6</v>
      </c>
      <c r="AV751" s="23">
        <f t="shared" si="505"/>
        <v>0</v>
      </c>
      <c r="AW751" s="23">
        <v>1312</v>
      </c>
      <c r="AX751" s="29">
        <f t="shared" si="506"/>
        <v>1508</v>
      </c>
      <c r="AY751" s="23">
        <v>26395</v>
      </c>
      <c r="AZ751" s="30">
        <f t="shared" si="507"/>
        <v>0.33649698015530632</v>
      </c>
      <c r="BA751" s="30">
        <f t="shared" si="508"/>
        <v>0.21872303710094909</v>
      </c>
      <c r="BB751" s="30">
        <f t="shared" si="509"/>
        <v>0.64444444444444449</v>
      </c>
      <c r="BC751" s="20">
        <f t="shared" si="510"/>
        <v>354550</v>
      </c>
      <c r="BD751" s="20">
        <f t="shared" si="511"/>
        <v>347700</v>
      </c>
      <c r="BE751" s="20">
        <f t="shared" si="512"/>
        <v>354550</v>
      </c>
      <c r="BF751" s="20">
        <f t="shared" si="513"/>
        <v>360632.5</v>
      </c>
      <c r="BG751" s="36">
        <v>415107.5</v>
      </c>
      <c r="BH751" s="36">
        <v>277914.90999999997</v>
      </c>
      <c r="BI751" s="237">
        <f t="shared" si="514"/>
        <v>66.950105695512605</v>
      </c>
      <c r="BJ751" s="238">
        <f t="shared" si="515"/>
        <v>33254</v>
      </c>
      <c r="BK751" s="239">
        <f t="shared" si="516"/>
        <v>8.0109369259770062</v>
      </c>
      <c r="BL751" s="27">
        <f t="shared" si="517"/>
        <v>24500</v>
      </c>
      <c r="BM751" s="239">
        <f t="shared" si="518"/>
        <v>5.9020856043314085</v>
      </c>
      <c r="BN751" s="240">
        <f t="shared" si="519"/>
        <v>2625</v>
      </c>
      <c r="BO751" s="239">
        <f t="shared" si="520"/>
        <v>0.63236631474979377</v>
      </c>
      <c r="BP751" s="27">
        <f t="shared" si="521"/>
        <v>10000</v>
      </c>
      <c r="BQ751" s="239">
        <f t="shared" si="522"/>
        <v>2.4090145323801666</v>
      </c>
      <c r="BR751" s="36">
        <f t="shared" si="523"/>
        <v>22265.899999999994</v>
      </c>
      <c r="BS751" s="239">
        <f t="shared" si="524"/>
        <v>5.3638876676523539</v>
      </c>
      <c r="BT751" s="248">
        <f t="shared" si="533"/>
        <v>0.33049894304487398</v>
      </c>
      <c r="BU751" s="36">
        <v>92644.9</v>
      </c>
      <c r="BV751" s="47">
        <f t="shared" si="525"/>
        <v>22.318291045090728</v>
      </c>
      <c r="BW751" s="54">
        <f t="shared" si="526"/>
        <v>44547.690000000031</v>
      </c>
      <c r="BX751" s="237">
        <f t="shared" si="527"/>
        <v>10.731603259396671</v>
      </c>
      <c r="BY751" s="53">
        <v>11529</v>
      </c>
      <c r="BZ751" s="53">
        <v>9840</v>
      </c>
      <c r="CA751" s="53">
        <v>7740</v>
      </c>
      <c r="CB751" s="53">
        <v>4145</v>
      </c>
      <c r="CC751" s="54">
        <v>24500</v>
      </c>
      <c r="CD751" s="54">
        <v>2625</v>
      </c>
      <c r="CE751" s="54">
        <v>10000</v>
      </c>
      <c r="CF751" s="42">
        <f t="shared" si="528"/>
        <v>3.2517275419545903E-2</v>
      </c>
      <c r="CG751" s="42">
        <f t="shared" si="529"/>
        <v>2.8300258843830889E-2</v>
      </c>
      <c r="CH751" s="42">
        <f t="shared" si="530"/>
        <v>2.1830489352700606E-2</v>
      </c>
      <c r="CI751" s="42">
        <f t="shared" si="531"/>
        <v>1.1493695105127797E-2</v>
      </c>
      <c r="CJ751" s="42">
        <f t="shared" si="532"/>
        <v>5.9020856043314078E-2</v>
      </c>
      <c r="CK751" s="54">
        <f>+BW751*20%</f>
        <v>8909.5380000000059</v>
      </c>
    </row>
    <row r="752" spans="1:89" ht="20" customHeight="1" x14ac:dyDescent="0.6">
      <c r="A752" s="47">
        <v>745</v>
      </c>
      <c r="B752" s="62">
        <v>3</v>
      </c>
      <c r="C752" s="48" t="s">
        <v>1144</v>
      </c>
      <c r="D752" s="48" t="s">
        <v>81</v>
      </c>
      <c r="E752" s="48" t="s">
        <v>126</v>
      </c>
      <c r="F752" s="49">
        <v>0</v>
      </c>
      <c r="G752" s="19">
        <v>40</v>
      </c>
      <c r="H752" s="20">
        <f t="shared" si="491"/>
        <v>0</v>
      </c>
      <c r="I752" s="23">
        <v>6710</v>
      </c>
      <c r="J752" s="22">
        <v>50</v>
      </c>
      <c r="K752" s="20">
        <f t="shared" si="492"/>
        <v>335500</v>
      </c>
      <c r="L752" s="23"/>
      <c r="M752" s="24">
        <v>60</v>
      </c>
      <c r="N752" s="20">
        <f t="shared" si="493"/>
        <v>0</v>
      </c>
      <c r="O752" s="23">
        <v>2577</v>
      </c>
      <c r="P752" s="25">
        <v>12</v>
      </c>
      <c r="Q752" s="20">
        <f t="shared" si="494"/>
        <v>30924</v>
      </c>
      <c r="R752" s="23">
        <v>900</v>
      </c>
      <c r="S752" s="26">
        <v>12</v>
      </c>
      <c r="T752" s="20">
        <f t="shared" si="495"/>
        <v>10800</v>
      </c>
      <c r="U752" s="23">
        <v>350</v>
      </c>
      <c r="V752" s="25">
        <v>8</v>
      </c>
      <c r="W752" s="20">
        <f t="shared" si="496"/>
        <v>2800</v>
      </c>
      <c r="X752" s="23">
        <v>225</v>
      </c>
      <c r="Y752" s="25">
        <v>12</v>
      </c>
      <c r="Z752" s="20">
        <f t="shared" si="497"/>
        <v>2700</v>
      </c>
      <c r="AA752" s="23">
        <v>900</v>
      </c>
      <c r="AB752" s="25">
        <v>10</v>
      </c>
      <c r="AC752" s="20">
        <f t="shared" si="498"/>
        <v>9000</v>
      </c>
      <c r="AD752" s="23">
        <v>180</v>
      </c>
      <c r="AE752" s="25">
        <v>25</v>
      </c>
      <c r="AF752" s="20">
        <f t="shared" si="499"/>
        <v>4500</v>
      </c>
      <c r="AG752" s="23">
        <v>0</v>
      </c>
      <c r="AH752" s="25">
        <v>7.5</v>
      </c>
      <c r="AI752" s="20">
        <f t="shared" si="500"/>
        <v>0</v>
      </c>
      <c r="AJ752" s="23"/>
      <c r="AK752" s="22">
        <v>15</v>
      </c>
      <c r="AL752" s="20">
        <f t="shared" si="501"/>
        <v>0</v>
      </c>
      <c r="AM752" s="23">
        <v>0</v>
      </c>
      <c r="AN752" s="25">
        <v>12</v>
      </c>
      <c r="AO752" s="20">
        <f t="shared" si="502"/>
        <v>0</v>
      </c>
      <c r="AP752" s="23">
        <f t="shared" si="503"/>
        <v>2555</v>
      </c>
      <c r="AQ752" s="23">
        <v>39</v>
      </c>
      <c r="AR752" s="27">
        <v>4</v>
      </c>
      <c r="AS752" s="23">
        <f t="shared" si="504"/>
        <v>156</v>
      </c>
      <c r="AT752" s="23">
        <v>0</v>
      </c>
      <c r="AU752" s="28">
        <v>6</v>
      </c>
      <c r="AV752" s="23">
        <f t="shared" si="505"/>
        <v>0</v>
      </c>
      <c r="AW752" s="23">
        <v>982</v>
      </c>
      <c r="AX752" s="29">
        <f t="shared" si="506"/>
        <v>1138</v>
      </c>
      <c r="AY752" s="23">
        <v>18090</v>
      </c>
      <c r="AZ752" s="30">
        <f t="shared" si="507"/>
        <v>0.38405365126676599</v>
      </c>
      <c r="BA752" s="30">
        <f t="shared" si="508"/>
        <v>0.38077496274217587</v>
      </c>
      <c r="BB752" s="30">
        <f t="shared" si="509"/>
        <v>0.44159875824602252</v>
      </c>
      <c r="BC752" s="20">
        <f t="shared" si="510"/>
        <v>365300</v>
      </c>
      <c r="BD752" s="20">
        <f t="shared" si="511"/>
        <v>350800</v>
      </c>
      <c r="BE752" s="20">
        <f t="shared" si="512"/>
        <v>365300</v>
      </c>
      <c r="BF752" s="20">
        <f t="shared" si="513"/>
        <v>365300</v>
      </c>
      <c r="BG752" s="36">
        <v>414314</v>
      </c>
      <c r="BH752" s="36">
        <v>276342.48030303</v>
      </c>
      <c r="BI752" s="237">
        <f t="shared" si="514"/>
        <v>66.698803396223624</v>
      </c>
      <c r="BJ752" s="238">
        <f t="shared" si="515"/>
        <v>32950.479999999996</v>
      </c>
      <c r="BK752" s="239">
        <f t="shared" si="516"/>
        <v>7.9530211385567453</v>
      </c>
      <c r="BL752" s="27">
        <f t="shared" si="517"/>
        <v>30015</v>
      </c>
      <c r="BM752" s="239">
        <f t="shared" si="518"/>
        <v>7.2445053751502479</v>
      </c>
      <c r="BN752" s="240">
        <f t="shared" si="519"/>
        <v>4214.0600000000004</v>
      </c>
      <c r="BO752" s="239">
        <f t="shared" si="520"/>
        <v>1.0171174519808648</v>
      </c>
      <c r="BP752" s="27">
        <f t="shared" si="521"/>
        <v>18000</v>
      </c>
      <c r="BQ752" s="239">
        <f t="shared" si="522"/>
        <v>4.3445309596103439</v>
      </c>
      <c r="BR752" s="36">
        <f t="shared" si="523"/>
        <v>27736.180000000004</v>
      </c>
      <c r="BS752" s="239">
        <f t="shared" si="524"/>
        <v>6.6944829284069574</v>
      </c>
      <c r="BT752" s="248">
        <f t="shared" si="533"/>
        <v>0.33301196603776362</v>
      </c>
      <c r="BU752" s="36">
        <v>112915.72</v>
      </c>
      <c r="BV752" s="47">
        <f t="shared" si="525"/>
        <v>27.25365785370516</v>
      </c>
      <c r="BW752" s="54">
        <f t="shared" si="526"/>
        <v>25055.799696970003</v>
      </c>
      <c r="BX752" s="237">
        <f t="shared" si="527"/>
        <v>6.0475387500712028</v>
      </c>
      <c r="BY752" s="53">
        <v>8336</v>
      </c>
      <c r="BZ752" s="53">
        <v>11020</v>
      </c>
      <c r="CA752" s="53">
        <v>8704.48</v>
      </c>
      <c r="CB752" s="53">
        <v>4890</v>
      </c>
      <c r="CC752" s="54">
        <v>30015</v>
      </c>
      <c r="CD752" s="54">
        <v>4214.0600000000004</v>
      </c>
      <c r="CE752" s="54">
        <v>18000</v>
      </c>
      <c r="CF752" s="42">
        <f t="shared" si="528"/>
        <v>2.2819600328497124E-2</v>
      </c>
      <c r="CG752" s="42">
        <f t="shared" si="529"/>
        <v>3.1413911060433293E-2</v>
      </c>
      <c r="CH752" s="42">
        <f t="shared" si="530"/>
        <v>2.3828305502326855E-2</v>
      </c>
      <c r="CI752" s="42">
        <f t="shared" si="531"/>
        <v>1.3386257870243636E-2</v>
      </c>
      <c r="CJ752" s="42">
        <f t="shared" si="532"/>
        <v>7.2445053751502481E-2</v>
      </c>
      <c r="CK752" s="54">
        <f>+BW752*20%</f>
        <v>5011.1599393940014</v>
      </c>
    </row>
    <row r="753" spans="1:89" ht="20" customHeight="1" x14ac:dyDescent="0.6">
      <c r="A753" s="47">
        <v>746</v>
      </c>
      <c r="B753" s="47">
        <v>2</v>
      </c>
      <c r="C753" s="48" t="s">
        <v>1145</v>
      </c>
      <c r="D753" s="48" t="s">
        <v>1146</v>
      </c>
      <c r="E753" s="48" t="s">
        <v>244</v>
      </c>
      <c r="F753" s="64"/>
      <c r="G753" s="19">
        <v>40</v>
      </c>
      <c r="H753" s="20">
        <f t="shared" si="491"/>
        <v>0</v>
      </c>
      <c r="I753" s="64">
        <v>7600</v>
      </c>
      <c r="J753" s="22">
        <v>50</v>
      </c>
      <c r="K753" s="20">
        <f t="shared" si="492"/>
        <v>380000</v>
      </c>
      <c r="L753" s="23"/>
      <c r="M753" s="24">
        <v>60</v>
      </c>
      <c r="N753" s="20">
        <f t="shared" si="493"/>
        <v>0</v>
      </c>
      <c r="O753" s="64">
        <v>1860</v>
      </c>
      <c r="P753" s="25">
        <v>12</v>
      </c>
      <c r="Q753" s="20">
        <f t="shared" si="494"/>
        <v>22320</v>
      </c>
      <c r="R753" s="64"/>
      <c r="S753" s="26">
        <v>12</v>
      </c>
      <c r="T753" s="20">
        <f t="shared" si="495"/>
        <v>0</v>
      </c>
      <c r="U753" s="64">
        <v>240</v>
      </c>
      <c r="V753" s="25">
        <v>8</v>
      </c>
      <c r="W753" s="20">
        <f t="shared" si="496"/>
        <v>1920</v>
      </c>
      <c r="X753" s="64">
        <v>330</v>
      </c>
      <c r="Y753" s="25">
        <v>12</v>
      </c>
      <c r="Z753" s="20">
        <f t="shared" si="497"/>
        <v>3960</v>
      </c>
      <c r="AA753" s="64">
        <v>260</v>
      </c>
      <c r="AB753" s="25">
        <v>10</v>
      </c>
      <c r="AC753" s="20">
        <f t="shared" si="498"/>
        <v>2600</v>
      </c>
      <c r="AD753" s="64"/>
      <c r="AE753" s="25">
        <v>25</v>
      </c>
      <c r="AF753" s="20">
        <f t="shared" si="499"/>
        <v>0</v>
      </c>
      <c r="AG753" s="64"/>
      <c r="AH753" s="25">
        <v>7.5</v>
      </c>
      <c r="AI753" s="20">
        <f t="shared" si="500"/>
        <v>0</v>
      </c>
      <c r="AJ753" s="64"/>
      <c r="AK753" s="22">
        <v>15</v>
      </c>
      <c r="AL753" s="20">
        <f t="shared" si="501"/>
        <v>0</v>
      </c>
      <c r="AM753" s="64"/>
      <c r="AN753" s="25">
        <v>12</v>
      </c>
      <c r="AO753" s="20">
        <f t="shared" si="502"/>
        <v>0</v>
      </c>
      <c r="AP753" s="23">
        <f t="shared" si="503"/>
        <v>830</v>
      </c>
      <c r="AQ753" s="64"/>
      <c r="AR753" s="27">
        <v>4</v>
      </c>
      <c r="AS753" s="23">
        <f t="shared" si="504"/>
        <v>0</v>
      </c>
      <c r="AT753" s="64"/>
      <c r="AU753" s="28">
        <v>6</v>
      </c>
      <c r="AV753" s="23">
        <f t="shared" si="505"/>
        <v>0</v>
      </c>
      <c r="AW753" s="64">
        <v>187</v>
      </c>
      <c r="AX753" s="29">
        <f t="shared" si="506"/>
        <v>187</v>
      </c>
      <c r="AY753" s="23">
        <v>3280</v>
      </c>
      <c r="AZ753" s="30">
        <f t="shared" si="507"/>
        <v>0.24473684210526317</v>
      </c>
      <c r="BA753" s="30">
        <f t="shared" si="508"/>
        <v>0.10921052631578948</v>
      </c>
      <c r="BB753" s="30">
        <f t="shared" si="509"/>
        <v>0.10053763440860215</v>
      </c>
      <c r="BC753" s="20">
        <f t="shared" si="510"/>
        <v>388480</v>
      </c>
      <c r="BD753" s="20">
        <f t="shared" si="511"/>
        <v>380000</v>
      </c>
      <c r="BE753" s="20">
        <f t="shared" si="512"/>
        <v>388480</v>
      </c>
      <c r="BF753" s="20">
        <f t="shared" si="513"/>
        <v>388480</v>
      </c>
      <c r="BG753" s="88">
        <v>414080</v>
      </c>
      <c r="BH753" s="88">
        <v>281264.45</v>
      </c>
      <c r="BI753" s="237">
        <f t="shared" si="514"/>
        <v>67.925147314528587</v>
      </c>
      <c r="BJ753" s="238">
        <f t="shared" si="515"/>
        <v>36722</v>
      </c>
      <c r="BK753" s="239">
        <f t="shared" si="516"/>
        <v>8.8683346213292111</v>
      </c>
      <c r="BL753" s="27">
        <f t="shared" si="517"/>
        <v>34160</v>
      </c>
      <c r="BM753" s="239">
        <f t="shared" si="518"/>
        <v>8.2496136012364758</v>
      </c>
      <c r="BN753" s="240">
        <f t="shared" si="519"/>
        <v>3809.69</v>
      </c>
      <c r="BO753" s="239">
        <f t="shared" si="520"/>
        <v>0.92003719088098912</v>
      </c>
      <c r="BP753" s="27">
        <f t="shared" si="521"/>
        <v>33000</v>
      </c>
      <c r="BQ753" s="239">
        <f t="shared" si="522"/>
        <v>7.969474497681607</v>
      </c>
      <c r="BR753" s="36">
        <f t="shared" si="523"/>
        <v>47032.75</v>
      </c>
      <c r="BS753" s="239">
        <f t="shared" si="524"/>
        <v>11.358372778207109</v>
      </c>
      <c r="BT753" s="248">
        <f t="shared" si="533"/>
        <v>0.32074852685471406</v>
      </c>
      <c r="BU753" s="88">
        <v>154724.44</v>
      </c>
      <c r="BV753" s="47">
        <f t="shared" si="525"/>
        <v>37.365832689335392</v>
      </c>
      <c r="BW753" s="54">
        <f t="shared" si="526"/>
        <v>-21908.890000000014</v>
      </c>
      <c r="BX753" s="237">
        <f t="shared" si="527"/>
        <v>-5.2909800038639911</v>
      </c>
      <c r="BY753" s="73">
        <v>10872</v>
      </c>
      <c r="BZ753" s="73">
        <v>10750</v>
      </c>
      <c r="CA753" s="73">
        <v>11210</v>
      </c>
      <c r="CB753" s="73">
        <v>3890</v>
      </c>
      <c r="CC753" s="74">
        <v>34160</v>
      </c>
      <c r="CD753" s="74">
        <v>3809.69</v>
      </c>
      <c r="CE753" s="74">
        <v>33000</v>
      </c>
      <c r="CF753" s="42">
        <f t="shared" si="528"/>
        <v>2.7985996705107083E-2</v>
      </c>
      <c r="CG753" s="42">
        <f t="shared" si="529"/>
        <v>2.8289473684210528E-2</v>
      </c>
      <c r="CH753" s="42">
        <f t="shared" si="530"/>
        <v>2.8856054365733113E-2</v>
      </c>
      <c r="CI753" s="42">
        <f t="shared" si="531"/>
        <v>1.001338550247117E-2</v>
      </c>
      <c r="CJ753" s="42">
        <f t="shared" si="532"/>
        <v>8.249613601236476E-2</v>
      </c>
      <c r="CK753" s="54">
        <v>0</v>
      </c>
    </row>
    <row r="754" spans="1:89" ht="20" customHeight="1" x14ac:dyDescent="0.6">
      <c r="A754" s="47">
        <v>747</v>
      </c>
      <c r="B754" s="62">
        <v>3</v>
      </c>
      <c r="C754" s="48" t="s">
        <v>1147</v>
      </c>
      <c r="D754" s="60" t="s">
        <v>143</v>
      </c>
      <c r="E754" s="48" t="s">
        <v>144</v>
      </c>
      <c r="F754" s="57"/>
      <c r="G754" s="19">
        <v>40</v>
      </c>
      <c r="H754" s="20">
        <f t="shared" si="491"/>
        <v>0</v>
      </c>
      <c r="I754" s="57">
        <v>6980</v>
      </c>
      <c r="J754" s="22">
        <v>50</v>
      </c>
      <c r="K754" s="20">
        <f t="shared" si="492"/>
        <v>349000</v>
      </c>
      <c r="L754" s="23"/>
      <c r="M754" s="24">
        <v>60</v>
      </c>
      <c r="N754" s="20">
        <f t="shared" si="493"/>
        <v>0</v>
      </c>
      <c r="O754" s="57">
        <v>2310</v>
      </c>
      <c r="P754" s="25">
        <v>12</v>
      </c>
      <c r="Q754" s="20">
        <f t="shared" si="494"/>
        <v>27720</v>
      </c>
      <c r="R754" s="57">
        <v>340</v>
      </c>
      <c r="S754" s="26">
        <v>12</v>
      </c>
      <c r="T754" s="20">
        <f t="shared" si="495"/>
        <v>4080</v>
      </c>
      <c r="U754" s="23">
        <v>470</v>
      </c>
      <c r="V754" s="25">
        <v>8</v>
      </c>
      <c r="W754" s="20">
        <f t="shared" si="496"/>
        <v>3760</v>
      </c>
      <c r="X754" s="57">
        <v>319</v>
      </c>
      <c r="Y754" s="25">
        <v>12</v>
      </c>
      <c r="Z754" s="20">
        <f t="shared" si="497"/>
        <v>3828</v>
      </c>
      <c r="AA754" s="57">
        <v>260</v>
      </c>
      <c r="AB754" s="25">
        <v>10</v>
      </c>
      <c r="AC754" s="20">
        <f t="shared" si="498"/>
        <v>2600</v>
      </c>
      <c r="AD754" s="57">
        <v>145</v>
      </c>
      <c r="AE754" s="25">
        <v>25</v>
      </c>
      <c r="AF754" s="20">
        <f t="shared" si="499"/>
        <v>3625</v>
      </c>
      <c r="AG754" s="57">
        <v>164</v>
      </c>
      <c r="AH754" s="25">
        <v>7.5</v>
      </c>
      <c r="AI754" s="20">
        <f t="shared" si="500"/>
        <v>1230</v>
      </c>
      <c r="AJ754" s="57"/>
      <c r="AK754" s="22">
        <v>15</v>
      </c>
      <c r="AL754" s="20">
        <f t="shared" si="501"/>
        <v>0</v>
      </c>
      <c r="AM754" s="57"/>
      <c r="AN754" s="25">
        <v>12</v>
      </c>
      <c r="AO754" s="20">
        <f t="shared" si="502"/>
        <v>0</v>
      </c>
      <c r="AP754" s="23">
        <f t="shared" si="503"/>
        <v>1698</v>
      </c>
      <c r="AQ754" s="57"/>
      <c r="AR754" s="27">
        <v>4</v>
      </c>
      <c r="AS754" s="23">
        <f t="shared" si="504"/>
        <v>0</v>
      </c>
      <c r="AT754" s="57"/>
      <c r="AU754" s="28">
        <v>6</v>
      </c>
      <c r="AV754" s="23">
        <f t="shared" si="505"/>
        <v>0</v>
      </c>
      <c r="AW754" s="57">
        <f>234+584</f>
        <v>818</v>
      </c>
      <c r="AX754" s="29">
        <f t="shared" si="506"/>
        <v>818</v>
      </c>
      <c r="AY754" s="57">
        <f>3510+14600</f>
        <v>18110</v>
      </c>
      <c r="AZ754" s="30">
        <f t="shared" si="507"/>
        <v>0.33094555873925502</v>
      </c>
      <c r="BA754" s="30">
        <f t="shared" si="508"/>
        <v>0.24326647564469914</v>
      </c>
      <c r="BB754" s="30">
        <f t="shared" si="509"/>
        <v>0.3541125541125541</v>
      </c>
      <c r="BC754" s="20">
        <f t="shared" si="510"/>
        <v>366893</v>
      </c>
      <c r="BD754" s="20">
        <f t="shared" si="511"/>
        <v>356705</v>
      </c>
      <c r="BE754" s="20">
        <f t="shared" si="512"/>
        <v>366893</v>
      </c>
      <c r="BF754" s="20">
        <f t="shared" si="513"/>
        <v>368123</v>
      </c>
      <c r="BG754" s="241">
        <v>413953</v>
      </c>
      <c r="BH754" s="241">
        <v>278974.71999999997</v>
      </c>
      <c r="BI754" s="237">
        <f t="shared" si="514"/>
        <v>67.392848946619537</v>
      </c>
      <c r="BJ754" s="238">
        <f t="shared" si="515"/>
        <v>31594</v>
      </c>
      <c r="BK754" s="239">
        <f t="shared" si="516"/>
        <v>7.6322674313267456</v>
      </c>
      <c r="BL754" s="27">
        <f t="shared" si="517"/>
        <v>33470.65</v>
      </c>
      <c r="BM754" s="239">
        <f t="shared" si="518"/>
        <v>8.0856159998840464</v>
      </c>
      <c r="BN754" s="240">
        <f t="shared" si="519"/>
        <v>0</v>
      </c>
      <c r="BO754" s="239">
        <f t="shared" si="520"/>
        <v>0</v>
      </c>
      <c r="BP754" s="27">
        <f t="shared" si="521"/>
        <v>5000</v>
      </c>
      <c r="BQ754" s="239">
        <f t="shared" si="522"/>
        <v>1.2078665935504755</v>
      </c>
      <c r="BR754" s="36">
        <f t="shared" si="523"/>
        <v>26303.730000000003</v>
      </c>
      <c r="BS754" s="239">
        <f t="shared" si="524"/>
        <v>6.3542793505542914</v>
      </c>
      <c r="BT754" s="248">
        <f t="shared" si="533"/>
        <v>0.32607151053380462</v>
      </c>
      <c r="BU754" s="241">
        <v>96368.38</v>
      </c>
      <c r="BV754" s="47">
        <f t="shared" si="525"/>
        <v>23.280029375315557</v>
      </c>
      <c r="BW754" s="54">
        <f t="shared" si="526"/>
        <v>38609.900000000023</v>
      </c>
      <c r="BX754" s="237">
        <f t="shared" si="527"/>
        <v>9.3271216780649073</v>
      </c>
      <c r="BY754" s="58">
        <v>11364</v>
      </c>
      <c r="BZ754" s="58">
        <v>9550</v>
      </c>
      <c r="CA754" s="58">
        <v>8880</v>
      </c>
      <c r="CB754" s="58">
        <v>1800</v>
      </c>
      <c r="CC754" s="59">
        <v>33470.65</v>
      </c>
      <c r="CD754" s="59"/>
      <c r="CE754" s="59">
        <v>5000</v>
      </c>
      <c r="CF754" s="42">
        <f t="shared" si="528"/>
        <v>3.0973608109176244E-2</v>
      </c>
      <c r="CG754" s="42">
        <f t="shared" si="529"/>
        <v>2.6772823481588427E-2</v>
      </c>
      <c r="CH754" s="42">
        <f t="shared" si="530"/>
        <v>2.4203241817096537E-2</v>
      </c>
      <c r="CI754" s="42">
        <f t="shared" si="531"/>
        <v>4.8896700287675583E-3</v>
      </c>
      <c r="CJ754" s="42">
        <f t="shared" si="532"/>
        <v>8.0856159998840452E-2</v>
      </c>
      <c r="CK754" s="54">
        <f t="shared" ref="CK754:CK762" si="535">+BW754*20%</f>
        <v>7721.980000000005</v>
      </c>
    </row>
    <row r="755" spans="1:89" ht="20" customHeight="1" x14ac:dyDescent="0.6">
      <c r="A755" s="47">
        <v>748</v>
      </c>
      <c r="B755" s="47">
        <v>3</v>
      </c>
      <c r="C755" s="60" t="s">
        <v>1148</v>
      </c>
      <c r="D755" s="69" t="s">
        <v>254</v>
      </c>
      <c r="E755" s="47" t="s">
        <v>101</v>
      </c>
      <c r="F755" s="57"/>
      <c r="G755" s="19">
        <v>40</v>
      </c>
      <c r="H755" s="20">
        <f t="shared" si="491"/>
        <v>0</v>
      </c>
      <c r="I755" s="57">
        <v>6553</v>
      </c>
      <c r="J755" s="22">
        <v>50</v>
      </c>
      <c r="K755" s="20">
        <f t="shared" si="492"/>
        <v>327650</v>
      </c>
      <c r="L755" s="23"/>
      <c r="M755" s="24">
        <v>60</v>
      </c>
      <c r="N755" s="20">
        <f t="shared" si="493"/>
        <v>0</v>
      </c>
      <c r="O755" s="23">
        <v>2545</v>
      </c>
      <c r="P755" s="25">
        <v>12</v>
      </c>
      <c r="Q755" s="20">
        <f t="shared" si="494"/>
        <v>30540</v>
      </c>
      <c r="R755" s="23">
        <v>2250</v>
      </c>
      <c r="S755" s="26">
        <v>12</v>
      </c>
      <c r="T755" s="20">
        <f t="shared" si="495"/>
        <v>27000</v>
      </c>
      <c r="U755" s="23">
        <v>240</v>
      </c>
      <c r="V755" s="25">
        <v>8</v>
      </c>
      <c r="W755" s="20">
        <f t="shared" si="496"/>
        <v>1920</v>
      </c>
      <c r="X755" s="23">
        <v>181</v>
      </c>
      <c r="Y755" s="25">
        <v>12</v>
      </c>
      <c r="Z755" s="20">
        <f t="shared" si="497"/>
        <v>2172</v>
      </c>
      <c r="AA755" s="23">
        <v>282</v>
      </c>
      <c r="AB755" s="25">
        <v>10</v>
      </c>
      <c r="AC755" s="20">
        <f t="shared" si="498"/>
        <v>2820</v>
      </c>
      <c r="AD755" s="23">
        <v>30</v>
      </c>
      <c r="AE755" s="25">
        <v>25</v>
      </c>
      <c r="AF755" s="20">
        <f t="shared" si="499"/>
        <v>750</v>
      </c>
      <c r="AG755" s="23"/>
      <c r="AH755" s="25">
        <v>7.5</v>
      </c>
      <c r="AI755" s="20">
        <f t="shared" si="500"/>
        <v>0</v>
      </c>
      <c r="AJ755" s="23"/>
      <c r="AK755" s="22">
        <v>15</v>
      </c>
      <c r="AL755" s="20">
        <f t="shared" si="501"/>
        <v>0</v>
      </c>
      <c r="AM755" s="23">
        <v>53</v>
      </c>
      <c r="AN755" s="25">
        <v>12</v>
      </c>
      <c r="AO755" s="20">
        <f t="shared" si="502"/>
        <v>636</v>
      </c>
      <c r="AP755" s="23">
        <f t="shared" si="503"/>
        <v>3036</v>
      </c>
      <c r="AQ755" s="23"/>
      <c r="AR755" s="27">
        <v>4</v>
      </c>
      <c r="AS755" s="23">
        <f t="shared" si="504"/>
        <v>0</v>
      </c>
      <c r="AT755" s="23"/>
      <c r="AU755" s="28">
        <v>6</v>
      </c>
      <c r="AV755" s="23">
        <f t="shared" si="505"/>
        <v>0</v>
      </c>
      <c r="AW755" s="23">
        <v>1013</v>
      </c>
      <c r="AX755" s="29">
        <f t="shared" si="506"/>
        <v>1013</v>
      </c>
      <c r="AY755" s="23">
        <v>18646</v>
      </c>
      <c r="AZ755" s="30">
        <f t="shared" si="507"/>
        <v>0.38837173813520526</v>
      </c>
      <c r="BA755" s="30">
        <f t="shared" si="508"/>
        <v>0.46329925225087748</v>
      </c>
      <c r="BB755" s="30">
        <f t="shared" si="509"/>
        <v>0.39803536345776031</v>
      </c>
      <c r="BC755" s="20">
        <f t="shared" si="510"/>
        <v>362312</v>
      </c>
      <c r="BD755" s="20">
        <f t="shared" si="511"/>
        <v>355400</v>
      </c>
      <c r="BE755" s="20">
        <f t="shared" si="512"/>
        <v>362312</v>
      </c>
      <c r="BF755" s="20">
        <f t="shared" si="513"/>
        <v>362312</v>
      </c>
      <c r="BG755" s="36">
        <v>413679</v>
      </c>
      <c r="BH755" s="36">
        <v>275023.875</v>
      </c>
      <c r="BI755" s="237">
        <f t="shared" si="514"/>
        <v>66.482435656632319</v>
      </c>
      <c r="BJ755" s="238">
        <f t="shared" si="515"/>
        <v>31096</v>
      </c>
      <c r="BK755" s="239">
        <f t="shared" si="516"/>
        <v>7.5169394627235127</v>
      </c>
      <c r="BL755" s="27">
        <f t="shared" si="517"/>
        <v>32832</v>
      </c>
      <c r="BM755" s="239">
        <f t="shared" si="518"/>
        <v>7.9365885142828132</v>
      </c>
      <c r="BN755" s="240">
        <f t="shared" si="519"/>
        <v>5514.32</v>
      </c>
      <c r="BO755" s="239">
        <f t="shared" si="520"/>
        <v>1.33299490667885</v>
      </c>
      <c r="BP755" s="27">
        <f t="shared" si="521"/>
        <v>14000</v>
      </c>
      <c r="BQ755" s="239">
        <f t="shared" si="522"/>
        <v>3.3842665448330709</v>
      </c>
      <c r="BR755" s="36">
        <f t="shared" si="523"/>
        <v>44771.570000000007</v>
      </c>
      <c r="BS755" s="239">
        <f t="shared" si="524"/>
        <v>10.822780465046572</v>
      </c>
      <c r="BT755" s="248">
        <f t="shared" si="533"/>
        <v>0.33517564343367684</v>
      </c>
      <c r="BU755" s="36">
        <v>128213.89</v>
      </c>
      <c r="BV755" s="47">
        <f t="shared" si="525"/>
        <v>30.993569893564818</v>
      </c>
      <c r="BW755" s="54">
        <f t="shared" si="526"/>
        <v>10441.235000000001</v>
      </c>
      <c r="BX755" s="237">
        <f t="shared" si="527"/>
        <v>2.5239944498028666</v>
      </c>
      <c r="BY755" s="53">
        <v>10718</v>
      </c>
      <c r="BZ755" s="53">
        <v>8650</v>
      </c>
      <c r="CA755" s="53">
        <v>7938</v>
      </c>
      <c r="CB755" s="53">
        <v>3790</v>
      </c>
      <c r="CC755" s="54">
        <v>32832</v>
      </c>
      <c r="CD755" s="54">
        <v>5514.32</v>
      </c>
      <c r="CE755" s="54">
        <v>14000</v>
      </c>
      <c r="CF755" s="42">
        <f t="shared" si="528"/>
        <v>2.9582238512663121E-2</v>
      </c>
      <c r="CG755" s="42">
        <f t="shared" si="529"/>
        <v>2.4338773213280811E-2</v>
      </c>
      <c r="CH755" s="42">
        <f t="shared" si="530"/>
        <v>2.1909293647464065E-2</v>
      </c>
      <c r="CI755" s="42">
        <f t="shared" si="531"/>
        <v>1.0460597496080725E-2</v>
      </c>
      <c r="CJ755" s="42">
        <f t="shared" si="532"/>
        <v>7.9365885142828135E-2</v>
      </c>
      <c r="CK755" s="54">
        <f t="shared" si="535"/>
        <v>2088.2470000000003</v>
      </c>
    </row>
    <row r="756" spans="1:89" ht="20" customHeight="1" x14ac:dyDescent="0.6">
      <c r="A756" s="47">
        <v>749</v>
      </c>
      <c r="B756" s="47">
        <v>2</v>
      </c>
      <c r="C756" s="48" t="s">
        <v>1149</v>
      </c>
      <c r="D756" s="48" t="s">
        <v>630</v>
      </c>
      <c r="E756" s="48" t="s">
        <v>163</v>
      </c>
      <c r="F756" s="66"/>
      <c r="G756" s="19">
        <v>40</v>
      </c>
      <c r="H756" s="20">
        <f t="shared" si="491"/>
        <v>0</v>
      </c>
      <c r="I756" s="66">
        <v>7529</v>
      </c>
      <c r="J756" s="22">
        <v>50</v>
      </c>
      <c r="K756" s="20">
        <f t="shared" si="492"/>
        <v>376450</v>
      </c>
      <c r="L756" s="23"/>
      <c r="M756" s="24">
        <v>60</v>
      </c>
      <c r="N756" s="20">
        <f t="shared" si="493"/>
        <v>0</v>
      </c>
      <c r="O756" s="66">
        <v>1585</v>
      </c>
      <c r="P756" s="25">
        <v>12</v>
      </c>
      <c r="Q756" s="20">
        <f t="shared" si="494"/>
        <v>19020</v>
      </c>
      <c r="R756" s="66"/>
      <c r="S756" s="26">
        <v>12</v>
      </c>
      <c r="T756" s="20">
        <f t="shared" si="495"/>
        <v>0</v>
      </c>
      <c r="U756" s="66">
        <v>225</v>
      </c>
      <c r="V756" s="25">
        <v>8</v>
      </c>
      <c r="W756" s="20">
        <f t="shared" si="496"/>
        <v>1800</v>
      </c>
      <c r="X756" s="66">
        <v>85</v>
      </c>
      <c r="Y756" s="25">
        <v>12</v>
      </c>
      <c r="Z756" s="20">
        <f t="shared" si="497"/>
        <v>1020</v>
      </c>
      <c r="AA756" s="66">
        <v>245</v>
      </c>
      <c r="AB756" s="25">
        <v>10</v>
      </c>
      <c r="AC756" s="20">
        <f t="shared" si="498"/>
        <v>2450</v>
      </c>
      <c r="AD756" s="66"/>
      <c r="AE756" s="25">
        <v>25</v>
      </c>
      <c r="AF756" s="20">
        <f t="shared" si="499"/>
        <v>0</v>
      </c>
      <c r="AG756" s="66"/>
      <c r="AH756" s="25">
        <v>7.5</v>
      </c>
      <c r="AI756" s="20">
        <f t="shared" si="500"/>
        <v>0</v>
      </c>
      <c r="AJ756" s="66">
        <v>42</v>
      </c>
      <c r="AK756" s="22">
        <v>15</v>
      </c>
      <c r="AL756" s="20">
        <f t="shared" si="501"/>
        <v>630</v>
      </c>
      <c r="AM756" s="66"/>
      <c r="AN756" s="25">
        <v>12</v>
      </c>
      <c r="AO756" s="20">
        <f t="shared" si="502"/>
        <v>0</v>
      </c>
      <c r="AP756" s="23">
        <f t="shared" si="503"/>
        <v>597</v>
      </c>
      <c r="AQ756" s="66">
        <v>42</v>
      </c>
      <c r="AR756" s="27">
        <v>4</v>
      </c>
      <c r="AS756" s="23">
        <f t="shared" si="504"/>
        <v>168</v>
      </c>
      <c r="AT756" s="66"/>
      <c r="AU756" s="28">
        <v>6</v>
      </c>
      <c r="AV756" s="23">
        <f t="shared" si="505"/>
        <v>0</v>
      </c>
      <c r="AW756" s="66">
        <f>224+72+170+50</f>
        <v>516</v>
      </c>
      <c r="AX756" s="29">
        <f t="shared" si="506"/>
        <v>684</v>
      </c>
      <c r="AY756" s="23">
        <v>9440</v>
      </c>
      <c r="AZ756" s="30">
        <f t="shared" si="507"/>
        <v>0.21051932527560102</v>
      </c>
      <c r="BA756" s="30">
        <f t="shared" si="508"/>
        <v>7.9293398857750039E-2</v>
      </c>
      <c r="BB756" s="30">
        <f t="shared" si="509"/>
        <v>0.43154574132492113</v>
      </c>
      <c r="BC756" s="20">
        <f t="shared" si="510"/>
        <v>381720</v>
      </c>
      <c r="BD756" s="20">
        <f t="shared" si="511"/>
        <v>376450</v>
      </c>
      <c r="BE756" s="20">
        <f t="shared" si="512"/>
        <v>381720</v>
      </c>
      <c r="BF756" s="20">
        <f t="shared" si="513"/>
        <v>381720</v>
      </c>
      <c r="BG756" s="88">
        <v>412940</v>
      </c>
      <c r="BH756" s="88">
        <v>280511.92</v>
      </c>
      <c r="BI756" s="237">
        <f t="shared" si="514"/>
        <v>67.930430571027273</v>
      </c>
      <c r="BJ756" s="238">
        <f t="shared" si="515"/>
        <v>29701</v>
      </c>
      <c r="BK756" s="239">
        <f t="shared" si="516"/>
        <v>7.1925703492032751</v>
      </c>
      <c r="BL756" s="27">
        <f t="shared" si="517"/>
        <v>33888</v>
      </c>
      <c r="BM756" s="239">
        <f t="shared" si="518"/>
        <v>8.2065191068920438</v>
      </c>
      <c r="BN756" s="240">
        <f t="shared" si="519"/>
        <v>4526</v>
      </c>
      <c r="BO756" s="239">
        <f t="shared" si="520"/>
        <v>1.0960430086695405</v>
      </c>
      <c r="BP756" s="27">
        <f t="shared" si="521"/>
        <v>13000</v>
      </c>
      <c r="BQ756" s="239">
        <f t="shared" si="522"/>
        <v>3.1481571172567446</v>
      </c>
      <c r="BR756" s="36">
        <f t="shared" si="523"/>
        <v>39607</v>
      </c>
      <c r="BS756" s="239">
        <f t="shared" si="524"/>
        <v>9.5914660725529135</v>
      </c>
      <c r="BT756" s="248">
        <f t="shared" si="533"/>
        <v>0.32069569428972738</v>
      </c>
      <c r="BU756" s="88">
        <v>120722</v>
      </c>
      <c r="BV756" s="47">
        <f t="shared" si="525"/>
        <v>29.234755654574517</v>
      </c>
      <c r="BW756" s="54">
        <f t="shared" si="526"/>
        <v>11706.080000000016</v>
      </c>
      <c r="BX756" s="237">
        <f t="shared" si="527"/>
        <v>2.834813774398222</v>
      </c>
      <c r="BY756" s="73">
        <v>11036</v>
      </c>
      <c r="BZ756" s="73">
        <v>9375</v>
      </c>
      <c r="CA756" s="73">
        <v>7250</v>
      </c>
      <c r="CB756" s="73">
        <v>2040</v>
      </c>
      <c r="CC756" s="88">
        <v>33888</v>
      </c>
      <c r="CD756" s="88">
        <v>4526</v>
      </c>
      <c r="CE756" s="88">
        <v>13000</v>
      </c>
      <c r="CF756" s="42">
        <f t="shared" si="528"/>
        <v>2.8911243843655034E-2</v>
      </c>
      <c r="CG756" s="42">
        <f t="shared" si="529"/>
        <v>2.4903705671403906E-2</v>
      </c>
      <c r="CH756" s="42">
        <f t="shared" si="530"/>
        <v>1.8992979147018758E-2</v>
      </c>
      <c r="CI756" s="42">
        <f t="shared" si="531"/>
        <v>5.3442313737818298E-3</v>
      </c>
      <c r="CJ756" s="42">
        <f t="shared" si="532"/>
        <v>8.2065191068920421E-2</v>
      </c>
      <c r="CK756" s="54">
        <f t="shared" si="535"/>
        <v>2341.2160000000035</v>
      </c>
    </row>
    <row r="757" spans="1:89" ht="20" customHeight="1" x14ac:dyDescent="0.6">
      <c r="A757" s="47">
        <v>750</v>
      </c>
      <c r="B757" s="47">
        <v>3</v>
      </c>
      <c r="C757" s="48" t="s">
        <v>1150</v>
      </c>
      <c r="D757" s="48" t="s">
        <v>219</v>
      </c>
      <c r="E757" s="48" t="s">
        <v>764</v>
      </c>
      <c r="F757" s="23"/>
      <c r="G757" s="19">
        <v>40</v>
      </c>
      <c r="H757" s="20">
        <f t="shared" si="491"/>
        <v>0</v>
      </c>
      <c r="I757" s="23">
        <v>6374</v>
      </c>
      <c r="J757" s="22">
        <v>50</v>
      </c>
      <c r="K757" s="20">
        <f t="shared" si="492"/>
        <v>318700</v>
      </c>
      <c r="L757" s="23"/>
      <c r="M757" s="24">
        <v>60</v>
      </c>
      <c r="N757" s="20">
        <f t="shared" si="493"/>
        <v>0</v>
      </c>
      <c r="O757" s="23">
        <v>3608</v>
      </c>
      <c r="P757" s="25">
        <v>12</v>
      </c>
      <c r="Q757" s="20">
        <f t="shared" si="494"/>
        <v>43296</v>
      </c>
      <c r="R757" s="23">
        <v>400</v>
      </c>
      <c r="S757" s="26">
        <v>12</v>
      </c>
      <c r="T757" s="20">
        <f t="shared" si="495"/>
        <v>4800</v>
      </c>
      <c r="U757" s="23">
        <v>452</v>
      </c>
      <c r="V757" s="25">
        <v>8</v>
      </c>
      <c r="W757" s="20">
        <f t="shared" si="496"/>
        <v>3616</v>
      </c>
      <c r="X757" s="23">
        <v>274</v>
      </c>
      <c r="Y757" s="25">
        <v>12</v>
      </c>
      <c r="Z757" s="20">
        <f t="shared" si="497"/>
        <v>3288</v>
      </c>
      <c r="AA757" s="23">
        <v>950</v>
      </c>
      <c r="AB757" s="25">
        <v>10</v>
      </c>
      <c r="AC757" s="20">
        <f t="shared" si="498"/>
        <v>9500</v>
      </c>
      <c r="AD757" s="23">
        <v>105</v>
      </c>
      <c r="AE757" s="25">
        <v>25</v>
      </c>
      <c r="AF757" s="20">
        <f t="shared" si="499"/>
        <v>2625</v>
      </c>
      <c r="AG757" s="23"/>
      <c r="AH757" s="25">
        <v>7.5</v>
      </c>
      <c r="AI757" s="20">
        <f t="shared" si="500"/>
        <v>0</v>
      </c>
      <c r="AJ757" s="23"/>
      <c r="AK757" s="22">
        <v>15</v>
      </c>
      <c r="AL757" s="20">
        <f t="shared" si="501"/>
        <v>0</v>
      </c>
      <c r="AM757" s="23"/>
      <c r="AN757" s="25">
        <v>12</v>
      </c>
      <c r="AO757" s="20">
        <f t="shared" si="502"/>
        <v>0</v>
      </c>
      <c r="AP757" s="23">
        <f t="shared" si="503"/>
        <v>2181</v>
      </c>
      <c r="AQ757" s="23"/>
      <c r="AR757" s="27">
        <v>4</v>
      </c>
      <c r="AS757" s="23">
        <f t="shared" si="504"/>
        <v>0</v>
      </c>
      <c r="AT757" s="23"/>
      <c r="AU757" s="28">
        <v>6</v>
      </c>
      <c r="AV757" s="23">
        <f t="shared" si="505"/>
        <v>0</v>
      </c>
      <c r="AW757" s="23">
        <v>1737</v>
      </c>
      <c r="AX757" s="29">
        <f t="shared" si="506"/>
        <v>1737</v>
      </c>
      <c r="AY757" s="23">
        <v>24525</v>
      </c>
      <c r="AZ757" s="30">
        <f t="shared" si="507"/>
        <v>0.56604957640414177</v>
      </c>
      <c r="BA757" s="30">
        <f t="shared" si="508"/>
        <v>0.34217132099152808</v>
      </c>
      <c r="BB757" s="30">
        <f t="shared" si="509"/>
        <v>0.48143015521064303</v>
      </c>
      <c r="BC757" s="20">
        <f t="shared" si="510"/>
        <v>342529</v>
      </c>
      <c r="BD757" s="20">
        <f t="shared" si="511"/>
        <v>326125</v>
      </c>
      <c r="BE757" s="20">
        <f t="shared" si="512"/>
        <v>342529</v>
      </c>
      <c r="BF757" s="20">
        <f t="shared" si="513"/>
        <v>342529</v>
      </c>
      <c r="BG757" s="36">
        <v>410350</v>
      </c>
      <c r="BH757" s="36">
        <v>269436.31887755101</v>
      </c>
      <c r="BI757" s="237">
        <f t="shared" si="514"/>
        <v>65.660124010613131</v>
      </c>
      <c r="BJ757" s="238">
        <f t="shared" si="515"/>
        <v>36199</v>
      </c>
      <c r="BK757" s="239">
        <f t="shared" si="516"/>
        <v>8.8214938467162174</v>
      </c>
      <c r="BL757" s="27">
        <f t="shared" si="517"/>
        <v>31620</v>
      </c>
      <c r="BM757" s="239">
        <f t="shared" si="518"/>
        <v>7.7056171560862676</v>
      </c>
      <c r="BN757" s="240">
        <f t="shared" si="519"/>
        <v>3697.5</v>
      </c>
      <c r="BO757" s="239">
        <f t="shared" si="520"/>
        <v>0.90106007067137805</v>
      </c>
      <c r="BP757" s="27">
        <f t="shared" si="521"/>
        <v>7000</v>
      </c>
      <c r="BQ757" s="239">
        <f t="shared" si="522"/>
        <v>1.7058608504934811</v>
      </c>
      <c r="BR757" s="36">
        <f t="shared" si="523"/>
        <v>18667.809999999998</v>
      </c>
      <c r="BS757" s="239">
        <f t="shared" si="524"/>
        <v>4.5492408919215297</v>
      </c>
      <c r="BT757" s="248">
        <f t="shared" si="533"/>
        <v>0.34339875989386864</v>
      </c>
      <c r="BU757" s="36">
        <v>97184.31</v>
      </c>
      <c r="BV757" s="47">
        <f t="shared" si="525"/>
        <v>23.683272815888873</v>
      </c>
      <c r="BW757" s="54">
        <f t="shared" si="526"/>
        <v>43729.371122448996</v>
      </c>
      <c r="BX757" s="237">
        <f t="shared" si="527"/>
        <v>10.656603173497988</v>
      </c>
      <c r="BY757" s="53">
        <v>10239</v>
      </c>
      <c r="BZ757" s="53">
        <v>10800</v>
      </c>
      <c r="CA757" s="53">
        <v>12000</v>
      </c>
      <c r="CB757" s="53">
        <v>3160</v>
      </c>
      <c r="CC757" s="54">
        <v>31620</v>
      </c>
      <c r="CD757" s="54">
        <v>3697.5</v>
      </c>
      <c r="CE757" s="54">
        <v>7000</v>
      </c>
      <c r="CF757" s="42">
        <f t="shared" si="528"/>
        <v>2.989235947905141E-2</v>
      </c>
      <c r="CG757" s="42">
        <f t="shared" si="529"/>
        <v>3.3116136450747416E-2</v>
      </c>
      <c r="CH757" s="42">
        <f t="shared" si="530"/>
        <v>3.5033530007678185E-2</v>
      </c>
      <c r="CI757" s="42">
        <f t="shared" si="531"/>
        <v>9.2254962353552541E-3</v>
      </c>
      <c r="CJ757" s="42">
        <f t="shared" si="532"/>
        <v>7.7056171560862682E-2</v>
      </c>
      <c r="CK757" s="54">
        <f t="shared" si="535"/>
        <v>8745.8742244898003</v>
      </c>
    </row>
    <row r="758" spans="1:89" ht="20" customHeight="1" x14ac:dyDescent="0.6">
      <c r="A758" s="47">
        <v>751</v>
      </c>
      <c r="B758" s="47">
        <v>3</v>
      </c>
      <c r="C758" s="48" t="s">
        <v>1151</v>
      </c>
      <c r="D758" s="48" t="s">
        <v>362</v>
      </c>
      <c r="E758" s="48" t="s">
        <v>112</v>
      </c>
      <c r="F758" s="23"/>
      <c r="G758" s="19">
        <v>40</v>
      </c>
      <c r="H758" s="20">
        <f t="shared" si="491"/>
        <v>0</v>
      </c>
      <c r="I758" s="23">
        <v>7462</v>
      </c>
      <c r="J758" s="22">
        <v>50</v>
      </c>
      <c r="K758" s="20">
        <f t="shared" si="492"/>
        <v>373100</v>
      </c>
      <c r="L758" s="23"/>
      <c r="M758" s="24">
        <v>60</v>
      </c>
      <c r="N758" s="20">
        <f t="shared" si="493"/>
        <v>0</v>
      </c>
      <c r="O758" s="23">
        <v>1806</v>
      </c>
      <c r="P758" s="25">
        <v>12</v>
      </c>
      <c r="Q758" s="20">
        <f t="shared" si="494"/>
        <v>21672</v>
      </c>
      <c r="R758" s="23"/>
      <c r="S758" s="26">
        <v>12</v>
      </c>
      <c r="T758" s="20">
        <f t="shared" si="495"/>
        <v>0</v>
      </c>
      <c r="U758" s="23">
        <v>185</v>
      </c>
      <c r="V758" s="25">
        <v>8</v>
      </c>
      <c r="W758" s="20">
        <f t="shared" si="496"/>
        <v>1480</v>
      </c>
      <c r="X758" s="23">
        <v>80</v>
      </c>
      <c r="Y758" s="25">
        <v>12</v>
      </c>
      <c r="Z758" s="20">
        <f t="shared" si="497"/>
        <v>960</v>
      </c>
      <c r="AA758" s="23">
        <v>318</v>
      </c>
      <c r="AB758" s="25">
        <v>10</v>
      </c>
      <c r="AC758" s="20">
        <f t="shared" si="498"/>
        <v>3180</v>
      </c>
      <c r="AD758" s="23">
        <v>0</v>
      </c>
      <c r="AE758" s="25">
        <v>25</v>
      </c>
      <c r="AF758" s="20">
        <f t="shared" si="499"/>
        <v>0</v>
      </c>
      <c r="AG758" s="23">
        <v>0</v>
      </c>
      <c r="AH758" s="25">
        <v>7.5</v>
      </c>
      <c r="AI758" s="20">
        <f t="shared" si="500"/>
        <v>0</v>
      </c>
      <c r="AJ758" s="23"/>
      <c r="AK758" s="22">
        <v>15</v>
      </c>
      <c r="AL758" s="20">
        <f t="shared" si="501"/>
        <v>0</v>
      </c>
      <c r="AM758" s="23"/>
      <c r="AN758" s="25">
        <v>12</v>
      </c>
      <c r="AO758" s="20">
        <f t="shared" si="502"/>
        <v>0</v>
      </c>
      <c r="AP758" s="23">
        <f t="shared" si="503"/>
        <v>583</v>
      </c>
      <c r="AQ758" s="23"/>
      <c r="AR758" s="27">
        <v>4</v>
      </c>
      <c r="AS758" s="23">
        <f t="shared" si="504"/>
        <v>0</v>
      </c>
      <c r="AT758" s="23"/>
      <c r="AU758" s="28">
        <v>6</v>
      </c>
      <c r="AV758" s="23">
        <f t="shared" si="505"/>
        <v>0</v>
      </c>
      <c r="AW758" s="23">
        <v>119</v>
      </c>
      <c r="AX758" s="29">
        <f t="shared" si="506"/>
        <v>119</v>
      </c>
      <c r="AY758" s="23">
        <v>3410</v>
      </c>
      <c r="AZ758" s="30">
        <f t="shared" si="507"/>
        <v>0.24202626641651032</v>
      </c>
      <c r="BA758" s="30">
        <f t="shared" si="508"/>
        <v>7.8129187885285445E-2</v>
      </c>
      <c r="BB758" s="30">
        <f t="shared" si="509"/>
        <v>6.589147286821706E-2</v>
      </c>
      <c r="BC758" s="20">
        <f t="shared" si="510"/>
        <v>378720</v>
      </c>
      <c r="BD758" s="20">
        <f t="shared" si="511"/>
        <v>373100</v>
      </c>
      <c r="BE758" s="20">
        <f t="shared" si="512"/>
        <v>378720</v>
      </c>
      <c r="BF758" s="20">
        <f t="shared" si="513"/>
        <v>378720</v>
      </c>
      <c r="BG758" s="36">
        <v>410234</v>
      </c>
      <c r="BH758" s="36">
        <v>278638.51103355002</v>
      </c>
      <c r="BI758" s="237">
        <f t="shared" si="514"/>
        <v>67.92184729533632</v>
      </c>
      <c r="BJ758" s="238">
        <f t="shared" si="515"/>
        <v>25363</v>
      </c>
      <c r="BK758" s="239">
        <f t="shared" si="516"/>
        <v>6.1825689728301407</v>
      </c>
      <c r="BL758" s="27">
        <f t="shared" si="517"/>
        <v>30613</v>
      </c>
      <c r="BM758" s="239">
        <f t="shared" si="518"/>
        <v>7.4623263795784842</v>
      </c>
      <c r="BN758" s="240">
        <f t="shared" si="519"/>
        <v>5538.56</v>
      </c>
      <c r="BO758" s="239">
        <f t="shared" si="520"/>
        <v>1.3500977490895441</v>
      </c>
      <c r="BP758" s="27">
        <f t="shared" si="521"/>
        <v>15000</v>
      </c>
      <c r="BQ758" s="239">
        <f t="shared" si="522"/>
        <v>3.6564497335666961</v>
      </c>
      <c r="BR758" s="36">
        <f t="shared" si="523"/>
        <v>28485</v>
      </c>
      <c r="BS758" s="239">
        <f t="shared" si="524"/>
        <v>6.9435980440431555</v>
      </c>
      <c r="BT758" s="248">
        <f t="shared" si="533"/>
        <v>0.32078152704663676</v>
      </c>
      <c r="BU758" s="36">
        <v>104999.56</v>
      </c>
      <c r="BV758" s="47">
        <f t="shared" si="525"/>
        <v>25.595040879108019</v>
      </c>
      <c r="BW758" s="54">
        <f t="shared" si="526"/>
        <v>26595.928966449981</v>
      </c>
      <c r="BX758" s="237">
        <f t="shared" si="527"/>
        <v>6.4831118255556532</v>
      </c>
      <c r="BY758" s="53">
        <v>4023</v>
      </c>
      <c r="BZ758" s="53">
        <v>11250</v>
      </c>
      <c r="CA758" s="53">
        <v>8810</v>
      </c>
      <c r="CB758" s="53">
        <v>1280</v>
      </c>
      <c r="CC758" s="54">
        <v>30613</v>
      </c>
      <c r="CD758" s="54">
        <v>5538.56</v>
      </c>
      <c r="CE758" s="54">
        <v>15000</v>
      </c>
      <c r="CF758" s="42">
        <f t="shared" si="528"/>
        <v>1.0622623574144487E-2</v>
      </c>
      <c r="CG758" s="42">
        <f t="shared" si="529"/>
        <v>3.0152774055213081E-2</v>
      </c>
      <c r="CH758" s="42">
        <f t="shared" si="530"/>
        <v>2.3262568652302494E-2</v>
      </c>
      <c r="CI758" s="42">
        <f t="shared" si="531"/>
        <v>3.3798056611744824E-3</v>
      </c>
      <c r="CJ758" s="42">
        <f t="shared" si="532"/>
        <v>7.462326379578485E-2</v>
      </c>
      <c r="CK758" s="54">
        <f t="shared" si="535"/>
        <v>5319.1857932899966</v>
      </c>
    </row>
    <row r="759" spans="1:89" ht="20" customHeight="1" x14ac:dyDescent="0.6">
      <c r="A759" s="47">
        <v>752</v>
      </c>
      <c r="B759" s="47">
        <v>3</v>
      </c>
      <c r="C759" s="48" t="s">
        <v>1152</v>
      </c>
      <c r="D759" s="48" t="s">
        <v>222</v>
      </c>
      <c r="E759" s="48" t="s">
        <v>223</v>
      </c>
      <c r="F759" s="57"/>
      <c r="G759" s="19">
        <v>40</v>
      </c>
      <c r="H759" s="20">
        <f t="shared" si="491"/>
        <v>0</v>
      </c>
      <c r="I759" s="23">
        <v>6609</v>
      </c>
      <c r="J759" s="22">
        <v>50</v>
      </c>
      <c r="K759" s="20">
        <f t="shared" si="492"/>
        <v>330450</v>
      </c>
      <c r="L759" s="23"/>
      <c r="M759" s="24">
        <v>60</v>
      </c>
      <c r="N759" s="20">
        <f t="shared" si="493"/>
        <v>0</v>
      </c>
      <c r="O759" s="23">
        <v>2955</v>
      </c>
      <c r="P759" s="25">
        <v>12</v>
      </c>
      <c r="Q759" s="20">
        <f t="shared" si="494"/>
        <v>35460</v>
      </c>
      <c r="R759" s="23">
        <v>80</v>
      </c>
      <c r="S759" s="26">
        <v>12</v>
      </c>
      <c r="T759" s="20">
        <f t="shared" si="495"/>
        <v>960</v>
      </c>
      <c r="U759" s="23">
        <v>277</v>
      </c>
      <c r="V759" s="25">
        <v>8</v>
      </c>
      <c r="W759" s="20">
        <f t="shared" si="496"/>
        <v>2216</v>
      </c>
      <c r="X759" s="23">
        <v>255</v>
      </c>
      <c r="Y759" s="25">
        <v>12</v>
      </c>
      <c r="Z759" s="20">
        <f t="shared" si="497"/>
        <v>3060</v>
      </c>
      <c r="AA759" s="23">
        <v>710</v>
      </c>
      <c r="AB759" s="25">
        <v>10</v>
      </c>
      <c r="AC759" s="20">
        <f t="shared" si="498"/>
        <v>7100</v>
      </c>
      <c r="AD759" s="23"/>
      <c r="AE759" s="25">
        <v>25</v>
      </c>
      <c r="AF759" s="20">
        <f t="shared" si="499"/>
        <v>0</v>
      </c>
      <c r="AG759" s="23"/>
      <c r="AH759" s="25">
        <v>7.5</v>
      </c>
      <c r="AI759" s="20">
        <f t="shared" si="500"/>
        <v>0</v>
      </c>
      <c r="AJ759" s="23">
        <v>80</v>
      </c>
      <c r="AK759" s="22">
        <v>15</v>
      </c>
      <c r="AL759" s="20">
        <f t="shared" si="501"/>
        <v>1200</v>
      </c>
      <c r="AM759" s="23"/>
      <c r="AN759" s="25">
        <v>12</v>
      </c>
      <c r="AO759" s="20">
        <f t="shared" si="502"/>
        <v>0</v>
      </c>
      <c r="AP759" s="23">
        <f t="shared" si="503"/>
        <v>1402</v>
      </c>
      <c r="AQ759" s="23">
        <v>60</v>
      </c>
      <c r="AR759" s="27">
        <v>4</v>
      </c>
      <c r="AS759" s="23">
        <f t="shared" si="504"/>
        <v>240</v>
      </c>
      <c r="AT759" s="23"/>
      <c r="AU759" s="28">
        <v>6</v>
      </c>
      <c r="AV759" s="23">
        <f t="shared" si="505"/>
        <v>0</v>
      </c>
      <c r="AW759" s="23">
        <v>1210</v>
      </c>
      <c r="AX759" s="29">
        <f t="shared" si="506"/>
        <v>1450</v>
      </c>
      <c r="AY759" s="23">
        <v>24360</v>
      </c>
      <c r="AZ759" s="30">
        <f t="shared" si="507"/>
        <v>0.44711756695415344</v>
      </c>
      <c r="BA759" s="30">
        <f t="shared" si="508"/>
        <v>0.21213496746860341</v>
      </c>
      <c r="BB759" s="30">
        <f t="shared" si="509"/>
        <v>0.4906937394247039</v>
      </c>
      <c r="BC759" s="20">
        <f t="shared" si="510"/>
        <v>343786</v>
      </c>
      <c r="BD759" s="20">
        <f t="shared" si="511"/>
        <v>331410</v>
      </c>
      <c r="BE759" s="20">
        <f t="shared" si="512"/>
        <v>343786</v>
      </c>
      <c r="BF759" s="20">
        <f t="shared" si="513"/>
        <v>343786</v>
      </c>
      <c r="BG759" s="36">
        <v>404806</v>
      </c>
      <c r="BH759" s="36">
        <v>268428.99998013198</v>
      </c>
      <c r="BI759" s="237">
        <f t="shared" si="514"/>
        <v>66.310528989227421</v>
      </c>
      <c r="BJ759" s="238">
        <f t="shared" si="515"/>
        <v>29049</v>
      </c>
      <c r="BK759" s="239">
        <f t="shared" si="516"/>
        <v>7.1760299995553423</v>
      </c>
      <c r="BL759" s="27">
        <f t="shared" si="517"/>
        <v>36864</v>
      </c>
      <c r="BM759" s="239">
        <f t="shared" si="518"/>
        <v>9.1065843885713154</v>
      </c>
      <c r="BN759" s="240">
        <f t="shared" si="519"/>
        <v>0</v>
      </c>
      <c r="BO759" s="239">
        <f t="shared" si="520"/>
        <v>0</v>
      </c>
      <c r="BP759" s="27">
        <f t="shared" si="521"/>
        <v>10000</v>
      </c>
      <c r="BQ759" s="239">
        <f t="shared" si="522"/>
        <v>2.4703191158233819</v>
      </c>
      <c r="BR759" s="36">
        <f t="shared" si="523"/>
        <v>18821.820000000007</v>
      </c>
      <c r="BS759" s="239">
        <f t="shared" si="524"/>
        <v>4.6495901740586865</v>
      </c>
      <c r="BT759" s="248">
        <f t="shared" si="533"/>
        <v>0.3368947101077257</v>
      </c>
      <c r="BU759" s="36">
        <v>94734.82</v>
      </c>
      <c r="BV759" s="47">
        <f t="shared" si="525"/>
        <v>23.402523678008727</v>
      </c>
      <c r="BW759" s="54">
        <f t="shared" si="526"/>
        <v>41642.180019868014</v>
      </c>
      <c r="BX759" s="237">
        <f t="shared" si="527"/>
        <v>10.286947332763846</v>
      </c>
      <c r="BY759" s="53">
        <v>7460</v>
      </c>
      <c r="BZ759" s="53">
        <v>7860</v>
      </c>
      <c r="CA759" s="53">
        <v>6880</v>
      </c>
      <c r="CB759" s="53">
        <v>6849</v>
      </c>
      <c r="CC759" s="54">
        <v>36864</v>
      </c>
      <c r="CD759" s="54"/>
      <c r="CE759" s="54">
        <v>10000</v>
      </c>
      <c r="CF759" s="42">
        <f t="shared" si="528"/>
        <v>2.1699545647583088E-2</v>
      </c>
      <c r="CG759" s="42">
        <f t="shared" si="529"/>
        <v>2.3716846202588938E-2</v>
      </c>
      <c r="CH759" s="42">
        <f t="shared" si="530"/>
        <v>2.0012449605277701E-2</v>
      </c>
      <c r="CI759" s="42">
        <f t="shared" si="531"/>
        <v>1.9922277230602758E-2</v>
      </c>
      <c r="CJ759" s="42">
        <f t="shared" si="532"/>
        <v>9.1065843885713163E-2</v>
      </c>
      <c r="CK759" s="54">
        <f t="shared" si="535"/>
        <v>8328.4360039736039</v>
      </c>
    </row>
    <row r="760" spans="1:89" ht="20" customHeight="1" x14ac:dyDescent="0.6">
      <c r="A760" s="47">
        <v>753</v>
      </c>
      <c r="B760" s="47">
        <v>2</v>
      </c>
      <c r="C760" s="48" t="s">
        <v>1153</v>
      </c>
      <c r="D760" s="48" t="s">
        <v>810</v>
      </c>
      <c r="E760" s="48" t="s">
        <v>210</v>
      </c>
      <c r="F760" s="57"/>
      <c r="G760" s="19">
        <v>40</v>
      </c>
      <c r="H760" s="20">
        <f t="shared" si="491"/>
        <v>0</v>
      </c>
      <c r="I760" s="57">
        <v>6050</v>
      </c>
      <c r="J760" s="22">
        <v>50</v>
      </c>
      <c r="K760" s="20">
        <f t="shared" si="492"/>
        <v>302500</v>
      </c>
      <c r="L760" s="23"/>
      <c r="M760" s="24">
        <v>60</v>
      </c>
      <c r="N760" s="20">
        <f t="shared" si="493"/>
        <v>0</v>
      </c>
      <c r="O760" s="57">
        <v>3377</v>
      </c>
      <c r="P760" s="25">
        <v>12</v>
      </c>
      <c r="Q760" s="20">
        <f t="shared" si="494"/>
        <v>40524</v>
      </c>
      <c r="R760" s="57">
        <v>360</v>
      </c>
      <c r="S760" s="26">
        <v>12</v>
      </c>
      <c r="T760" s="20">
        <f t="shared" si="495"/>
        <v>4320</v>
      </c>
      <c r="U760" s="23">
        <v>570</v>
      </c>
      <c r="V760" s="25">
        <v>8</v>
      </c>
      <c r="W760" s="20">
        <f t="shared" si="496"/>
        <v>4560</v>
      </c>
      <c r="X760" s="57">
        <v>410</v>
      </c>
      <c r="Y760" s="25">
        <v>12</v>
      </c>
      <c r="Z760" s="20">
        <f t="shared" si="497"/>
        <v>4920</v>
      </c>
      <c r="AA760" s="57">
        <v>652</v>
      </c>
      <c r="AB760" s="25">
        <v>10</v>
      </c>
      <c r="AC760" s="20">
        <f t="shared" si="498"/>
        <v>6520</v>
      </c>
      <c r="AD760" s="57"/>
      <c r="AE760" s="25">
        <v>25</v>
      </c>
      <c r="AF760" s="20">
        <f t="shared" si="499"/>
        <v>0</v>
      </c>
      <c r="AG760" s="57">
        <v>183</v>
      </c>
      <c r="AH760" s="25">
        <v>7.5</v>
      </c>
      <c r="AI760" s="20">
        <f t="shared" si="500"/>
        <v>1372.5</v>
      </c>
      <c r="AJ760" s="57"/>
      <c r="AK760" s="22">
        <v>15</v>
      </c>
      <c r="AL760" s="20">
        <f t="shared" si="501"/>
        <v>0</v>
      </c>
      <c r="AM760" s="57"/>
      <c r="AN760" s="25">
        <v>12</v>
      </c>
      <c r="AO760" s="20">
        <f t="shared" si="502"/>
        <v>0</v>
      </c>
      <c r="AP760" s="23">
        <f t="shared" si="503"/>
        <v>2175</v>
      </c>
      <c r="AQ760" s="57">
        <v>20</v>
      </c>
      <c r="AR760" s="27">
        <v>4</v>
      </c>
      <c r="AS760" s="23">
        <f t="shared" si="504"/>
        <v>80</v>
      </c>
      <c r="AT760" s="57">
        <v>32</v>
      </c>
      <c r="AU760" s="28">
        <v>6</v>
      </c>
      <c r="AV760" s="23">
        <f t="shared" si="505"/>
        <v>192</v>
      </c>
      <c r="AW760" s="57">
        <v>1832</v>
      </c>
      <c r="AX760" s="29">
        <f t="shared" si="506"/>
        <v>2104</v>
      </c>
      <c r="AY760" s="57">
        <v>38849</v>
      </c>
      <c r="AZ760" s="30">
        <f t="shared" si="507"/>
        <v>0.55818181818181822</v>
      </c>
      <c r="BA760" s="30">
        <f t="shared" si="508"/>
        <v>0.35950413223140498</v>
      </c>
      <c r="BB760" s="30">
        <f t="shared" si="509"/>
        <v>0.62303819958543083</v>
      </c>
      <c r="BC760" s="20">
        <f t="shared" si="510"/>
        <v>322820</v>
      </c>
      <c r="BD760" s="20">
        <f t="shared" si="511"/>
        <v>306820</v>
      </c>
      <c r="BE760" s="20">
        <f t="shared" si="512"/>
        <v>322820</v>
      </c>
      <c r="BF760" s="20">
        <f t="shared" si="513"/>
        <v>324192.5</v>
      </c>
      <c r="BG760" s="241">
        <v>403565.5</v>
      </c>
      <c r="BH760" s="241">
        <v>262066.06</v>
      </c>
      <c r="BI760" s="237">
        <f t="shared" si="514"/>
        <v>64.937676783570438</v>
      </c>
      <c r="BJ760" s="238">
        <f t="shared" si="515"/>
        <v>29462</v>
      </c>
      <c r="BK760" s="239">
        <f t="shared" si="516"/>
        <v>7.3004258292643938</v>
      </c>
      <c r="BL760" s="27">
        <f t="shared" si="517"/>
        <v>18645</v>
      </c>
      <c r="BM760" s="239">
        <f t="shared" si="518"/>
        <v>4.6200678700235773</v>
      </c>
      <c r="BN760" s="240">
        <f t="shared" si="519"/>
        <v>5015</v>
      </c>
      <c r="BO760" s="239">
        <f t="shared" si="520"/>
        <v>1.2426731224547192</v>
      </c>
      <c r="BP760" s="27">
        <f t="shared" si="521"/>
        <v>25000</v>
      </c>
      <c r="BQ760" s="239">
        <f t="shared" si="522"/>
        <v>6.1947812684681915</v>
      </c>
      <c r="BR760" s="36">
        <f t="shared" si="523"/>
        <v>18468</v>
      </c>
      <c r="BS760" s="239">
        <f t="shared" si="524"/>
        <v>4.5762088186428223</v>
      </c>
      <c r="BT760" s="248">
        <f t="shared" si="533"/>
        <v>0.35062323216429553</v>
      </c>
      <c r="BU760" s="241">
        <v>96590</v>
      </c>
      <c r="BV760" s="47">
        <f t="shared" si="525"/>
        <v>23.934156908853705</v>
      </c>
      <c r="BW760" s="54">
        <f t="shared" si="526"/>
        <v>44909.440000000002</v>
      </c>
      <c r="BX760" s="237">
        <f t="shared" si="527"/>
        <v>11.128166307575846</v>
      </c>
      <c r="BY760" s="58">
        <v>15072</v>
      </c>
      <c r="BZ760" s="58">
        <v>7640</v>
      </c>
      <c r="CA760" s="58">
        <v>5400</v>
      </c>
      <c r="CB760" s="58">
        <v>1350</v>
      </c>
      <c r="CC760" s="59">
        <v>18645</v>
      </c>
      <c r="CD760" s="59">
        <v>5015</v>
      </c>
      <c r="CE760" s="59">
        <v>25000</v>
      </c>
      <c r="CF760" s="42">
        <f t="shared" si="528"/>
        <v>4.6688557090638745E-2</v>
      </c>
      <c r="CG760" s="42">
        <f t="shared" si="529"/>
        <v>2.4900593181670035E-2</v>
      </c>
      <c r="CH760" s="42">
        <f t="shared" si="530"/>
        <v>1.672758812960783E-2</v>
      </c>
      <c r="CI760" s="42">
        <f t="shared" si="531"/>
        <v>4.1641925707719954E-3</v>
      </c>
      <c r="CJ760" s="42">
        <f t="shared" si="532"/>
        <v>4.6200678700235774E-2</v>
      </c>
      <c r="CK760" s="54">
        <f t="shared" si="535"/>
        <v>8981.8880000000008</v>
      </c>
    </row>
    <row r="761" spans="1:89" ht="20" customHeight="1" x14ac:dyDescent="0.6">
      <c r="A761" s="47">
        <v>754</v>
      </c>
      <c r="B761" s="47">
        <v>3</v>
      </c>
      <c r="C761" s="48" t="s">
        <v>1154</v>
      </c>
      <c r="D761" s="48" t="s">
        <v>81</v>
      </c>
      <c r="E761" s="48" t="s">
        <v>126</v>
      </c>
      <c r="F761" s="49">
        <v>0</v>
      </c>
      <c r="G761" s="19">
        <v>40</v>
      </c>
      <c r="H761" s="20">
        <f t="shared" si="491"/>
        <v>0</v>
      </c>
      <c r="I761" s="23">
        <v>6580</v>
      </c>
      <c r="J761" s="22">
        <v>50</v>
      </c>
      <c r="K761" s="20">
        <f t="shared" si="492"/>
        <v>329000</v>
      </c>
      <c r="L761" s="23"/>
      <c r="M761" s="24">
        <v>60</v>
      </c>
      <c r="N761" s="20">
        <f t="shared" si="493"/>
        <v>0</v>
      </c>
      <c r="O761" s="23">
        <v>2750</v>
      </c>
      <c r="P761" s="25">
        <v>12</v>
      </c>
      <c r="Q761" s="20">
        <f t="shared" si="494"/>
        <v>33000</v>
      </c>
      <c r="R761" s="23">
        <v>780</v>
      </c>
      <c r="S761" s="26">
        <v>12</v>
      </c>
      <c r="T761" s="20">
        <f t="shared" si="495"/>
        <v>9360</v>
      </c>
      <c r="U761" s="23">
        <v>390</v>
      </c>
      <c r="V761" s="25">
        <v>8</v>
      </c>
      <c r="W761" s="20">
        <f t="shared" si="496"/>
        <v>3120</v>
      </c>
      <c r="X761" s="23">
        <v>150</v>
      </c>
      <c r="Y761" s="25">
        <v>12</v>
      </c>
      <c r="Z761" s="20">
        <f t="shared" si="497"/>
        <v>1800</v>
      </c>
      <c r="AA761" s="23">
        <v>780</v>
      </c>
      <c r="AB761" s="25">
        <v>10</v>
      </c>
      <c r="AC761" s="20">
        <f t="shared" si="498"/>
        <v>7800</v>
      </c>
      <c r="AD761" s="23">
        <v>80</v>
      </c>
      <c r="AE761" s="25">
        <v>25</v>
      </c>
      <c r="AF761" s="20">
        <f t="shared" si="499"/>
        <v>2000</v>
      </c>
      <c r="AG761" s="23">
        <v>0</v>
      </c>
      <c r="AH761" s="25">
        <v>7.5</v>
      </c>
      <c r="AI761" s="20">
        <f t="shared" si="500"/>
        <v>0</v>
      </c>
      <c r="AJ761" s="23"/>
      <c r="AK761" s="22">
        <v>15</v>
      </c>
      <c r="AL761" s="20">
        <f t="shared" si="501"/>
        <v>0</v>
      </c>
      <c r="AM761" s="23">
        <v>0</v>
      </c>
      <c r="AN761" s="25">
        <v>12</v>
      </c>
      <c r="AO761" s="20">
        <f t="shared" si="502"/>
        <v>0</v>
      </c>
      <c r="AP761" s="23">
        <f t="shared" si="503"/>
        <v>2180</v>
      </c>
      <c r="AQ761" s="23">
        <v>43</v>
      </c>
      <c r="AR761" s="27">
        <v>4</v>
      </c>
      <c r="AS761" s="23">
        <f t="shared" si="504"/>
        <v>172</v>
      </c>
      <c r="AT761" s="23">
        <v>0</v>
      </c>
      <c r="AU761" s="28">
        <v>6</v>
      </c>
      <c r="AV761" s="23">
        <f t="shared" si="505"/>
        <v>0</v>
      </c>
      <c r="AW761" s="23">
        <v>767</v>
      </c>
      <c r="AX761" s="29">
        <f t="shared" si="506"/>
        <v>939</v>
      </c>
      <c r="AY761" s="23">
        <v>14040</v>
      </c>
      <c r="AZ761" s="30">
        <f t="shared" si="507"/>
        <v>0.41793313069908816</v>
      </c>
      <c r="BA761" s="30">
        <f t="shared" si="508"/>
        <v>0.33130699088145898</v>
      </c>
      <c r="BB761" s="30">
        <f t="shared" si="509"/>
        <v>0.34145454545454546</v>
      </c>
      <c r="BC761" s="20">
        <f t="shared" si="510"/>
        <v>353080</v>
      </c>
      <c r="BD761" s="20">
        <f t="shared" si="511"/>
        <v>340360</v>
      </c>
      <c r="BE761" s="20">
        <f t="shared" si="512"/>
        <v>353080</v>
      </c>
      <c r="BF761" s="20">
        <f t="shared" si="513"/>
        <v>353080</v>
      </c>
      <c r="BG761" s="36">
        <v>400120</v>
      </c>
      <c r="BH761" s="36">
        <v>266186.83422459901</v>
      </c>
      <c r="BI761" s="237">
        <f t="shared" si="514"/>
        <v>66.526750530990455</v>
      </c>
      <c r="BJ761" s="238">
        <f t="shared" si="515"/>
        <v>32169</v>
      </c>
      <c r="BK761" s="239">
        <f t="shared" si="516"/>
        <v>8.0398380485854251</v>
      </c>
      <c r="BL761" s="27">
        <f t="shared" si="517"/>
        <v>25925</v>
      </c>
      <c r="BM761" s="239">
        <f t="shared" si="518"/>
        <v>6.479306208137559</v>
      </c>
      <c r="BN761" s="240">
        <f t="shared" si="519"/>
        <v>5709.38</v>
      </c>
      <c r="BO761" s="239">
        <f t="shared" si="520"/>
        <v>1.4269169249225233</v>
      </c>
      <c r="BP761" s="27">
        <f t="shared" si="521"/>
        <v>16000</v>
      </c>
      <c r="BQ761" s="239">
        <f t="shared" si="522"/>
        <v>3.9988003598920328</v>
      </c>
      <c r="BR761" s="36">
        <f t="shared" si="523"/>
        <v>29688.78</v>
      </c>
      <c r="BS761" s="239">
        <f t="shared" si="524"/>
        <v>7.419969009297211</v>
      </c>
      <c r="BT761" s="248">
        <f t="shared" si="533"/>
        <v>0.33473249469009547</v>
      </c>
      <c r="BU761" s="36">
        <v>109492.16</v>
      </c>
      <c r="BV761" s="47">
        <f t="shared" si="525"/>
        <v>27.364830550834753</v>
      </c>
      <c r="BW761" s="54">
        <f t="shared" si="526"/>
        <v>24441.00577540099</v>
      </c>
      <c r="BX761" s="237">
        <f t="shared" si="527"/>
        <v>6.1084189181747952</v>
      </c>
      <c r="BY761" s="53">
        <v>11939</v>
      </c>
      <c r="BZ761" s="53">
        <v>9000</v>
      </c>
      <c r="CA761" s="53">
        <v>7300</v>
      </c>
      <c r="CB761" s="53">
        <v>3930</v>
      </c>
      <c r="CC761" s="54">
        <v>25925</v>
      </c>
      <c r="CD761" s="54">
        <v>5709.38</v>
      </c>
      <c r="CE761" s="54">
        <v>16000</v>
      </c>
      <c r="CF761" s="42">
        <f t="shared" si="528"/>
        <v>3.3813866545825307E-2</v>
      </c>
      <c r="CG761" s="42">
        <f t="shared" si="529"/>
        <v>2.6442590198613232E-2</v>
      </c>
      <c r="CH761" s="42">
        <f t="shared" si="530"/>
        <v>2.0675201087572221E-2</v>
      </c>
      <c r="CI761" s="42">
        <f t="shared" si="531"/>
        <v>1.1130621955364224E-2</v>
      </c>
      <c r="CJ761" s="42">
        <f t="shared" si="532"/>
        <v>6.4793062081375585E-2</v>
      </c>
      <c r="CK761" s="54">
        <f t="shared" si="535"/>
        <v>4888.2011550801981</v>
      </c>
    </row>
    <row r="762" spans="1:89" ht="20" customHeight="1" x14ac:dyDescent="0.6">
      <c r="A762" s="47">
        <v>755</v>
      </c>
      <c r="B762" s="47">
        <v>3</v>
      </c>
      <c r="C762" s="48" t="s">
        <v>1155</v>
      </c>
      <c r="D762" s="48" t="s">
        <v>1286</v>
      </c>
      <c r="E762" s="48" t="s">
        <v>141</v>
      </c>
      <c r="F762" s="23"/>
      <c r="G762" s="19">
        <v>40</v>
      </c>
      <c r="H762" s="20">
        <f t="shared" si="491"/>
        <v>0</v>
      </c>
      <c r="I762" s="23">
        <v>6400</v>
      </c>
      <c r="J762" s="22">
        <v>50</v>
      </c>
      <c r="K762" s="20">
        <f t="shared" si="492"/>
        <v>320000</v>
      </c>
      <c r="L762" s="23"/>
      <c r="M762" s="24">
        <v>60</v>
      </c>
      <c r="N762" s="20">
        <f t="shared" si="493"/>
        <v>0</v>
      </c>
      <c r="O762" s="23">
        <v>3276</v>
      </c>
      <c r="P762" s="25">
        <v>12</v>
      </c>
      <c r="Q762" s="20">
        <f t="shared" si="494"/>
        <v>39312</v>
      </c>
      <c r="R762" s="23">
        <v>460</v>
      </c>
      <c r="S762" s="26">
        <v>12</v>
      </c>
      <c r="T762" s="20">
        <f t="shared" si="495"/>
        <v>5520</v>
      </c>
      <c r="U762" s="23">
        <v>325</v>
      </c>
      <c r="V762" s="25">
        <v>8</v>
      </c>
      <c r="W762" s="20">
        <f t="shared" si="496"/>
        <v>2600</v>
      </c>
      <c r="X762" s="23">
        <v>205</v>
      </c>
      <c r="Y762" s="25">
        <v>12</v>
      </c>
      <c r="Z762" s="20">
        <f t="shared" si="497"/>
        <v>2460</v>
      </c>
      <c r="AA762" s="23">
        <v>373</v>
      </c>
      <c r="AB762" s="25">
        <v>10</v>
      </c>
      <c r="AC762" s="20">
        <f t="shared" si="498"/>
        <v>3730</v>
      </c>
      <c r="AD762" s="23">
        <v>240</v>
      </c>
      <c r="AE762" s="25">
        <v>25</v>
      </c>
      <c r="AF762" s="20">
        <f t="shared" si="499"/>
        <v>6000</v>
      </c>
      <c r="AG762" s="23"/>
      <c r="AH762" s="25">
        <v>7.5</v>
      </c>
      <c r="AI762" s="20">
        <f t="shared" si="500"/>
        <v>0</v>
      </c>
      <c r="AJ762" s="23">
        <v>40</v>
      </c>
      <c r="AK762" s="22">
        <v>15</v>
      </c>
      <c r="AL762" s="20">
        <f t="shared" si="501"/>
        <v>600</v>
      </c>
      <c r="AM762" s="23"/>
      <c r="AN762" s="25">
        <v>12</v>
      </c>
      <c r="AO762" s="20">
        <f t="shared" si="502"/>
        <v>0</v>
      </c>
      <c r="AP762" s="23">
        <f t="shared" si="503"/>
        <v>1643</v>
      </c>
      <c r="AQ762" s="23">
        <v>27</v>
      </c>
      <c r="AR762" s="27">
        <v>4</v>
      </c>
      <c r="AS762" s="23">
        <f t="shared" si="504"/>
        <v>108</v>
      </c>
      <c r="AT762" s="23">
        <v>14</v>
      </c>
      <c r="AU762" s="28">
        <v>6</v>
      </c>
      <c r="AV762" s="23">
        <f t="shared" si="505"/>
        <v>84</v>
      </c>
      <c r="AW762" s="23">
        <v>763</v>
      </c>
      <c r="AX762" s="29">
        <f t="shared" si="506"/>
        <v>955</v>
      </c>
      <c r="AY762" s="23">
        <v>17275</v>
      </c>
      <c r="AZ762" s="30">
        <f t="shared" si="507"/>
        <v>0.51187499999999997</v>
      </c>
      <c r="BA762" s="30">
        <f t="shared" si="508"/>
        <v>0.25671875</v>
      </c>
      <c r="BB762" s="30">
        <f t="shared" si="509"/>
        <v>0.29151404151404153</v>
      </c>
      <c r="BC762" s="20">
        <f t="shared" si="510"/>
        <v>340310</v>
      </c>
      <c r="BD762" s="20">
        <f t="shared" si="511"/>
        <v>331520</v>
      </c>
      <c r="BE762" s="20">
        <f t="shared" si="512"/>
        <v>340310</v>
      </c>
      <c r="BF762" s="20">
        <f t="shared" si="513"/>
        <v>340310</v>
      </c>
      <c r="BG762" s="36">
        <v>397497</v>
      </c>
      <c r="BH762" s="36">
        <v>271302.666623</v>
      </c>
      <c r="BI762" s="237">
        <f t="shared" si="514"/>
        <v>68.2527582907544</v>
      </c>
      <c r="BJ762" s="238">
        <f t="shared" si="515"/>
        <v>27125</v>
      </c>
      <c r="BK762" s="239">
        <f t="shared" si="516"/>
        <v>6.8239508725852023</v>
      </c>
      <c r="BL762" s="27">
        <f t="shared" si="517"/>
        <v>32850</v>
      </c>
      <c r="BM762" s="239">
        <f t="shared" si="518"/>
        <v>8.2642133148174715</v>
      </c>
      <c r="BN762" s="240">
        <f t="shared" si="519"/>
        <v>8156.24</v>
      </c>
      <c r="BO762" s="239">
        <f t="shared" si="520"/>
        <v>2.0518997627655051</v>
      </c>
      <c r="BP762" s="27">
        <f t="shared" si="521"/>
        <v>13000</v>
      </c>
      <c r="BQ762" s="239">
        <f t="shared" si="522"/>
        <v>3.2704649343265486</v>
      </c>
      <c r="BR762" s="36">
        <f t="shared" si="523"/>
        <v>14879.260000000002</v>
      </c>
      <c r="BS762" s="239">
        <f t="shared" si="524"/>
        <v>3.7432383137482805</v>
      </c>
      <c r="BT762" s="248">
        <f t="shared" si="533"/>
        <v>0.31747241709245605</v>
      </c>
      <c r="BU762" s="36">
        <v>96010.5</v>
      </c>
      <c r="BV762" s="47">
        <f t="shared" si="525"/>
        <v>24.153767198243006</v>
      </c>
      <c r="BW762" s="54">
        <f t="shared" si="526"/>
        <v>30183.833377000003</v>
      </c>
      <c r="BX762" s="237">
        <f t="shared" si="527"/>
        <v>7.5934745110025998</v>
      </c>
      <c r="BY762" s="53">
        <v>7685</v>
      </c>
      <c r="BZ762" s="53">
        <v>7660</v>
      </c>
      <c r="CA762" s="53">
        <v>9130</v>
      </c>
      <c r="CB762" s="53">
        <v>2650</v>
      </c>
      <c r="CC762" s="54">
        <v>32850</v>
      </c>
      <c r="CD762" s="54">
        <v>8156.24</v>
      </c>
      <c r="CE762" s="54">
        <v>13000</v>
      </c>
      <c r="CF762" s="42">
        <f t="shared" si="528"/>
        <v>2.2582351385501454E-2</v>
      </c>
      <c r="CG762" s="42">
        <f t="shared" si="529"/>
        <v>2.310569498069498E-2</v>
      </c>
      <c r="CH762" s="42">
        <f t="shared" si="530"/>
        <v>2.6828479915371278E-2</v>
      </c>
      <c r="CI762" s="42">
        <f t="shared" si="531"/>
        <v>7.7870177191384322E-3</v>
      </c>
      <c r="CJ762" s="42">
        <f t="shared" si="532"/>
        <v>8.2642133148174701E-2</v>
      </c>
      <c r="CK762" s="54">
        <f t="shared" si="535"/>
        <v>6036.7666754000011</v>
      </c>
    </row>
    <row r="763" spans="1:89" ht="20" customHeight="1" x14ac:dyDescent="0.6">
      <c r="A763" s="47">
        <v>756</v>
      </c>
      <c r="B763" s="47">
        <v>4</v>
      </c>
      <c r="C763" s="48" t="s">
        <v>1156</v>
      </c>
      <c r="D763" s="48" t="s">
        <v>1157</v>
      </c>
      <c r="E763" s="48" t="s">
        <v>551</v>
      </c>
      <c r="F763" s="23"/>
      <c r="G763" s="19">
        <v>40</v>
      </c>
      <c r="H763" s="20">
        <f t="shared" si="491"/>
        <v>0</v>
      </c>
      <c r="I763" s="23">
        <v>6936</v>
      </c>
      <c r="J763" s="22">
        <v>50</v>
      </c>
      <c r="K763" s="20">
        <f t="shared" si="492"/>
        <v>346800</v>
      </c>
      <c r="L763" s="23"/>
      <c r="M763" s="24">
        <v>60</v>
      </c>
      <c r="N763" s="20">
        <f t="shared" si="493"/>
        <v>0</v>
      </c>
      <c r="O763" s="23">
        <v>2316</v>
      </c>
      <c r="P763" s="25">
        <v>12</v>
      </c>
      <c r="Q763" s="20">
        <f t="shared" si="494"/>
        <v>27792</v>
      </c>
      <c r="R763" s="23">
        <v>218</v>
      </c>
      <c r="S763" s="26">
        <v>12</v>
      </c>
      <c r="T763" s="20">
        <f t="shared" si="495"/>
        <v>2616</v>
      </c>
      <c r="U763" s="23">
        <v>110</v>
      </c>
      <c r="V763" s="25">
        <v>8</v>
      </c>
      <c r="W763" s="20">
        <f t="shared" si="496"/>
        <v>880</v>
      </c>
      <c r="X763" s="23"/>
      <c r="Y763" s="25">
        <v>12</v>
      </c>
      <c r="Z763" s="20">
        <f t="shared" si="497"/>
        <v>0</v>
      </c>
      <c r="AA763" s="23">
        <v>80</v>
      </c>
      <c r="AB763" s="25">
        <v>10</v>
      </c>
      <c r="AC763" s="20">
        <f t="shared" si="498"/>
        <v>800</v>
      </c>
      <c r="AD763" s="23"/>
      <c r="AE763" s="25">
        <v>25</v>
      </c>
      <c r="AF763" s="20">
        <f t="shared" si="499"/>
        <v>0</v>
      </c>
      <c r="AG763" s="23"/>
      <c r="AH763" s="25">
        <v>7.5</v>
      </c>
      <c r="AI763" s="20">
        <f t="shared" si="500"/>
        <v>0</v>
      </c>
      <c r="AJ763" s="23">
        <v>29</v>
      </c>
      <c r="AK763" s="22">
        <v>15</v>
      </c>
      <c r="AL763" s="20">
        <f t="shared" si="501"/>
        <v>435</v>
      </c>
      <c r="AM763" s="23"/>
      <c r="AN763" s="25">
        <v>12</v>
      </c>
      <c r="AO763" s="20">
        <f t="shared" si="502"/>
        <v>0</v>
      </c>
      <c r="AP763" s="23">
        <f t="shared" si="503"/>
        <v>437</v>
      </c>
      <c r="AQ763" s="23"/>
      <c r="AR763" s="27">
        <v>4</v>
      </c>
      <c r="AS763" s="23">
        <f t="shared" si="504"/>
        <v>0</v>
      </c>
      <c r="AT763" s="23">
        <v>13</v>
      </c>
      <c r="AU763" s="28">
        <v>6</v>
      </c>
      <c r="AV763" s="23">
        <f t="shared" si="505"/>
        <v>78</v>
      </c>
      <c r="AW763" s="23">
        <v>806</v>
      </c>
      <c r="AX763" s="29">
        <f t="shared" si="506"/>
        <v>884</v>
      </c>
      <c r="AY763" s="23">
        <v>13495</v>
      </c>
      <c r="AZ763" s="30">
        <f t="shared" si="507"/>
        <v>0.33391003460207613</v>
      </c>
      <c r="BA763" s="30">
        <f t="shared" si="508"/>
        <v>6.3004613610149945E-2</v>
      </c>
      <c r="BB763" s="30">
        <f t="shared" si="509"/>
        <v>0.38169257340241797</v>
      </c>
      <c r="BC763" s="20">
        <f t="shared" si="510"/>
        <v>351096</v>
      </c>
      <c r="BD763" s="20">
        <f t="shared" si="511"/>
        <v>349416</v>
      </c>
      <c r="BE763" s="20">
        <f t="shared" si="512"/>
        <v>351096</v>
      </c>
      <c r="BF763" s="20">
        <f t="shared" si="513"/>
        <v>351096</v>
      </c>
      <c r="BG763" s="36">
        <v>392818</v>
      </c>
      <c r="BH763" s="36">
        <v>266058.70955089998</v>
      </c>
      <c r="BI763" s="237">
        <f t="shared" si="514"/>
        <v>67.730783607395793</v>
      </c>
      <c r="BJ763" s="238">
        <f t="shared" si="515"/>
        <v>27812.5</v>
      </c>
      <c r="BK763" s="239">
        <f t="shared" si="516"/>
        <v>7.0802509049992617</v>
      </c>
      <c r="BL763" s="27">
        <f t="shared" si="517"/>
        <v>46137</v>
      </c>
      <c r="BM763" s="239">
        <f t="shared" si="518"/>
        <v>11.745133878793743</v>
      </c>
      <c r="BN763" s="240">
        <f t="shared" si="519"/>
        <v>0</v>
      </c>
      <c r="BO763" s="239">
        <f t="shared" si="520"/>
        <v>0</v>
      </c>
      <c r="BP763" s="27">
        <f t="shared" si="521"/>
        <v>25000</v>
      </c>
      <c r="BQ763" s="239">
        <f t="shared" si="522"/>
        <v>6.3642704764038314</v>
      </c>
      <c r="BR763" s="36">
        <f t="shared" si="523"/>
        <v>33936.94</v>
      </c>
      <c r="BS763" s="239">
        <f t="shared" si="524"/>
        <v>8.6393546120595293</v>
      </c>
      <c r="BT763" s="248">
        <f t="shared" si="533"/>
        <v>0.32269216392604216</v>
      </c>
      <c r="BU763" s="36">
        <v>132886.44</v>
      </c>
      <c r="BV763" s="47">
        <f t="shared" si="525"/>
        <v>33.829009872256364</v>
      </c>
      <c r="BW763" s="54">
        <f t="shared" si="526"/>
        <v>-6127.1495508999797</v>
      </c>
      <c r="BX763" s="237">
        <f t="shared" si="527"/>
        <v>-1.5597934796521493</v>
      </c>
      <c r="BY763" s="53">
        <v>10867.5</v>
      </c>
      <c r="BZ763" s="53">
        <v>8385</v>
      </c>
      <c r="CA763" s="53">
        <v>4890</v>
      </c>
      <c r="CB763" s="53">
        <v>3670</v>
      </c>
      <c r="CC763" s="54">
        <v>46137</v>
      </c>
      <c r="CD763" s="54">
        <v>0</v>
      </c>
      <c r="CE763" s="54">
        <v>25000</v>
      </c>
      <c r="CF763" s="42">
        <f t="shared" si="528"/>
        <v>3.0953072663886801E-2</v>
      </c>
      <c r="CG763" s="42">
        <f t="shared" si="529"/>
        <v>2.3997183872518715E-2</v>
      </c>
      <c r="CH763" s="42">
        <f t="shared" si="530"/>
        <v>1.3927814614806206E-2</v>
      </c>
      <c r="CI763" s="42">
        <f t="shared" si="531"/>
        <v>1.0452981520723676E-2</v>
      </c>
      <c r="CJ763" s="42">
        <f t="shared" si="532"/>
        <v>0.11745133878793741</v>
      </c>
      <c r="CK763" s="54">
        <v>0</v>
      </c>
    </row>
    <row r="764" spans="1:89" ht="20" customHeight="1" x14ac:dyDescent="0.6">
      <c r="A764" s="47">
        <v>757</v>
      </c>
      <c r="B764" s="62">
        <v>3</v>
      </c>
      <c r="C764" s="48" t="s">
        <v>1158</v>
      </c>
      <c r="D764" s="48" t="s">
        <v>1018</v>
      </c>
      <c r="E764" s="48" t="s">
        <v>244</v>
      </c>
      <c r="F764" s="64"/>
      <c r="G764" s="19">
        <v>40</v>
      </c>
      <c r="H764" s="20">
        <f t="shared" si="491"/>
        <v>0</v>
      </c>
      <c r="I764" s="64">
        <v>6952</v>
      </c>
      <c r="J764" s="22">
        <v>50</v>
      </c>
      <c r="K764" s="20">
        <f t="shared" si="492"/>
        <v>347600</v>
      </c>
      <c r="L764" s="23"/>
      <c r="M764" s="24">
        <v>60</v>
      </c>
      <c r="N764" s="20">
        <f t="shared" si="493"/>
        <v>0</v>
      </c>
      <c r="O764" s="64">
        <v>1953</v>
      </c>
      <c r="P764" s="25">
        <v>12</v>
      </c>
      <c r="Q764" s="20">
        <f t="shared" si="494"/>
        <v>23436</v>
      </c>
      <c r="R764" s="64"/>
      <c r="S764" s="26">
        <v>12</v>
      </c>
      <c r="T764" s="20">
        <f t="shared" si="495"/>
        <v>0</v>
      </c>
      <c r="U764" s="64">
        <v>290</v>
      </c>
      <c r="V764" s="25">
        <v>8</v>
      </c>
      <c r="W764" s="20">
        <f t="shared" si="496"/>
        <v>2320</v>
      </c>
      <c r="X764" s="64">
        <v>215</v>
      </c>
      <c r="Y764" s="25">
        <v>12</v>
      </c>
      <c r="Z764" s="20">
        <f t="shared" si="497"/>
        <v>2580</v>
      </c>
      <c r="AA764" s="64">
        <v>225</v>
      </c>
      <c r="AB764" s="25">
        <v>10</v>
      </c>
      <c r="AC764" s="20">
        <f t="shared" si="498"/>
        <v>2250</v>
      </c>
      <c r="AD764" s="64"/>
      <c r="AE764" s="25">
        <v>25</v>
      </c>
      <c r="AF764" s="20">
        <f t="shared" si="499"/>
        <v>0</v>
      </c>
      <c r="AG764" s="64"/>
      <c r="AH764" s="25">
        <v>7.5</v>
      </c>
      <c r="AI764" s="20">
        <f t="shared" si="500"/>
        <v>0</v>
      </c>
      <c r="AJ764" s="64"/>
      <c r="AK764" s="22">
        <v>15</v>
      </c>
      <c r="AL764" s="20">
        <f t="shared" si="501"/>
        <v>0</v>
      </c>
      <c r="AM764" s="64">
        <v>21</v>
      </c>
      <c r="AN764" s="25">
        <v>12</v>
      </c>
      <c r="AO764" s="20">
        <f t="shared" si="502"/>
        <v>252</v>
      </c>
      <c r="AP764" s="23">
        <f t="shared" si="503"/>
        <v>751</v>
      </c>
      <c r="AQ764" s="64"/>
      <c r="AR764" s="27">
        <v>4</v>
      </c>
      <c r="AS764" s="23">
        <f t="shared" si="504"/>
        <v>0</v>
      </c>
      <c r="AT764" s="64"/>
      <c r="AU764" s="28">
        <v>6</v>
      </c>
      <c r="AV764" s="23">
        <f t="shared" si="505"/>
        <v>0</v>
      </c>
      <c r="AW764" s="64">
        <v>632</v>
      </c>
      <c r="AX764" s="29">
        <f t="shared" si="506"/>
        <v>632</v>
      </c>
      <c r="AY764" s="23">
        <v>10140</v>
      </c>
      <c r="AZ764" s="30">
        <f t="shared" si="507"/>
        <v>0.28092635212888378</v>
      </c>
      <c r="BA764" s="30">
        <f t="shared" si="508"/>
        <v>0.10802646720368239</v>
      </c>
      <c r="BB764" s="30">
        <f t="shared" si="509"/>
        <v>0.32360471070148489</v>
      </c>
      <c r="BC764" s="20">
        <f t="shared" si="510"/>
        <v>354750</v>
      </c>
      <c r="BD764" s="20">
        <f t="shared" si="511"/>
        <v>347600</v>
      </c>
      <c r="BE764" s="20">
        <f t="shared" si="512"/>
        <v>354750</v>
      </c>
      <c r="BF764" s="20">
        <f t="shared" si="513"/>
        <v>354750</v>
      </c>
      <c r="BG764" s="88">
        <v>388578</v>
      </c>
      <c r="BH764" s="88">
        <v>261514.78</v>
      </c>
      <c r="BI764" s="237">
        <f t="shared" si="514"/>
        <v>67.300459624579872</v>
      </c>
      <c r="BJ764" s="238">
        <f t="shared" si="515"/>
        <v>25195</v>
      </c>
      <c r="BK764" s="239">
        <f t="shared" si="516"/>
        <v>6.4838976987889172</v>
      </c>
      <c r="BL764" s="27">
        <f t="shared" si="517"/>
        <v>36102</v>
      </c>
      <c r="BM764" s="239">
        <f t="shared" si="518"/>
        <v>9.290798758550407</v>
      </c>
      <c r="BN764" s="240">
        <f t="shared" si="519"/>
        <v>0</v>
      </c>
      <c r="BO764" s="239">
        <f t="shared" si="520"/>
        <v>0</v>
      </c>
      <c r="BP764" s="27">
        <f t="shared" si="521"/>
        <v>8500</v>
      </c>
      <c r="BQ764" s="239">
        <f t="shared" si="522"/>
        <v>2.1874630061403373</v>
      </c>
      <c r="BR764" s="36">
        <f t="shared" si="523"/>
        <v>71302.97</v>
      </c>
      <c r="BS764" s="239">
        <f t="shared" si="524"/>
        <v>18.349718717992268</v>
      </c>
      <c r="BT764" s="248">
        <f t="shared" si="533"/>
        <v>0.32699540375420122</v>
      </c>
      <c r="BU764" s="88">
        <v>141099.97</v>
      </c>
      <c r="BV764" s="47">
        <f t="shared" si="525"/>
        <v>36.311878181471933</v>
      </c>
      <c r="BW764" s="54">
        <f t="shared" si="526"/>
        <v>-14036.75</v>
      </c>
      <c r="BX764" s="237">
        <f t="shared" si="527"/>
        <v>-3.6123378060518094</v>
      </c>
      <c r="BY764" s="73">
        <v>7650</v>
      </c>
      <c r="BZ764" s="73">
        <v>7160</v>
      </c>
      <c r="CA764" s="73">
        <v>8160</v>
      </c>
      <c r="CB764" s="73">
        <v>2225</v>
      </c>
      <c r="CC764" s="74">
        <v>36102</v>
      </c>
      <c r="CD764" s="74">
        <v>0</v>
      </c>
      <c r="CE764" s="74">
        <v>8500</v>
      </c>
      <c r="CF764" s="42">
        <f t="shared" si="528"/>
        <v>2.1564482029598309E-2</v>
      </c>
      <c r="CG764" s="42">
        <f t="shared" si="529"/>
        <v>2.0598388952819333E-2</v>
      </c>
      <c r="CH764" s="42">
        <f t="shared" si="530"/>
        <v>2.3002114164904861E-2</v>
      </c>
      <c r="CI764" s="42">
        <f t="shared" si="531"/>
        <v>6.2720225510923188E-3</v>
      </c>
      <c r="CJ764" s="42">
        <f t="shared" si="532"/>
        <v>9.2907987585504073E-2</v>
      </c>
      <c r="CK764" s="54">
        <v>0</v>
      </c>
    </row>
    <row r="765" spans="1:89" ht="20" customHeight="1" x14ac:dyDescent="0.6">
      <c r="A765" s="47">
        <v>758</v>
      </c>
      <c r="B765" s="47">
        <v>2</v>
      </c>
      <c r="C765" s="48" t="s">
        <v>1159</v>
      </c>
      <c r="D765" s="48" t="s">
        <v>630</v>
      </c>
      <c r="E765" s="48" t="s">
        <v>163</v>
      </c>
      <c r="F765" s="66"/>
      <c r="G765" s="19">
        <v>40</v>
      </c>
      <c r="H765" s="20">
        <f t="shared" si="491"/>
        <v>0</v>
      </c>
      <c r="I765" s="66">
        <v>6827</v>
      </c>
      <c r="J765" s="22">
        <v>50</v>
      </c>
      <c r="K765" s="20">
        <f t="shared" si="492"/>
        <v>341350</v>
      </c>
      <c r="L765" s="23"/>
      <c r="M765" s="24">
        <v>60</v>
      </c>
      <c r="N765" s="20">
        <f t="shared" si="493"/>
        <v>0</v>
      </c>
      <c r="O765" s="66">
        <v>2178</v>
      </c>
      <c r="P765" s="25">
        <v>12</v>
      </c>
      <c r="Q765" s="20">
        <f t="shared" si="494"/>
        <v>26136</v>
      </c>
      <c r="R765" s="66"/>
      <c r="S765" s="26">
        <v>12</v>
      </c>
      <c r="T765" s="20">
        <f t="shared" si="495"/>
        <v>0</v>
      </c>
      <c r="U765" s="66">
        <v>550</v>
      </c>
      <c r="V765" s="25">
        <v>8</v>
      </c>
      <c r="W765" s="20">
        <f t="shared" si="496"/>
        <v>4400</v>
      </c>
      <c r="X765" s="66">
        <v>80</v>
      </c>
      <c r="Y765" s="25">
        <v>12</v>
      </c>
      <c r="Z765" s="20">
        <f t="shared" si="497"/>
        <v>960</v>
      </c>
      <c r="AA765" s="66">
        <v>530</v>
      </c>
      <c r="AB765" s="25">
        <v>10</v>
      </c>
      <c r="AC765" s="20">
        <f t="shared" si="498"/>
        <v>5300</v>
      </c>
      <c r="AD765" s="66"/>
      <c r="AE765" s="25">
        <v>25</v>
      </c>
      <c r="AF765" s="20">
        <f t="shared" si="499"/>
        <v>0</v>
      </c>
      <c r="AG765" s="66"/>
      <c r="AH765" s="25">
        <v>7.5</v>
      </c>
      <c r="AI765" s="20">
        <f t="shared" si="500"/>
        <v>0</v>
      </c>
      <c r="AJ765" s="66">
        <v>60</v>
      </c>
      <c r="AK765" s="22">
        <v>15</v>
      </c>
      <c r="AL765" s="20">
        <f t="shared" si="501"/>
        <v>900</v>
      </c>
      <c r="AM765" s="66"/>
      <c r="AN765" s="25">
        <v>12</v>
      </c>
      <c r="AO765" s="20">
        <f t="shared" si="502"/>
        <v>0</v>
      </c>
      <c r="AP765" s="23">
        <f t="shared" si="503"/>
        <v>1220</v>
      </c>
      <c r="AQ765" s="66"/>
      <c r="AR765" s="27">
        <v>4</v>
      </c>
      <c r="AS765" s="23">
        <f t="shared" si="504"/>
        <v>0</v>
      </c>
      <c r="AT765" s="66">
        <v>27</v>
      </c>
      <c r="AU765" s="28">
        <v>6</v>
      </c>
      <c r="AV765" s="23">
        <f t="shared" si="505"/>
        <v>162</v>
      </c>
      <c r="AW765" s="66">
        <f>156+78+142</f>
        <v>376</v>
      </c>
      <c r="AX765" s="29">
        <f t="shared" si="506"/>
        <v>538</v>
      </c>
      <c r="AY765" s="23">
        <v>7216</v>
      </c>
      <c r="AZ765" s="30">
        <f t="shared" si="507"/>
        <v>0.31902739124066209</v>
      </c>
      <c r="BA765" s="30">
        <f t="shared" si="508"/>
        <v>0.17870221180606416</v>
      </c>
      <c r="BB765" s="30">
        <f t="shared" si="509"/>
        <v>0.24701561065197428</v>
      </c>
      <c r="BC765" s="20">
        <f t="shared" si="510"/>
        <v>352010</v>
      </c>
      <c r="BD765" s="20">
        <f t="shared" si="511"/>
        <v>341350</v>
      </c>
      <c r="BE765" s="20">
        <f t="shared" si="512"/>
        <v>352010</v>
      </c>
      <c r="BF765" s="20">
        <f t="shared" si="513"/>
        <v>352010</v>
      </c>
      <c r="BG765" s="88">
        <v>387739.5</v>
      </c>
      <c r="BH765" s="88">
        <v>260868.75</v>
      </c>
      <c r="BI765" s="237">
        <f t="shared" si="514"/>
        <v>67.279384741559738</v>
      </c>
      <c r="BJ765" s="238">
        <f t="shared" si="515"/>
        <v>24160</v>
      </c>
      <c r="BK765" s="239">
        <f t="shared" si="516"/>
        <v>6.2309875573677687</v>
      </c>
      <c r="BL765" s="27">
        <f t="shared" si="517"/>
        <v>36892</v>
      </c>
      <c r="BM765" s="239">
        <f t="shared" si="518"/>
        <v>9.5146354704640608</v>
      </c>
      <c r="BN765" s="240">
        <f t="shared" si="519"/>
        <v>0</v>
      </c>
      <c r="BO765" s="239">
        <f t="shared" si="520"/>
        <v>0</v>
      </c>
      <c r="BP765" s="27">
        <f t="shared" si="521"/>
        <v>20000</v>
      </c>
      <c r="BQ765" s="239">
        <f t="shared" si="522"/>
        <v>5.1581022825892129</v>
      </c>
      <c r="BR765" s="36">
        <f t="shared" si="523"/>
        <v>35589</v>
      </c>
      <c r="BS765" s="239">
        <f t="shared" si="524"/>
        <v>9.1785851067533741</v>
      </c>
      <c r="BT765" s="248">
        <f t="shared" si="533"/>
        <v>0.32720615258440267</v>
      </c>
      <c r="BU765" s="88">
        <v>116641</v>
      </c>
      <c r="BV765" s="47">
        <f t="shared" si="525"/>
        <v>30.082310417174419</v>
      </c>
      <c r="BW765" s="54">
        <f t="shared" si="526"/>
        <v>10229.75</v>
      </c>
      <c r="BX765" s="237">
        <f t="shared" si="527"/>
        <v>2.6383048412658501</v>
      </c>
      <c r="BY765" s="73">
        <v>7275</v>
      </c>
      <c r="BZ765" s="73">
        <v>5625</v>
      </c>
      <c r="CA765" s="73">
        <v>7850</v>
      </c>
      <c r="CB765" s="73">
        <v>3410</v>
      </c>
      <c r="CC765" s="88">
        <v>36892</v>
      </c>
      <c r="CD765" s="88"/>
      <c r="CE765" s="88">
        <v>20000</v>
      </c>
      <c r="CF765" s="42">
        <f t="shared" si="528"/>
        <v>2.0667026504928836E-2</v>
      </c>
      <c r="CG765" s="42">
        <f t="shared" si="529"/>
        <v>1.6478687564083785E-2</v>
      </c>
      <c r="CH765" s="42">
        <f t="shared" si="530"/>
        <v>2.2300502826624245E-2</v>
      </c>
      <c r="CI765" s="42">
        <f t="shared" si="531"/>
        <v>9.6872247947501489E-3</v>
      </c>
      <c r="CJ765" s="42">
        <f t="shared" si="532"/>
        <v>9.5146354704640612E-2</v>
      </c>
      <c r="CK765" s="54">
        <f>+BW765*20%</f>
        <v>2045.95</v>
      </c>
    </row>
    <row r="766" spans="1:89" ht="20" customHeight="1" x14ac:dyDescent="0.6">
      <c r="A766" s="47">
        <v>759</v>
      </c>
      <c r="B766" s="47">
        <v>2</v>
      </c>
      <c r="C766" s="48" t="s">
        <v>1160</v>
      </c>
      <c r="D766" s="48" t="s">
        <v>546</v>
      </c>
      <c r="E766" s="48" t="s">
        <v>478</v>
      </c>
      <c r="F766" s="57"/>
      <c r="G766" s="19">
        <v>40</v>
      </c>
      <c r="H766" s="20">
        <f t="shared" si="491"/>
        <v>0</v>
      </c>
      <c r="I766" s="57">
        <v>6540</v>
      </c>
      <c r="J766" s="22">
        <v>50</v>
      </c>
      <c r="K766" s="20">
        <f t="shared" si="492"/>
        <v>327000</v>
      </c>
      <c r="L766" s="23"/>
      <c r="M766" s="24">
        <v>60</v>
      </c>
      <c r="N766" s="20">
        <f t="shared" si="493"/>
        <v>0</v>
      </c>
      <c r="O766" s="57">
        <v>2552</v>
      </c>
      <c r="P766" s="25">
        <v>12</v>
      </c>
      <c r="Q766" s="20">
        <f t="shared" si="494"/>
        <v>30624</v>
      </c>
      <c r="R766" s="57"/>
      <c r="S766" s="26">
        <v>12</v>
      </c>
      <c r="T766" s="20">
        <f t="shared" si="495"/>
        <v>0</v>
      </c>
      <c r="U766" s="23">
        <v>552</v>
      </c>
      <c r="V766" s="25">
        <v>8</v>
      </c>
      <c r="W766" s="20">
        <f t="shared" si="496"/>
        <v>4416</v>
      </c>
      <c r="X766" s="57">
        <v>144</v>
      </c>
      <c r="Y766" s="25">
        <v>12</v>
      </c>
      <c r="Z766" s="20">
        <f t="shared" si="497"/>
        <v>1728</v>
      </c>
      <c r="AA766" s="57">
        <v>370</v>
      </c>
      <c r="AB766" s="25">
        <v>10</v>
      </c>
      <c r="AC766" s="20">
        <f t="shared" si="498"/>
        <v>3700</v>
      </c>
      <c r="AD766" s="57">
        <v>70</v>
      </c>
      <c r="AE766" s="25">
        <v>25</v>
      </c>
      <c r="AF766" s="20">
        <f t="shared" si="499"/>
        <v>1750</v>
      </c>
      <c r="AG766" s="57"/>
      <c r="AH766" s="25">
        <v>7.5</v>
      </c>
      <c r="AI766" s="20">
        <f t="shared" si="500"/>
        <v>0</v>
      </c>
      <c r="AJ766" s="57">
        <v>53</v>
      </c>
      <c r="AK766" s="22">
        <v>15</v>
      </c>
      <c r="AL766" s="20">
        <f t="shared" si="501"/>
        <v>795</v>
      </c>
      <c r="AM766" s="57"/>
      <c r="AN766" s="25">
        <v>12</v>
      </c>
      <c r="AO766" s="20">
        <f t="shared" si="502"/>
        <v>0</v>
      </c>
      <c r="AP766" s="23">
        <f t="shared" si="503"/>
        <v>1189</v>
      </c>
      <c r="AQ766" s="57"/>
      <c r="AR766" s="27">
        <v>4</v>
      </c>
      <c r="AS766" s="23">
        <f t="shared" si="504"/>
        <v>0</v>
      </c>
      <c r="AT766" s="57"/>
      <c r="AU766" s="28">
        <v>6</v>
      </c>
      <c r="AV766" s="23">
        <f t="shared" si="505"/>
        <v>0</v>
      </c>
      <c r="AW766" s="57">
        <v>745</v>
      </c>
      <c r="AX766" s="29">
        <f t="shared" si="506"/>
        <v>745</v>
      </c>
      <c r="AY766" s="57">
        <v>16645</v>
      </c>
      <c r="AZ766" s="30">
        <f t="shared" si="507"/>
        <v>0.39021406727828745</v>
      </c>
      <c r="BA766" s="30">
        <f t="shared" si="508"/>
        <v>0.18180428134556575</v>
      </c>
      <c r="BB766" s="30">
        <f t="shared" si="509"/>
        <v>0.29192789968652039</v>
      </c>
      <c r="BC766" s="20">
        <f t="shared" si="510"/>
        <v>338594</v>
      </c>
      <c r="BD766" s="20">
        <f t="shared" si="511"/>
        <v>328750</v>
      </c>
      <c r="BE766" s="20">
        <f t="shared" si="512"/>
        <v>338594</v>
      </c>
      <c r="BF766" s="20">
        <f t="shared" si="513"/>
        <v>338594</v>
      </c>
      <c r="BG766" s="241">
        <v>386658</v>
      </c>
      <c r="BH766" s="241">
        <v>254950.004888889</v>
      </c>
      <c r="BI766" s="237">
        <f t="shared" si="514"/>
        <v>65.936823986284779</v>
      </c>
      <c r="BJ766" s="238">
        <f t="shared" si="515"/>
        <v>25346</v>
      </c>
      <c r="BK766" s="239">
        <f t="shared" si="516"/>
        <v>6.5551469257069552</v>
      </c>
      <c r="BL766" s="27">
        <f t="shared" si="517"/>
        <v>17370</v>
      </c>
      <c r="BM766" s="239">
        <f t="shared" si="518"/>
        <v>4.4923420697360461</v>
      </c>
      <c r="BN766" s="240">
        <f t="shared" si="519"/>
        <v>3150</v>
      </c>
      <c r="BO766" s="239">
        <f t="shared" si="520"/>
        <v>0.81467343233555234</v>
      </c>
      <c r="BP766" s="27">
        <f t="shared" si="521"/>
        <v>6000</v>
      </c>
      <c r="BQ766" s="239">
        <f t="shared" si="522"/>
        <v>1.5517589187343854</v>
      </c>
      <c r="BR766" s="36">
        <f t="shared" si="523"/>
        <v>20763.679999999993</v>
      </c>
      <c r="BS766" s="239">
        <f t="shared" si="524"/>
        <v>5.3700376042911291</v>
      </c>
      <c r="BT766" s="248">
        <f t="shared" si="533"/>
        <v>0.34063176013715218</v>
      </c>
      <c r="BU766" s="241">
        <v>72629.679999999993</v>
      </c>
      <c r="BV766" s="47">
        <f t="shared" si="525"/>
        <v>18.783958950804067</v>
      </c>
      <c r="BW766" s="54">
        <f t="shared" si="526"/>
        <v>59078.315111111006</v>
      </c>
      <c r="BX766" s="237">
        <f t="shared" si="527"/>
        <v>15.279217062911153</v>
      </c>
      <c r="BY766" s="58">
        <v>7686</v>
      </c>
      <c r="BZ766" s="58">
        <v>7500</v>
      </c>
      <c r="CA766" s="58">
        <v>8400</v>
      </c>
      <c r="CB766" s="58">
        <v>1760</v>
      </c>
      <c r="CC766" s="59">
        <v>17370</v>
      </c>
      <c r="CD766" s="59">
        <v>3150</v>
      </c>
      <c r="CE766" s="59">
        <v>6000</v>
      </c>
      <c r="CF766" s="42">
        <f t="shared" si="528"/>
        <v>2.269975250595108E-2</v>
      </c>
      <c r="CG766" s="42">
        <f t="shared" si="529"/>
        <v>2.2813688212927757E-2</v>
      </c>
      <c r="CH766" s="42">
        <f t="shared" si="530"/>
        <v>2.4808472684099542E-2</v>
      </c>
      <c r="CI766" s="42">
        <f t="shared" si="531"/>
        <v>5.1979657052399035E-3</v>
      </c>
      <c r="CJ766" s="42">
        <f t="shared" si="532"/>
        <v>4.492342069736046E-2</v>
      </c>
      <c r="CK766" s="54">
        <f>+BW766*20%</f>
        <v>11815.663022222201</v>
      </c>
    </row>
    <row r="767" spans="1:89" ht="20" customHeight="1" x14ac:dyDescent="0.6">
      <c r="A767" s="47">
        <v>760</v>
      </c>
      <c r="B767" s="47">
        <v>2</v>
      </c>
      <c r="C767" s="60" t="s">
        <v>1161</v>
      </c>
      <c r="D767" s="47" t="s">
        <v>369</v>
      </c>
      <c r="E767" s="47" t="s">
        <v>138</v>
      </c>
      <c r="F767" s="64"/>
      <c r="G767" s="19">
        <v>40</v>
      </c>
      <c r="H767" s="20">
        <f t="shared" si="491"/>
        <v>0</v>
      </c>
      <c r="I767" s="64">
        <v>6452</v>
      </c>
      <c r="J767" s="22">
        <v>50</v>
      </c>
      <c r="K767" s="20">
        <f t="shared" si="492"/>
        <v>322600</v>
      </c>
      <c r="L767" s="23"/>
      <c r="M767" s="24">
        <v>60</v>
      </c>
      <c r="N767" s="20">
        <f t="shared" si="493"/>
        <v>0</v>
      </c>
      <c r="O767" s="23">
        <v>2542</v>
      </c>
      <c r="P767" s="25">
        <v>12</v>
      </c>
      <c r="Q767" s="20">
        <f t="shared" si="494"/>
        <v>30504</v>
      </c>
      <c r="R767" s="23"/>
      <c r="S767" s="26">
        <v>12</v>
      </c>
      <c r="T767" s="20">
        <f t="shared" si="495"/>
        <v>0</v>
      </c>
      <c r="U767" s="23">
        <v>409</v>
      </c>
      <c r="V767" s="25">
        <v>8</v>
      </c>
      <c r="W767" s="20">
        <f t="shared" si="496"/>
        <v>3272</v>
      </c>
      <c r="X767" s="23">
        <v>230</v>
      </c>
      <c r="Y767" s="25">
        <v>12</v>
      </c>
      <c r="Z767" s="20">
        <f t="shared" si="497"/>
        <v>2760</v>
      </c>
      <c r="AA767" s="23">
        <v>425</v>
      </c>
      <c r="AB767" s="25">
        <v>10</v>
      </c>
      <c r="AC767" s="20">
        <f t="shared" si="498"/>
        <v>4250</v>
      </c>
      <c r="AD767" s="23">
        <v>135</v>
      </c>
      <c r="AE767" s="25">
        <v>25</v>
      </c>
      <c r="AF767" s="20">
        <f t="shared" si="499"/>
        <v>3375</v>
      </c>
      <c r="AG767" s="23">
        <v>216</v>
      </c>
      <c r="AH767" s="25">
        <v>7.5</v>
      </c>
      <c r="AI767" s="20">
        <f t="shared" si="500"/>
        <v>1620</v>
      </c>
      <c r="AJ767" s="23"/>
      <c r="AK767" s="22">
        <v>15</v>
      </c>
      <c r="AL767" s="20">
        <f t="shared" si="501"/>
        <v>0</v>
      </c>
      <c r="AM767" s="23"/>
      <c r="AN767" s="25">
        <v>12</v>
      </c>
      <c r="AO767" s="20">
        <f t="shared" si="502"/>
        <v>0</v>
      </c>
      <c r="AP767" s="23">
        <f t="shared" si="503"/>
        <v>1415</v>
      </c>
      <c r="AQ767" s="23"/>
      <c r="AR767" s="27">
        <v>4</v>
      </c>
      <c r="AS767" s="23">
        <f t="shared" si="504"/>
        <v>0</v>
      </c>
      <c r="AT767" s="23"/>
      <c r="AU767" s="28">
        <v>6</v>
      </c>
      <c r="AV767" s="23">
        <f t="shared" si="505"/>
        <v>0</v>
      </c>
      <c r="AW767" s="23">
        <v>873</v>
      </c>
      <c r="AX767" s="29">
        <f t="shared" si="506"/>
        <v>873</v>
      </c>
      <c r="AY767" s="23">
        <v>16920</v>
      </c>
      <c r="AZ767" s="30">
        <f t="shared" si="507"/>
        <v>0.39398636081835092</v>
      </c>
      <c r="BA767" s="30">
        <f t="shared" si="508"/>
        <v>0.21931184128952264</v>
      </c>
      <c r="BB767" s="30">
        <f t="shared" si="509"/>
        <v>0.34343036978756886</v>
      </c>
      <c r="BC767" s="20">
        <f t="shared" si="510"/>
        <v>336257</v>
      </c>
      <c r="BD767" s="20">
        <f t="shared" si="511"/>
        <v>325975</v>
      </c>
      <c r="BE767" s="20">
        <f t="shared" si="512"/>
        <v>336257</v>
      </c>
      <c r="BF767" s="20">
        <f t="shared" si="513"/>
        <v>337877</v>
      </c>
      <c r="BG767" s="36">
        <v>385301</v>
      </c>
      <c r="BH767" s="36">
        <v>256792.15899716501</v>
      </c>
      <c r="BI767" s="237">
        <f t="shared" si="514"/>
        <v>66.647156118765594</v>
      </c>
      <c r="BJ767" s="238">
        <f t="shared" si="515"/>
        <v>28366.55</v>
      </c>
      <c r="BK767" s="239">
        <f t="shared" si="516"/>
        <v>7.3621791793948104</v>
      </c>
      <c r="BL767" s="27">
        <f t="shared" si="517"/>
        <v>23148.49</v>
      </c>
      <c r="BM767" s="239">
        <f t="shared" si="518"/>
        <v>6.0078977215216156</v>
      </c>
      <c r="BN767" s="240">
        <f t="shared" si="519"/>
        <v>4546</v>
      </c>
      <c r="BO767" s="239">
        <f t="shared" si="520"/>
        <v>1.1798567872909751</v>
      </c>
      <c r="BP767" s="27">
        <f t="shared" si="521"/>
        <v>20000</v>
      </c>
      <c r="BQ767" s="239">
        <f t="shared" si="522"/>
        <v>5.190746974443357</v>
      </c>
      <c r="BR767" s="36">
        <f t="shared" si="523"/>
        <v>33544.26999999999</v>
      </c>
      <c r="BS767" s="239">
        <f t="shared" si="524"/>
        <v>8.7059909006205505</v>
      </c>
      <c r="BT767" s="248">
        <f t="shared" si="533"/>
        <v>0.33352843881234406</v>
      </c>
      <c r="BU767" s="36">
        <v>109605.31</v>
      </c>
      <c r="BV767" s="47">
        <f t="shared" si="525"/>
        <v>28.446671563271309</v>
      </c>
      <c r="BW767" s="54">
        <f t="shared" si="526"/>
        <v>18903.531002834992</v>
      </c>
      <c r="BX767" s="237">
        <f t="shared" si="527"/>
        <v>4.9061723179630965</v>
      </c>
      <c r="BY767" s="53">
        <v>10794</v>
      </c>
      <c r="BZ767" s="53">
        <v>6560</v>
      </c>
      <c r="CA767" s="53">
        <v>8260</v>
      </c>
      <c r="CB767" s="53">
        <v>2752.55</v>
      </c>
      <c r="CC767" s="54">
        <v>23148.49</v>
      </c>
      <c r="CD767" s="54">
        <v>4546</v>
      </c>
      <c r="CE767" s="54">
        <v>20000</v>
      </c>
      <c r="CF767" s="42">
        <f t="shared" si="528"/>
        <v>3.2100446979542431E-2</v>
      </c>
      <c r="CG767" s="42">
        <f t="shared" si="529"/>
        <v>2.0124242656645447E-2</v>
      </c>
      <c r="CH767" s="42">
        <f t="shared" si="530"/>
        <v>2.4564544381232213E-2</v>
      </c>
      <c r="CI767" s="42">
        <f t="shared" si="531"/>
        <v>8.1466036457053907E-3</v>
      </c>
      <c r="CJ767" s="42">
        <f t="shared" si="532"/>
        <v>6.0078977215216163E-2</v>
      </c>
      <c r="CK767" s="54">
        <f>+BW767*20%</f>
        <v>3780.7062005669986</v>
      </c>
    </row>
    <row r="768" spans="1:89" ht="20" customHeight="1" x14ac:dyDescent="0.6">
      <c r="A768" s="47">
        <v>761</v>
      </c>
      <c r="B768" s="62">
        <v>5</v>
      </c>
      <c r="C768" s="60" t="s">
        <v>1162</v>
      </c>
      <c r="D768" s="48" t="s">
        <v>1163</v>
      </c>
      <c r="E768" s="48" t="s">
        <v>163</v>
      </c>
      <c r="F768" s="66"/>
      <c r="G768" s="19">
        <v>40</v>
      </c>
      <c r="H768" s="20">
        <f t="shared" si="491"/>
        <v>0</v>
      </c>
      <c r="I768" s="66">
        <v>4267</v>
      </c>
      <c r="J768" s="22">
        <v>50</v>
      </c>
      <c r="K768" s="20">
        <f t="shared" si="492"/>
        <v>213350</v>
      </c>
      <c r="L768" s="23"/>
      <c r="M768" s="24">
        <v>60</v>
      </c>
      <c r="N768" s="20">
        <f t="shared" si="493"/>
        <v>0</v>
      </c>
      <c r="O768" s="66">
        <v>2815</v>
      </c>
      <c r="P768" s="25">
        <v>12</v>
      </c>
      <c r="Q768" s="20">
        <f t="shared" si="494"/>
        <v>33780</v>
      </c>
      <c r="R768" s="66"/>
      <c r="S768" s="26">
        <v>12</v>
      </c>
      <c r="T768" s="20">
        <f t="shared" si="495"/>
        <v>0</v>
      </c>
      <c r="U768" s="66">
        <v>334</v>
      </c>
      <c r="V768" s="25">
        <v>8</v>
      </c>
      <c r="W768" s="20">
        <f t="shared" si="496"/>
        <v>2672</v>
      </c>
      <c r="X768" s="66"/>
      <c r="Y768" s="25">
        <v>12</v>
      </c>
      <c r="Z768" s="20">
        <f t="shared" si="497"/>
        <v>0</v>
      </c>
      <c r="AA768" s="66">
        <v>201</v>
      </c>
      <c r="AB768" s="25">
        <v>10</v>
      </c>
      <c r="AC768" s="20">
        <f t="shared" si="498"/>
        <v>2010</v>
      </c>
      <c r="AD768" s="66"/>
      <c r="AE768" s="25">
        <v>25</v>
      </c>
      <c r="AF768" s="20">
        <f t="shared" si="499"/>
        <v>0</v>
      </c>
      <c r="AG768" s="66"/>
      <c r="AH768" s="25">
        <v>7.5</v>
      </c>
      <c r="AI768" s="20">
        <f t="shared" si="500"/>
        <v>0</v>
      </c>
      <c r="AJ768" s="66"/>
      <c r="AK768" s="22">
        <v>15</v>
      </c>
      <c r="AL768" s="20">
        <f t="shared" si="501"/>
        <v>0</v>
      </c>
      <c r="AM768" s="66"/>
      <c r="AN768" s="25">
        <v>12</v>
      </c>
      <c r="AO768" s="20">
        <f t="shared" si="502"/>
        <v>0</v>
      </c>
      <c r="AP768" s="23">
        <f t="shared" si="503"/>
        <v>535</v>
      </c>
      <c r="AQ768" s="66"/>
      <c r="AR768" s="27">
        <v>4</v>
      </c>
      <c r="AS768" s="23">
        <f t="shared" si="504"/>
        <v>0</v>
      </c>
      <c r="AT768" s="66"/>
      <c r="AU768" s="28">
        <v>6</v>
      </c>
      <c r="AV768" s="23">
        <f t="shared" si="505"/>
        <v>0</v>
      </c>
      <c r="AW768" s="66">
        <f>831+99</f>
        <v>930</v>
      </c>
      <c r="AX768" s="29">
        <f t="shared" si="506"/>
        <v>930</v>
      </c>
      <c r="AY768" s="23">
        <v>13950</v>
      </c>
      <c r="AZ768" s="30">
        <f t="shared" si="507"/>
        <v>0.65971408483712213</v>
      </c>
      <c r="BA768" s="30">
        <f t="shared" si="508"/>
        <v>0.12538082962268574</v>
      </c>
      <c r="BB768" s="30">
        <f t="shared" si="509"/>
        <v>0.33037300177619894</v>
      </c>
      <c r="BC768" s="20">
        <f t="shared" si="510"/>
        <v>218032</v>
      </c>
      <c r="BD768" s="20">
        <f t="shared" si="511"/>
        <v>213350</v>
      </c>
      <c r="BE768" s="20">
        <f t="shared" si="512"/>
        <v>218032</v>
      </c>
      <c r="BF768" s="20">
        <f t="shared" si="513"/>
        <v>218032</v>
      </c>
      <c r="BG768" s="88">
        <v>383802</v>
      </c>
      <c r="BH768" s="88">
        <v>255521.73</v>
      </c>
      <c r="BI768" s="237">
        <f t="shared" si="514"/>
        <v>66.576445667297207</v>
      </c>
      <c r="BJ768" s="238">
        <f t="shared" si="515"/>
        <v>19626</v>
      </c>
      <c r="BK768" s="239">
        <f t="shared" si="516"/>
        <v>5.1135741866900117</v>
      </c>
      <c r="BL768" s="27">
        <f t="shared" si="517"/>
        <v>36035</v>
      </c>
      <c r="BM768" s="239">
        <f t="shared" si="518"/>
        <v>9.3889557636489656</v>
      </c>
      <c r="BN768" s="240">
        <f t="shared" si="519"/>
        <v>14665</v>
      </c>
      <c r="BO768" s="239">
        <f t="shared" si="520"/>
        <v>3.8209806097935917</v>
      </c>
      <c r="BP768" s="27">
        <f t="shared" si="521"/>
        <v>20000</v>
      </c>
      <c r="BQ768" s="239">
        <f t="shared" si="522"/>
        <v>5.2110202656578135</v>
      </c>
      <c r="BR768" s="36">
        <f t="shared" si="523"/>
        <v>16760.570000000007</v>
      </c>
      <c r="BS768" s="239">
        <f t="shared" si="524"/>
        <v>4.3669834966988201</v>
      </c>
      <c r="BT768" s="248">
        <f t="shared" si="533"/>
        <v>0.33423554332702798</v>
      </c>
      <c r="BU768" s="88">
        <v>107086.57</v>
      </c>
      <c r="BV768" s="47">
        <f t="shared" si="525"/>
        <v>27.901514322489202</v>
      </c>
      <c r="BW768" s="54">
        <f t="shared" si="526"/>
        <v>21193.699999999983</v>
      </c>
      <c r="BX768" s="237">
        <f t="shared" si="527"/>
        <v>5.5220400102135949</v>
      </c>
      <c r="BY768" s="73">
        <v>3626</v>
      </c>
      <c r="BZ768" s="73">
        <v>4695</v>
      </c>
      <c r="CA768" s="73">
        <v>8060</v>
      </c>
      <c r="CB768" s="73">
        <v>3245</v>
      </c>
      <c r="CC768" s="88">
        <v>36035</v>
      </c>
      <c r="CD768" s="88">
        <v>14665</v>
      </c>
      <c r="CE768" s="88">
        <v>20000</v>
      </c>
      <c r="CF768" s="42">
        <f t="shared" si="528"/>
        <v>1.6630586335950687E-2</v>
      </c>
      <c r="CG768" s="42">
        <f t="shared" si="529"/>
        <v>2.2006093273962971E-2</v>
      </c>
      <c r="CH768" s="42">
        <f t="shared" si="530"/>
        <v>3.6967050708152933E-2</v>
      </c>
      <c r="CI768" s="42">
        <f t="shared" si="531"/>
        <v>1.4883136420341968E-2</v>
      </c>
      <c r="CJ768" s="42">
        <f t="shared" si="532"/>
        <v>9.3889557636489651E-2</v>
      </c>
      <c r="CK768" s="54">
        <f>+BW768*20%</f>
        <v>4238.7399999999971</v>
      </c>
    </row>
    <row r="769" spans="1:89" ht="20" customHeight="1" x14ac:dyDescent="0.6">
      <c r="A769" s="47">
        <v>762</v>
      </c>
      <c r="B769" s="47">
        <v>2</v>
      </c>
      <c r="C769" s="48" t="s">
        <v>1164</v>
      </c>
      <c r="D769" s="48" t="s">
        <v>1165</v>
      </c>
      <c r="E769" s="48" t="s">
        <v>210</v>
      </c>
      <c r="F769" s="57"/>
      <c r="G769" s="19">
        <v>40</v>
      </c>
      <c r="H769" s="20">
        <f t="shared" si="491"/>
        <v>0</v>
      </c>
      <c r="I769" s="57">
        <v>6340</v>
      </c>
      <c r="J769" s="22">
        <v>50</v>
      </c>
      <c r="K769" s="20">
        <f t="shared" si="492"/>
        <v>317000</v>
      </c>
      <c r="L769" s="23"/>
      <c r="M769" s="24">
        <v>60</v>
      </c>
      <c r="N769" s="20">
        <f t="shared" si="493"/>
        <v>0</v>
      </c>
      <c r="O769" s="57">
        <v>2541</v>
      </c>
      <c r="P769" s="25">
        <v>12</v>
      </c>
      <c r="Q769" s="20">
        <f t="shared" si="494"/>
        <v>30492</v>
      </c>
      <c r="R769" s="57"/>
      <c r="S769" s="26">
        <v>12</v>
      </c>
      <c r="T769" s="20">
        <f t="shared" si="495"/>
        <v>0</v>
      </c>
      <c r="U769" s="23">
        <v>330</v>
      </c>
      <c r="V769" s="25">
        <v>8</v>
      </c>
      <c r="W769" s="20">
        <f t="shared" si="496"/>
        <v>2640</v>
      </c>
      <c r="X769" s="57">
        <v>295</v>
      </c>
      <c r="Y769" s="25">
        <v>12</v>
      </c>
      <c r="Z769" s="20">
        <f t="shared" si="497"/>
        <v>3540</v>
      </c>
      <c r="AA769" s="57">
        <v>532</v>
      </c>
      <c r="AB769" s="25">
        <v>10</v>
      </c>
      <c r="AC769" s="20">
        <f t="shared" si="498"/>
        <v>5320</v>
      </c>
      <c r="AD769" s="57"/>
      <c r="AE769" s="25">
        <v>25</v>
      </c>
      <c r="AF769" s="20">
        <f t="shared" si="499"/>
        <v>0</v>
      </c>
      <c r="AG769" s="57">
        <v>127</v>
      </c>
      <c r="AH769" s="25">
        <v>7.5</v>
      </c>
      <c r="AI769" s="20">
        <f t="shared" si="500"/>
        <v>952.5</v>
      </c>
      <c r="AJ769" s="57"/>
      <c r="AK769" s="22">
        <v>15</v>
      </c>
      <c r="AL769" s="20">
        <f t="shared" si="501"/>
        <v>0</v>
      </c>
      <c r="AM769" s="57"/>
      <c r="AN769" s="25">
        <v>12</v>
      </c>
      <c r="AO769" s="20">
        <f t="shared" si="502"/>
        <v>0</v>
      </c>
      <c r="AP769" s="23">
        <f t="shared" si="503"/>
        <v>1284</v>
      </c>
      <c r="AQ769" s="57"/>
      <c r="AR769" s="27">
        <v>4</v>
      </c>
      <c r="AS769" s="23">
        <f t="shared" si="504"/>
        <v>0</v>
      </c>
      <c r="AT769" s="57">
        <v>31</v>
      </c>
      <c r="AU769" s="28">
        <v>6</v>
      </c>
      <c r="AV769" s="23">
        <f t="shared" si="505"/>
        <v>186</v>
      </c>
      <c r="AW769" s="57">
        <v>804</v>
      </c>
      <c r="AX769" s="29">
        <f t="shared" si="506"/>
        <v>990</v>
      </c>
      <c r="AY769" s="57">
        <v>22130</v>
      </c>
      <c r="AZ769" s="30">
        <f t="shared" si="507"/>
        <v>0.40078864353312305</v>
      </c>
      <c r="BA769" s="30">
        <f t="shared" si="508"/>
        <v>0.2025236593059937</v>
      </c>
      <c r="BB769" s="30">
        <f t="shared" si="509"/>
        <v>0.38961038961038963</v>
      </c>
      <c r="BC769" s="20">
        <f t="shared" si="510"/>
        <v>328500</v>
      </c>
      <c r="BD769" s="20">
        <f t="shared" si="511"/>
        <v>317000</v>
      </c>
      <c r="BE769" s="20">
        <f t="shared" si="512"/>
        <v>328500</v>
      </c>
      <c r="BF769" s="20">
        <f t="shared" si="513"/>
        <v>329452.5</v>
      </c>
      <c r="BG769" s="241">
        <v>382074.5</v>
      </c>
      <c r="BH769" s="241">
        <v>256062.68</v>
      </c>
      <c r="BI769" s="237">
        <f t="shared" si="514"/>
        <v>67.019044715101373</v>
      </c>
      <c r="BJ769" s="238">
        <f t="shared" si="515"/>
        <v>26405</v>
      </c>
      <c r="BK769" s="239">
        <f t="shared" si="516"/>
        <v>6.9109558476161066</v>
      </c>
      <c r="BL769" s="27">
        <f t="shared" si="517"/>
        <v>21060</v>
      </c>
      <c r="BM769" s="239">
        <f t="shared" si="518"/>
        <v>5.5120140182084914</v>
      </c>
      <c r="BN769" s="240">
        <f t="shared" si="519"/>
        <v>15794.08</v>
      </c>
      <c r="BO769" s="239">
        <f t="shared" si="520"/>
        <v>4.1337697229205297</v>
      </c>
      <c r="BP769" s="27">
        <f t="shared" si="521"/>
        <v>19000</v>
      </c>
      <c r="BQ769" s="239">
        <f t="shared" si="522"/>
        <v>4.9728521531795504</v>
      </c>
      <c r="BR769" s="36">
        <f t="shared" si="523"/>
        <v>48766.91</v>
      </c>
      <c r="BS769" s="239">
        <f t="shared" si="524"/>
        <v>12.763717547232282</v>
      </c>
      <c r="BT769" s="248">
        <f t="shared" si="533"/>
        <v>0.32980955284898628</v>
      </c>
      <c r="BU769" s="241">
        <v>131025.99</v>
      </c>
      <c r="BV769" s="47">
        <f t="shared" si="525"/>
        <v>34.293309289156959</v>
      </c>
      <c r="BW769" s="54">
        <f t="shared" si="526"/>
        <v>-5014.1699999999983</v>
      </c>
      <c r="BX769" s="237">
        <f t="shared" si="527"/>
        <v>-1.3123540042583315</v>
      </c>
      <c r="BY769" s="58">
        <v>7542</v>
      </c>
      <c r="BZ769" s="58">
        <v>7640</v>
      </c>
      <c r="CA769" s="58">
        <v>9423</v>
      </c>
      <c r="CB769" s="58">
        <v>1800</v>
      </c>
      <c r="CC769" s="59">
        <v>21060</v>
      </c>
      <c r="CD769" s="59">
        <v>15794.08</v>
      </c>
      <c r="CE769" s="59">
        <v>19000</v>
      </c>
      <c r="CF769" s="42">
        <f t="shared" si="528"/>
        <v>2.2958904109589041E-2</v>
      </c>
      <c r="CG769" s="42">
        <f t="shared" si="529"/>
        <v>2.4100946372239748E-2</v>
      </c>
      <c r="CH769" s="42">
        <f t="shared" si="530"/>
        <v>2.8684931506849316E-2</v>
      </c>
      <c r="CI769" s="42">
        <f t="shared" si="531"/>
        <v>5.4636100803605982E-3</v>
      </c>
      <c r="CJ769" s="42">
        <f t="shared" si="532"/>
        <v>5.5120140182084908E-2</v>
      </c>
      <c r="CK769" s="54">
        <v>0</v>
      </c>
    </row>
    <row r="770" spans="1:89" ht="20" customHeight="1" x14ac:dyDescent="0.6">
      <c r="A770" s="47">
        <v>763</v>
      </c>
      <c r="B770" s="47">
        <v>3</v>
      </c>
      <c r="C770" s="48" t="s">
        <v>1166</v>
      </c>
      <c r="D770" s="48" t="s">
        <v>289</v>
      </c>
      <c r="E770" s="48" t="s">
        <v>410</v>
      </c>
      <c r="F770" s="55"/>
      <c r="G770" s="19">
        <v>40</v>
      </c>
      <c r="H770" s="20">
        <f t="shared" si="491"/>
        <v>0</v>
      </c>
      <c r="I770" s="23">
        <v>5277</v>
      </c>
      <c r="J770" s="22">
        <v>50</v>
      </c>
      <c r="K770" s="20">
        <f t="shared" si="492"/>
        <v>263850</v>
      </c>
      <c r="L770" s="23"/>
      <c r="M770" s="24">
        <v>60</v>
      </c>
      <c r="N770" s="20">
        <f t="shared" si="493"/>
        <v>0</v>
      </c>
      <c r="O770" s="23">
        <v>4549</v>
      </c>
      <c r="P770" s="25">
        <v>12</v>
      </c>
      <c r="Q770" s="20">
        <f t="shared" si="494"/>
        <v>54588</v>
      </c>
      <c r="R770" s="23"/>
      <c r="S770" s="26">
        <v>12</v>
      </c>
      <c r="T770" s="20">
        <f t="shared" si="495"/>
        <v>0</v>
      </c>
      <c r="U770" s="23">
        <v>538</v>
      </c>
      <c r="V770" s="25">
        <v>8</v>
      </c>
      <c r="W770" s="20">
        <f t="shared" si="496"/>
        <v>4304</v>
      </c>
      <c r="X770" s="23">
        <v>559</v>
      </c>
      <c r="Y770" s="25">
        <v>12</v>
      </c>
      <c r="Z770" s="20">
        <f t="shared" si="497"/>
        <v>6708</v>
      </c>
      <c r="AA770" s="23">
        <v>340</v>
      </c>
      <c r="AB770" s="25">
        <v>10</v>
      </c>
      <c r="AC770" s="20">
        <f t="shared" si="498"/>
        <v>3400</v>
      </c>
      <c r="AD770" s="23">
        <v>128</v>
      </c>
      <c r="AE770" s="25">
        <v>25</v>
      </c>
      <c r="AF770" s="20">
        <f t="shared" si="499"/>
        <v>3200</v>
      </c>
      <c r="AG770" s="23">
        <v>1623</v>
      </c>
      <c r="AH770" s="25">
        <v>7.5</v>
      </c>
      <c r="AI770" s="20">
        <f t="shared" si="500"/>
        <v>12172.5</v>
      </c>
      <c r="AJ770" s="23"/>
      <c r="AK770" s="22">
        <v>15</v>
      </c>
      <c r="AL770" s="20">
        <f t="shared" si="501"/>
        <v>0</v>
      </c>
      <c r="AM770" s="23"/>
      <c r="AN770" s="25">
        <v>12</v>
      </c>
      <c r="AO770" s="20">
        <f t="shared" si="502"/>
        <v>0</v>
      </c>
      <c r="AP770" s="23">
        <f t="shared" si="503"/>
        <v>3188</v>
      </c>
      <c r="AQ770" s="23"/>
      <c r="AR770" s="27">
        <v>4</v>
      </c>
      <c r="AS770" s="23">
        <f t="shared" si="504"/>
        <v>0</v>
      </c>
      <c r="AT770" s="23"/>
      <c r="AU770" s="28">
        <v>6</v>
      </c>
      <c r="AV770" s="23">
        <f t="shared" si="505"/>
        <v>0</v>
      </c>
      <c r="AW770" s="23">
        <v>1747</v>
      </c>
      <c r="AX770" s="29">
        <f t="shared" si="506"/>
        <v>1747</v>
      </c>
      <c r="AY770" s="23">
        <v>31615</v>
      </c>
      <c r="AZ770" s="30">
        <f t="shared" si="507"/>
        <v>0.86204282736403259</v>
      </c>
      <c r="BA770" s="30">
        <f t="shared" si="508"/>
        <v>0.60413113511464844</v>
      </c>
      <c r="BB770" s="30">
        <f t="shared" si="509"/>
        <v>0.38404044845020885</v>
      </c>
      <c r="BC770" s="20">
        <f t="shared" si="510"/>
        <v>281462</v>
      </c>
      <c r="BD770" s="20">
        <f t="shared" si="511"/>
        <v>267050</v>
      </c>
      <c r="BE770" s="20">
        <f t="shared" si="512"/>
        <v>281462</v>
      </c>
      <c r="BF770" s="20">
        <f t="shared" si="513"/>
        <v>293634.5</v>
      </c>
      <c r="BG770" s="36">
        <v>379837.5</v>
      </c>
      <c r="BH770" s="36">
        <v>244919.98</v>
      </c>
      <c r="BI770" s="237">
        <f t="shared" si="514"/>
        <v>64.480200085562913</v>
      </c>
      <c r="BJ770" s="238">
        <f t="shared" si="515"/>
        <v>27864</v>
      </c>
      <c r="BK770" s="239">
        <f t="shared" si="516"/>
        <v>7.3357685852502712</v>
      </c>
      <c r="BL770" s="27">
        <f t="shared" si="517"/>
        <v>45396</v>
      </c>
      <c r="BM770" s="239">
        <f t="shared" si="518"/>
        <v>11.95142659689999</v>
      </c>
      <c r="BN770" s="240">
        <f t="shared" si="519"/>
        <v>0</v>
      </c>
      <c r="BO770" s="239">
        <f t="shared" si="520"/>
        <v>0</v>
      </c>
      <c r="BP770" s="27">
        <f t="shared" si="521"/>
        <v>27500</v>
      </c>
      <c r="BQ770" s="239">
        <f t="shared" si="522"/>
        <v>7.2399381314377855</v>
      </c>
      <c r="BR770" s="36">
        <f t="shared" si="523"/>
        <v>38339</v>
      </c>
      <c r="BS770" s="239">
        <f t="shared" si="524"/>
        <v>10.0935268371343</v>
      </c>
      <c r="BT770" s="248">
        <f t="shared" si="533"/>
        <v>0.35519799914437095</v>
      </c>
      <c r="BU770" s="36">
        <v>139099</v>
      </c>
      <c r="BV770" s="47">
        <f t="shared" si="525"/>
        <v>36.620660150722351</v>
      </c>
      <c r="BW770" s="54">
        <f t="shared" si="526"/>
        <v>-4181.4800000000105</v>
      </c>
      <c r="BX770" s="237">
        <f t="shared" si="527"/>
        <v>-1.1008602362852564</v>
      </c>
      <c r="BY770" s="53">
        <v>11079</v>
      </c>
      <c r="BZ770" s="53">
        <v>7800</v>
      </c>
      <c r="CA770" s="53">
        <v>6400</v>
      </c>
      <c r="CB770" s="53">
        <v>2585</v>
      </c>
      <c r="CC770" s="54">
        <v>45396</v>
      </c>
      <c r="CD770" s="54">
        <v>0</v>
      </c>
      <c r="CE770" s="54">
        <v>27500</v>
      </c>
      <c r="CF770" s="42">
        <f t="shared" si="528"/>
        <v>3.9362329550703117E-2</v>
      </c>
      <c r="CG770" s="42">
        <f t="shared" si="529"/>
        <v>2.9208013480621606E-2</v>
      </c>
      <c r="CH770" s="42">
        <f t="shared" si="530"/>
        <v>2.2738415842991237E-2</v>
      </c>
      <c r="CI770" s="42">
        <f t="shared" si="531"/>
        <v>8.8034614461175373E-3</v>
      </c>
      <c r="CJ770" s="42">
        <f t="shared" si="532"/>
        <v>0.1195142659689999</v>
      </c>
      <c r="CK770" s="54">
        <v>0</v>
      </c>
    </row>
    <row r="771" spans="1:89" ht="20" customHeight="1" x14ac:dyDescent="0.6">
      <c r="A771" s="47">
        <v>764</v>
      </c>
      <c r="B771" s="47">
        <v>3</v>
      </c>
      <c r="C771" s="48" t="s">
        <v>1167</v>
      </c>
      <c r="D771" s="48" t="s">
        <v>78</v>
      </c>
      <c r="E771" s="48" t="s">
        <v>67</v>
      </c>
      <c r="F771" s="55"/>
      <c r="G771" s="19">
        <v>40</v>
      </c>
      <c r="H771" s="20">
        <f t="shared" si="491"/>
        <v>0</v>
      </c>
      <c r="I771" s="23">
        <v>4737</v>
      </c>
      <c r="J771" s="22">
        <v>50</v>
      </c>
      <c r="K771" s="20">
        <f t="shared" si="492"/>
        <v>236850</v>
      </c>
      <c r="L771" s="23"/>
      <c r="M771" s="24">
        <v>60</v>
      </c>
      <c r="N771" s="20">
        <f t="shared" si="493"/>
        <v>0</v>
      </c>
      <c r="O771" s="23">
        <v>5074</v>
      </c>
      <c r="P771" s="25">
        <v>12</v>
      </c>
      <c r="Q771" s="20">
        <f t="shared" si="494"/>
        <v>60888</v>
      </c>
      <c r="R771" s="23">
        <v>3969</v>
      </c>
      <c r="S771" s="26">
        <v>12</v>
      </c>
      <c r="T771" s="20">
        <f t="shared" si="495"/>
        <v>47628</v>
      </c>
      <c r="U771" s="23">
        <v>236</v>
      </c>
      <c r="V771" s="25">
        <v>8</v>
      </c>
      <c r="W771" s="20">
        <f t="shared" si="496"/>
        <v>1888</v>
      </c>
      <c r="X771" s="23">
        <v>175</v>
      </c>
      <c r="Y771" s="25">
        <v>12</v>
      </c>
      <c r="Z771" s="20">
        <f t="shared" si="497"/>
        <v>2100</v>
      </c>
      <c r="AA771" s="23">
        <v>321</v>
      </c>
      <c r="AB771" s="25">
        <v>10</v>
      </c>
      <c r="AC771" s="20">
        <f t="shared" si="498"/>
        <v>3210</v>
      </c>
      <c r="AD771" s="23">
        <v>105</v>
      </c>
      <c r="AE771" s="25">
        <v>25</v>
      </c>
      <c r="AF771" s="20">
        <f t="shared" si="499"/>
        <v>2625</v>
      </c>
      <c r="AG771" s="23">
        <v>0</v>
      </c>
      <c r="AH771" s="25">
        <v>7.5</v>
      </c>
      <c r="AI771" s="20">
        <f t="shared" si="500"/>
        <v>0</v>
      </c>
      <c r="AJ771" s="23"/>
      <c r="AK771" s="22">
        <v>15</v>
      </c>
      <c r="AL771" s="20">
        <f t="shared" si="501"/>
        <v>0</v>
      </c>
      <c r="AM771" s="23">
        <v>226</v>
      </c>
      <c r="AN771" s="25">
        <v>12</v>
      </c>
      <c r="AO771" s="20">
        <f t="shared" si="502"/>
        <v>2712</v>
      </c>
      <c r="AP771" s="23">
        <f t="shared" si="503"/>
        <v>5032</v>
      </c>
      <c r="AQ771" s="23"/>
      <c r="AR771" s="27">
        <v>4</v>
      </c>
      <c r="AS771" s="23">
        <f t="shared" si="504"/>
        <v>0</v>
      </c>
      <c r="AT771" s="23"/>
      <c r="AU771" s="28">
        <v>6</v>
      </c>
      <c r="AV771" s="23">
        <f t="shared" si="505"/>
        <v>0</v>
      </c>
      <c r="AW771" s="23">
        <v>1043</v>
      </c>
      <c r="AX771" s="29">
        <f t="shared" si="506"/>
        <v>1043</v>
      </c>
      <c r="AY771" s="23">
        <v>20489</v>
      </c>
      <c r="AZ771" s="30">
        <f t="shared" si="507"/>
        <v>1.0711420730420098</v>
      </c>
      <c r="BA771" s="30">
        <f t="shared" si="508"/>
        <v>1.0622757019210471</v>
      </c>
      <c r="BB771" s="30">
        <f t="shared" si="509"/>
        <v>0.20555774536854551</v>
      </c>
      <c r="BC771" s="20">
        <f t="shared" si="510"/>
        <v>294301</v>
      </c>
      <c r="BD771" s="20">
        <f t="shared" si="511"/>
        <v>287103</v>
      </c>
      <c r="BE771" s="20">
        <f t="shared" si="512"/>
        <v>294301</v>
      </c>
      <c r="BF771" s="20">
        <f t="shared" si="513"/>
        <v>294301</v>
      </c>
      <c r="BG771" s="36">
        <v>377938</v>
      </c>
      <c r="BH771" s="36">
        <v>249356.83333333299</v>
      </c>
      <c r="BI771" s="237">
        <f t="shared" si="514"/>
        <v>65.97823805315501</v>
      </c>
      <c r="BJ771" s="238">
        <f t="shared" si="515"/>
        <v>22662.5</v>
      </c>
      <c r="BK771" s="239">
        <f t="shared" si="516"/>
        <v>5.9963538993168193</v>
      </c>
      <c r="BL771" s="27">
        <f t="shared" si="517"/>
        <v>36349.25</v>
      </c>
      <c r="BM771" s="239">
        <f t="shared" si="518"/>
        <v>9.6177812233752622</v>
      </c>
      <c r="BN771" s="240">
        <f t="shared" si="519"/>
        <v>1687.5</v>
      </c>
      <c r="BO771" s="239">
        <f t="shared" si="520"/>
        <v>0.44650180717472177</v>
      </c>
      <c r="BP771" s="27">
        <f t="shared" si="521"/>
        <v>20000</v>
      </c>
      <c r="BQ771" s="239">
        <f t="shared" si="522"/>
        <v>5.2918732702189244</v>
      </c>
      <c r="BR771" s="36">
        <f t="shared" si="523"/>
        <v>17683.149999999994</v>
      </c>
      <c r="BS771" s="239">
        <f t="shared" si="524"/>
        <v>4.678849440913587</v>
      </c>
      <c r="BT771" s="248">
        <f t="shared" si="533"/>
        <v>0.34021761946844986</v>
      </c>
      <c r="BU771" s="36">
        <v>98382.399999999994</v>
      </c>
      <c r="BV771" s="47">
        <f t="shared" si="525"/>
        <v>26.031359640999316</v>
      </c>
      <c r="BW771" s="54">
        <f t="shared" si="526"/>
        <v>30198.766666667012</v>
      </c>
      <c r="BX771" s="237">
        <f t="shared" si="527"/>
        <v>7.990402305845671</v>
      </c>
      <c r="BY771" s="53">
        <v>7195.5</v>
      </c>
      <c r="BZ771" s="53">
        <v>6364</v>
      </c>
      <c r="CA771" s="53">
        <v>6560</v>
      </c>
      <c r="CB771" s="53">
        <v>2543</v>
      </c>
      <c r="CC771" s="54">
        <v>36349.25</v>
      </c>
      <c r="CD771" s="54">
        <v>1687.5</v>
      </c>
      <c r="CE771" s="54">
        <v>20000</v>
      </c>
      <c r="CF771" s="42">
        <f t="shared" si="528"/>
        <v>2.4449458207753287E-2</v>
      </c>
      <c r="CG771" s="42">
        <f t="shared" si="529"/>
        <v>2.2166260888949262E-2</v>
      </c>
      <c r="CH771" s="42">
        <f t="shared" si="530"/>
        <v>2.2290104348948864E-2</v>
      </c>
      <c r="CI771" s="42">
        <f t="shared" si="531"/>
        <v>8.6408133169781961E-3</v>
      </c>
      <c r="CJ771" s="42">
        <f t="shared" si="532"/>
        <v>9.617781223375263E-2</v>
      </c>
      <c r="CK771" s="54">
        <f t="shared" ref="CK771:CK777" si="536">+BW771*20%</f>
        <v>6039.7533333334031</v>
      </c>
    </row>
    <row r="772" spans="1:89" ht="20" customHeight="1" x14ac:dyDescent="0.6">
      <c r="A772" s="47">
        <v>765</v>
      </c>
      <c r="B772" s="47">
        <v>2</v>
      </c>
      <c r="C772" s="65" t="s">
        <v>1168</v>
      </c>
      <c r="D772" s="69" t="s">
        <v>754</v>
      </c>
      <c r="E772" s="47" t="s">
        <v>635</v>
      </c>
      <c r="F772" s="57"/>
      <c r="G772" s="19">
        <v>40</v>
      </c>
      <c r="H772" s="20">
        <f t="shared" si="491"/>
        <v>0</v>
      </c>
      <c r="I772" s="57">
        <v>5901</v>
      </c>
      <c r="J772" s="22">
        <v>50</v>
      </c>
      <c r="K772" s="20">
        <f t="shared" si="492"/>
        <v>295050</v>
      </c>
      <c r="L772" s="23"/>
      <c r="M772" s="24">
        <v>60</v>
      </c>
      <c r="N772" s="20">
        <f t="shared" si="493"/>
        <v>0</v>
      </c>
      <c r="O772" s="23">
        <v>2523</v>
      </c>
      <c r="P772" s="25">
        <v>12</v>
      </c>
      <c r="Q772" s="20">
        <f t="shared" si="494"/>
        <v>30276</v>
      </c>
      <c r="R772" s="23">
        <v>1392</v>
      </c>
      <c r="S772" s="26">
        <v>12</v>
      </c>
      <c r="T772" s="20">
        <f t="shared" si="495"/>
        <v>16704</v>
      </c>
      <c r="U772" s="23"/>
      <c r="V772" s="25">
        <v>8</v>
      </c>
      <c r="W772" s="20">
        <f t="shared" si="496"/>
        <v>0</v>
      </c>
      <c r="X772" s="23"/>
      <c r="Y772" s="25">
        <v>12</v>
      </c>
      <c r="Z772" s="20">
        <f t="shared" si="497"/>
        <v>0</v>
      </c>
      <c r="AA772" s="23">
        <v>1320</v>
      </c>
      <c r="AB772" s="25">
        <v>10</v>
      </c>
      <c r="AC772" s="20">
        <f t="shared" si="498"/>
        <v>13200</v>
      </c>
      <c r="AD772" s="23">
        <v>185</v>
      </c>
      <c r="AE772" s="25">
        <v>25</v>
      </c>
      <c r="AF772" s="20">
        <f t="shared" si="499"/>
        <v>4625</v>
      </c>
      <c r="AG772" s="23">
        <v>28</v>
      </c>
      <c r="AH772" s="25">
        <v>7.5</v>
      </c>
      <c r="AI772" s="20">
        <f t="shared" si="500"/>
        <v>210</v>
      </c>
      <c r="AJ772" s="23"/>
      <c r="AK772" s="22">
        <v>15</v>
      </c>
      <c r="AL772" s="20">
        <f t="shared" si="501"/>
        <v>0</v>
      </c>
      <c r="AM772" s="23"/>
      <c r="AN772" s="25">
        <v>12</v>
      </c>
      <c r="AO772" s="20">
        <f t="shared" si="502"/>
        <v>0</v>
      </c>
      <c r="AP772" s="23">
        <f t="shared" si="503"/>
        <v>2925</v>
      </c>
      <c r="AQ772" s="23"/>
      <c r="AR772" s="27">
        <v>4</v>
      </c>
      <c r="AS772" s="23">
        <f t="shared" si="504"/>
        <v>0</v>
      </c>
      <c r="AT772" s="23"/>
      <c r="AU772" s="28">
        <v>6</v>
      </c>
      <c r="AV772" s="23">
        <f t="shared" si="505"/>
        <v>0</v>
      </c>
      <c r="AW772" s="23">
        <v>1106</v>
      </c>
      <c r="AX772" s="29">
        <f t="shared" si="506"/>
        <v>1106</v>
      </c>
      <c r="AY772" s="23">
        <v>21115</v>
      </c>
      <c r="AZ772" s="30">
        <f t="shared" si="507"/>
        <v>0.42755465175394003</v>
      </c>
      <c r="BA772" s="30">
        <f t="shared" si="508"/>
        <v>0.49567869852567359</v>
      </c>
      <c r="BB772" s="30">
        <f t="shared" si="509"/>
        <v>0.43836702338485928</v>
      </c>
      <c r="BC772" s="20">
        <f t="shared" si="510"/>
        <v>329579</v>
      </c>
      <c r="BD772" s="20">
        <f t="shared" si="511"/>
        <v>316379</v>
      </c>
      <c r="BE772" s="20">
        <f t="shared" si="512"/>
        <v>329579</v>
      </c>
      <c r="BF772" s="20">
        <f t="shared" si="513"/>
        <v>329789</v>
      </c>
      <c r="BG772" s="36">
        <v>376092</v>
      </c>
      <c r="BH772" s="36">
        <v>248647.117651515</v>
      </c>
      <c r="BI772" s="237">
        <f t="shared" si="514"/>
        <v>66.113375889812858</v>
      </c>
      <c r="BJ772" s="238">
        <f t="shared" si="515"/>
        <v>27814</v>
      </c>
      <c r="BK772" s="239">
        <f t="shared" si="516"/>
        <v>7.395530880741946</v>
      </c>
      <c r="BL772" s="27">
        <f t="shared" si="517"/>
        <v>29300</v>
      </c>
      <c r="BM772" s="239">
        <f t="shared" si="518"/>
        <v>7.7906469693585612</v>
      </c>
      <c r="BN772" s="240">
        <f t="shared" si="519"/>
        <v>0</v>
      </c>
      <c r="BO772" s="239">
        <f t="shared" si="520"/>
        <v>0</v>
      </c>
      <c r="BP772" s="27">
        <f t="shared" si="521"/>
        <v>25000</v>
      </c>
      <c r="BQ772" s="239">
        <f t="shared" si="522"/>
        <v>6.6473097008178845</v>
      </c>
      <c r="BR772" s="36">
        <f t="shared" si="523"/>
        <v>18150.979999999996</v>
      </c>
      <c r="BS772" s="239">
        <f t="shared" si="524"/>
        <v>4.8262074173340554</v>
      </c>
      <c r="BT772" s="248">
        <f t="shared" si="533"/>
        <v>0.33886624110187136</v>
      </c>
      <c r="BU772" s="36">
        <v>100264.98</v>
      </c>
      <c r="BV772" s="47">
        <f t="shared" si="525"/>
        <v>26.659694968252449</v>
      </c>
      <c r="BW772" s="54">
        <f t="shared" si="526"/>
        <v>27179.902348485004</v>
      </c>
      <c r="BX772" s="237">
        <f t="shared" si="527"/>
        <v>7.2269291419346873</v>
      </c>
      <c r="BY772" s="53">
        <v>7434</v>
      </c>
      <c r="BZ772" s="53">
        <v>8000</v>
      </c>
      <c r="CA772" s="53">
        <v>8460</v>
      </c>
      <c r="CB772" s="53">
        <v>3920</v>
      </c>
      <c r="CC772" s="54">
        <v>29300</v>
      </c>
      <c r="CD772" s="54"/>
      <c r="CE772" s="54">
        <v>25000</v>
      </c>
      <c r="CF772" s="42">
        <f t="shared" si="528"/>
        <v>2.2556048777379628E-2</v>
      </c>
      <c r="CG772" s="42">
        <f t="shared" si="529"/>
        <v>2.5286128346065952E-2</v>
      </c>
      <c r="CH772" s="42">
        <f t="shared" si="530"/>
        <v>2.5669111199439286E-2</v>
      </c>
      <c r="CI772" s="42">
        <f t="shared" si="531"/>
        <v>1.1886387963212843E-2</v>
      </c>
      <c r="CJ772" s="42">
        <f t="shared" si="532"/>
        <v>7.7906469693585612E-2</v>
      </c>
      <c r="CK772" s="54">
        <f t="shared" si="536"/>
        <v>5435.9804696970014</v>
      </c>
    </row>
    <row r="773" spans="1:89" ht="20" customHeight="1" x14ac:dyDescent="0.6">
      <c r="A773" s="47">
        <v>766</v>
      </c>
      <c r="B773" s="62">
        <v>3</v>
      </c>
      <c r="C773" s="60" t="s">
        <v>1169</v>
      </c>
      <c r="D773" s="47" t="s">
        <v>1170</v>
      </c>
      <c r="E773" s="47" t="s">
        <v>216</v>
      </c>
      <c r="F773" s="57"/>
      <c r="G773" s="19">
        <v>40</v>
      </c>
      <c r="H773" s="20">
        <f t="shared" si="491"/>
        <v>0</v>
      </c>
      <c r="I773" s="57">
        <v>6408</v>
      </c>
      <c r="J773" s="22">
        <v>50</v>
      </c>
      <c r="K773" s="20">
        <f t="shared" si="492"/>
        <v>320400</v>
      </c>
      <c r="L773" s="23"/>
      <c r="M773" s="24">
        <v>60</v>
      </c>
      <c r="N773" s="20">
        <f t="shared" si="493"/>
        <v>0</v>
      </c>
      <c r="O773" s="23">
        <v>1653</v>
      </c>
      <c r="P773" s="25">
        <v>12</v>
      </c>
      <c r="Q773" s="20">
        <f t="shared" si="494"/>
        <v>19836</v>
      </c>
      <c r="R773" s="23"/>
      <c r="S773" s="26">
        <v>12</v>
      </c>
      <c r="T773" s="20">
        <f t="shared" si="495"/>
        <v>0</v>
      </c>
      <c r="U773" s="23">
        <v>614</v>
      </c>
      <c r="V773" s="25">
        <v>8</v>
      </c>
      <c r="W773" s="20">
        <f t="shared" si="496"/>
        <v>4912</v>
      </c>
      <c r="X773" s="23"/>
      <c r="Y773" s="25">
        <v>12</v>
      </c>
      <c r="Z773" s="20">
        <f t="shared" si="497"/>
        <v>0</v>
      </c>
      <c r="AA773" s="23">
        <v>1188</v>
      </c>
      <c r="AB773" s="25">
        <v>10</v>
      </c>
      <c r="AC773" s="20">
        <f t="shared" si="498"/>
        <v>11880</v>
      </c>
      <c r="AD773" s="23">
        <v>230</v>
      </c>
      <c r="AE773" s="25">
        <v>25</v>
      </c>
      <c r="AF773" s="20">
        <f t="shared" si="499"/>
        <v>5750</v>
      </c>
      <c r="AG773" s="23">
        <v>196</v>
      </c>
      <c r="AH773" s="25">
        <v>7.5</v>
      </c>
      <c r="AI773" s="20">
        <f t="shared" si="500"/>
        <v>1470</v>
      </c>
      <c r="AJ773" s="23"/>
      <c r="AK773" s="22">
        <v>15</v>
      </c>
      <c r="AL773" s="20">
        <f t="shared" si="501"/>
        <v>0</v>
      </c>
      <c r="AM773" s="23"/>
      <c r="AN773" s="25">
        <v>12</v>
      </c>
      <c r="AO773" s="20">
        <f t="shared" si="502"/>
        <v>0</v>
      </c>
      <c r="AP773" s="23">
        <f t="shared" si="503"/>
        <v>2228</v>
      </c>
      <c r="AQ773" s="23"/>
      <c r="AR773" s="27">
        <v>4</v>
      </c>
      <c r="AS773" s="23">
        <f t="shared" si="504"/>
        <v>0</v>
      </c>
      <c r="AT773" s="23"/>
      <c r="AU773" s="28">
        <v>6</v>
      </c>
      <c r="AV773" s="23">
        <f t="shared" si="505"/>
        <v>0</v>
      </c>
      <c r="AW773" s="23">
        <v>513</v>
      </c>
      <c r="AX773" s="29">
        <f t="shared" si="506"/>
        <v>513</v>
      </c>
      <c r="AY773" s="23">
        <v>11460</v>
      </c>
      <c r="AZ773" s="30">
        <f t="shared" si="507"/>
        <v>0.25795880149812733</v>
      </c>
      <c r="BA773" s="30">
        <f t="shared" si="508"/>
        <v>0.34769038701622973</v>
      </c>
      <c r="BB773" s="30">
        <f t="shared" si="509"/>
        <v>0.31034482758620691</v>
      </c>
      <c r="BC773" s="20">
        <f t="shared" si="510"/>
        <v>342942</v>
      </c>
      <c r="BD773" s="20">
        <f t="shared" si="511"/>
        <v>326150</v>
      </c>
      <c r="BE773" s="20">
        <f t="shared" si="512"/>
        <v>342942</v>
      </c>
      <c r="BF773" s="20">
        <f t="shared" si="513"/>
        <v>344412</v>
      </c>
      <c r="BG773" s="36">
        <v>375708</v>
      </c>
      <c r="BH773" s="36">
        <v>250767.46969696999</v>
      </c>
      <c r="BI773" s="237">
        <f t="shared" si="514"/>
        <v>66.745310107043238</v>
      </c>
      <c r="BJ773" s="238">
        <f t="shared" si="515"/>
        <v>26219</v>
      </c>
      <c r="BK773" s="239">
        <f t="shared" si="516"/>
        <v>6.9785578161763926</v>
      </c>
      <c r="BL773" s="27">
        <f t="shared" si="517"/>
        <v>32280.240000000002</v>
      </c>
      <c r="BM773" s="239">
        <f t="shared" si="518"/>
        <v>8.5918426011689935</v>
      </c>
      <c r="BN773" s="240">
        <f t="shared" si="519"/>
        <v>1416</v>
      </c>
      <c r="BO773" s="239">
        <f t="shared" si="520"/>
        <v>0.37688843463540833</v>
      </c>
      <c r="BP773" s="27">
        <f t="shared" si="521"/>
        <v>20000</v>
      </c>
      <c r="BQ773" s="239">
        <f t="shared" si="522"/>
        <v>5.3232829750763893</v>
      </c>
      <c r="BR773" s="36">
        <f t="shared" si="523"/>
        <v>25224.149999999994</v>
      </c>
      <c r="BS773" s="239">
        <f t="shared" si="524"/>
        <v>6.7137644127886533</v>
      </c>
      <c r="BT773" s="248">
        <f t="shared" si="533"/>
        <v>0.33254689892956768</v>
      </c>
      <c r="BU773" s="36">
        <v>105139.39</v>
      </c>
      <c r="BV773" s="47">
        <f t="shared" si="525"/>
        <v>27.984336239845838</v>
      </c>
      <c r="BW773" s="54">
        <f t="shared" si="526"/>
        <v>19801.140303030013</v>
      </c>
      <c r="BX773" s="237">
        <f t="shared" si="527"/>
        <v>5.2703536531109298</v>
      </c>
      <c r="BY773" s="53">
        <v>11151</v>
      </c>
      <c r="BZ773" s="53">
        <v>6400</v>
      </c>
      <c r="CA773" s="53">
        <v>6040</v>
      </c>
      <c r="CB773" s="53">
        <v>2628</v>
      </c>
      <c r="CC773" s="54">
        <v>32280.240000000002</v>
      </c>
      <c r="CD773" s="54">
        <v>1416</v>
      </c>
      <c r="CE773" s="54">
        <v>20000</v>
      </c>
      <c r="CF773" s="42">
        <f t="shared" si="528"/>
        <v>3.2515702363664994E-2</v>
      </c>
      <c r="CG773" s="42">
        <f t="shared" si="529"/>
        <v>1.9622872911237162E-2</v>
      </c>
      <c r="CH773" s="42">
        <f t="shared" si="530"/>
        <v>1.7612307620530586E-2</v>
      </c>
      <c r="CI773" s="42">
        <f t="shared" si="531"/>
        <v>7.6303961534441309E-3</v>
      </c>
      <c r="CJ773" s="42">
        <f t="shared" si="532"/>
        <v>8.5918426011689933E-2</v>
      </c>
      <c r="CK773" s="54">
        <f t="shared" si="536"/>
        <v>3960.2280606060031</v>
      </c>
    </row>
    <row r="774" spans="1:89" ht="20" customHeight="1" x14ac:dyDescent="0.6">
      <c r="A774" s="47">
        <v>767</v>
      </c>
      <c r="B774" s="62">
        <v>3</v>
      </c>
      <c r="C774" s="48" t="s">
        <v>1171</v>
      </c>
      <c r="D774" s="48" t="s">
        <v>1172</v>
      </c>
      <c r="E774" s="48" t="s">
        <v>1173</v>
      </c>
      <c r="F774" s="23"/>
      <c r="G774" s="19">
        <v>40</v>
      </c>
      <c r="H774" s="20">
        <f t="shared" si="491"/>
        <v>0</v>
      </c>
      <c r="I774" s="23">
        <v>5771</v>
      </c>
      <c r="J774" s="22">
        <v>50</v>
      </c>
      <c r="K774" s="20">
        <f t="shared" si="492"/>
        <v>288550</v>
      </c>
      <c r="L774" s="23"/>
      <c r="M774" s="24">
        <v>60</v>
      </c>
      <c r="N774" s="20">
        <f t="shared" si="493"/>
        <v>0</v>
      </c>
      <c r="O774" s="23">
        <v>2670</v>
      </c>
      <c r="P774" s="25">
        <v>12</v>
      </c>
      <c r="Q774" s="20">
        <f t="shared" si="494"/>
        <v>32040</v>
      </c>
      <c r="R774" s="23">
        <v>886</v>
      </c>
      <c r="S774" s="26">
        <v>12</v>
      </c>
      <c r="T774" s="20">
        <f t="shared" si="495"/>
        <v>10632</v>
      </c>
      <c r="U774" s="23">
        <v>588</v>
      </c>
      <c r="V774" s="25">
        <v>8</v>
      </c>
      <c r="W774" s="20">
        <f t="shared" si="496"/>
        <v>4704</v>
      </c>
      <c r="X774" s="23">
        <v>578</v>
      </c>
      <c r="Y774" s="25">
        <v>12</v>
      </c>
      <c r="Z774" s="20">
        <f t="shared" si="497"/>
        <v>6936</v>
      </c>
      <c r="AA774" s="23">
        <v>750</v>
      </c>
      <c r="AB774" s="25">
        <v>10</v>
      </c>
      <c r="AC774" s="20">
        <f t="shared" si="498"/>
        <v>7500</v>
      </c>
      <c r="AD774" s="23"/>
      <c r="AE774" s="25">
        <v>25</v>
      </c>
      <c r="AF774" s="20">
        <f t="shared" si="499"/>
        <v>0</v>
      </c>
      <c r="AG774" s="23"/>
      <c r="AH774" s="25">
        <v>7.5</v>
      </c>
      <c r="AI774" s="20">
        <f t="shared" si="500"/>
        <v>0</v>
      </c>
      <c r="AJ774" s="23"/>
      <c r="AK774" s="22">
        <v>15</v>
      </c>
      <c r="AL774" s="20">
        <f t="shared" si="501"/>
        <v>0</v>
      </c>
      <c r="AM774" s="23"/>
      <c r="AN774" s="25">
        <v>12</v>
      </c>
      <c r="AO774" s="20">
        <f t="shared" si="502"/>
        <v>0</v>
      </c>
      <c r="AP774" s="23">
        <f t="shared" si="503"/>
        <v>2802</v>
      </c>
      <c r="AQ774" s="23"/>
      <c r="AR774" s="27">
        <v>4</v>
      </c>
      <c r="AS774" s="23">
        <f t="shared" si="504"/>
        <v>0</v>
      </c>
      <c r="AT774" s="23"/>
      <c r="AU774" s="28">
        <v>6</v>
      </c>
      <c r="AV774" s="23">
        <f t="shared" si="505"/>
        <v>0</v>
      </c>
      <c r="AW774" s="23">
        <v>1567</v>
      </c>
      <c r="AX774" s="29">
        <f t="shared" si="506"/>
        <v>1567</v>
      </c>
      <c r="AY774" s="23">
        <v>23505</v>
      </c>
      <c r="AZ774" s="30">
        <f t="shared" si="507"/>
        <v>0.46265811817709235</v>
      </c>
      <c r="BA774" s="30">
        <f t="shared" si="508"/>
        <v>0.48553110379483627</v>
      </c>
      <c r="BB774" s="30">
        <f t="shared" si="509"/>
        <v>0.58689138576779021</v>
      </c>
      <c r="BC774" s="20">
        <f t="shared" si="510"/>
        <v>318322</v>
      </c>
      <c r="BD774" s="20">
        <f t="shared" si="511"/>
        <v>299182</v>
      </c>
      <c r="BE774" s="20">
        <f t="shared" si="512"/>
        <v>318322</v>
      </c>
      <c r="BF774" s="20">
        <f t="shared" si="513"/>
        <v>318322</v>
      </c>
      <c r="BG774" s="36">
        <v>373867</v>
      </c>
      <c r="BH774" s="36">
        <v>245229.238636364</v>
      </c>
      <c r="BI774" s="237">
        <f t="shared" si="514"/>
        <v>65.592640868641524</v>
      </c>
      <c r="BJ774" s="238">
        <f t="shared" si="515"/>
        <v>26463</v>
      </c>
      <c r="BK774" s="239">
        <f t="shared" si="516"/>
        <v>7.0781855579658002</v>
      </c>
      <c r="BL774" s="27">
        <f t="shared" si="517"/>
        <v>10360</v>
      </c>
      <c r="BM774" s="239">
        <f t="shared" si="518"/>
        <v>2.771038898859755</v>
      </c>
      <c r="BN774" s="240">
        <f t="shared" si="519"/>
        <v>6176.25</v>
      </c>
      <c r="BO774" s="239">
        <f t="shared" si="520"/>
        <v>1.6519912161276604</v>
      </c>
      <c r="BP774" s="27">
        <f t="shared" si="521"/>
        <v>20000</v>
      </c>
      <c r="BQ774" s="239">
        <f t="shared" si="522"/>
        <v>5.3494959437447003</v>
      </c>
      <c r="BR774" s="36">
        <f t="shared" si="523"/>
        <v>6022</v>
      </c>
      <c r="BS774" s="239">
        <f t="shared" si="524"/>
        <v>1.6107332286615292</v>
      </c>
      <c r="BT774" s="248">
        <f t="shared" si="533"/>
        <v>0.34407359131358478</v>
      </c>
      <c r="BU774" s="36">
        <v>69021.25</v>
      </c>
      <c r="BV774" s="47">
        <f t="shared" si="525"/>
        <v>18.461444845359445</v>
      </c>
      <c r="BW774" s="54">
        <f t="shared" si="526"/>
        <v>59616.511363636004</v>
      </c>
      <c r="BX774" s="237">
        <f t="shared" si="527"/>
        <v>15.945914285999033</v>
      </c>
      <c r="BY774" s="53">
        <v>5833</v>
      </c>
      <c r="BZ774" s="53">
        <v>9000</v>
      </c>
      <c r="CA774" s="53">
        <v>10110</v>
      </c>
      <c r="CB774" s="53">
        <v>1520</v>
      </c>
      <c r="CC774" s="54">
        <v>10360</v>
      </c>
      <c r="CD774" s="54">
        <v>6176.25</v>
      </c>
      <c r="CE774" s="54">
        <v>20000</v>
      </c>
      <c r="CF774" s="42">
        <f t="shared" si="528"/>
        <v>1.8324212589767595E-2</v>
      </c>
      <c r="CG774" s="42">
        <f t="shared" si="529"/>
        <v>3.0082023651155483E-2</v>
      </c>
      <c r="CH774" s="42">
        <f t="shared" si="530"/>
        <v>3.176029303661073E-2</v>
      </c>
      <c r="CI774" s="42">
        <f t="shared" si="531"/>
        <v>4.7750391113400899E-3</v>
      </c>
      <c r="CJ774" s="42">
        <f t="shared" si="532"/>
        <v>2.771038898859755E-2</v>
      </c>
      <c r="CK774" s="54">
        <f t="shared" si="536"/>
        <v>11923.302272727202</v>
      </c>
    </row>
    <row r="775" spans="1:89" ht="20" customHeight="1" x14ac:dyDescent="0.6">
      <c r="A775" s="47">
        <v>768</v>
      </c>
      <c r="B775" s="47">
        <v>4</v>
      </c>
      <c r="C775" s="72" t="s">
        <v>1174</v>
      </c>
      <c r="D775" s="69" t="s">
        <v>254</v>
      </c>
      <c r="E775" s="47" t="s">
        <v>255</v>
      </c>
      <c r="F775" s="57"/>
      <c r="G775" s="19">
        <v>40</v>
      </c>
      <c r="H775" s="20">
        <f t="shared" si="491"/>
        <v>0</v>
      </c>
      <c r="I775" s="57">
        <v>5941</v>
      </c>
      <c r="J775" s="22">
        <v>50</v>
      </c>
      <c r="K775" s="20">
        <f t="shared" si="492"/>
        <v>297050</v>
      </c>
      <c r="L775" s="23"/>
      <c r="M775" s="24">
        <v>60</v>
      </c>
      <c r="N775" s="20">
        <f t="shared" si="493"/>
        <v>0</v>
      </c>
      <c r="O775" s="23">
        <v>2856</v>
      </c>
      <c r="P775" s="25">
        <v>12</v>
      </c>
      <c r="Q775" s="20">
        <f t="shared" si="494"/>
        <v>34272</v>
      </c>
      <c r="R775" s="23">
        <v>710</v>
      </c>
      <c r="S775" s="26">
        <v>12</v>
      </c>
      <c r="T775" s="20">
        <f t="shared" si="495"/>
        <v>8520</v>
      </c>
      <c r="U775" s="23">
        <v>360</v>
      </c>
      <c r="V775" s="25">
        <v>8</v>
      </c>
      <c r="W775" s="20">
        <f t="shared" si="496"/>
        <v>2880</v>
      </c>
      <c r="X775" s="23">
        <v>290</v>
      </c>
      <c r="Y775" s="25">
        <v>12</v>
      </c>
      <c r="Z775" s="20">
        <f t="shared" si="497"/>
        <v>3480</v>
      </c>
      <c r="AA775" s="23">
        <v>383</v>
      </c>
      <c r="AB775" s="25">
        <v>10</v>
      </c>
      <c r="AC775" s="20">
        <f t="shared" si="498"/>
        <v>3830</v>
      </c>
      <c r="AD775" s="23">
        <v>40</v>
      </c>
      <c r="AE775" s="25">
        <v>25</v>
      </c>
      <c r="AF775" s="20">
        <f t="shared" si="499"/>
        <v>1000</v>
      </c>
      <c r="AG775" s="23">
        <v>225</v>
      </c>
      <c r="AH775" s="25">
        <v>7.5</v>
      </c>
      <c r="AI775" s="20">
        <f t="shared" si="500"/>
        <v>1687.5</v>
      </c>
      <c r="AJ775" s="23"/>
      <c r="AK775" s="22">
        <v>15</v>
      </c>
      <c r="AL775" s="20">
        <f t="shared" si="501"/>
        <v>0</v>
      </c>
      <c r="AM775" s="23"/>
      <c r="AN775" s="25">
        <v>12</v>
      </c>
      <c r="AO775" s="20">
        <f t="shared" si="502"/>
        <v>0</v>
      </c>
      <c r="AP775" s="23">
        <f t="shared" si="503"/>
        <v>2008</v>
      </c>
      <c r="AQ775" s="23"/>
      <c r="AR775" s="27">
        <v>4</v>
      </c>
      <c r="AS775" s="23">
        <f t="shared" si="504"/>
        <v>0</v>
      </c>
      <c r="AT775" s="23"/>
      <c r="AU775" s="28">
        <v>6</v>
      </c>
      <c r="AV775" s="23">
        <f t="shared" si="505"/>
        <v>0</v>
      </c>
      <c r="AW775" s="23">
        <v>1102</v>
      </c>
      <c r="AX775" s="29">
        <f t="shared" si="506"/>
        <v>1102</v>
      </c>
      <c r="AY775" s="23">
        <v>19950</v>
      </c>
      <c r="AZ775" s="30">
        <f t="shared" si="507"/>
        <v>0.4807271503113954</v>
      </c>
      <c r="BA775" s="30">
        <f t="shared" si="508"/>
        <v>0.3379902373337822</v>
      </c>
      <c r="BB775" s="30">
        <f t="shared" si="509"/>
        <v>0.38585434173669469</v>
      </c>
      <c r="BC775" s="20">
        <f t="shared" si="510"/>
        <v>316760</v>
      </c>
      <c r="BD775" s="20">
        <f t="shared" si="511"/>
        <v>306570</v>
      </c>
      <c r="BE775" s="20">
        <f t="shared" si="512"/>
        <v>316760</v>
      </c>
      <c r="BF775" s="20">
        <f t="shared" si="513"/>
        <v>318447.5</v>
      </c>
      <c r="BG775" s="36">
        <v>372669.5</v>
      </c>
      <c r="BH775" s="36">
        <v>242560.68331533001</v>
      </c>
      <c r="BI775" s="237">
        <f t="shared" si="514"/>
        <v>65.087345037715721</v>
      </c>
      <c r="BJ775" s="238">
        <f t="shared" si="515"/>
        <v>27385</v>
      </c>
      <c r="BK775" s="239">
        <f t="shared" si="516"/>
        <v>7.3483341137388489</v>
      </c>
      <c r="BL775" s="27">
        <f t="shared" si="517"/>
        <v>42225</v>
      </c>
      <c r="BM775" s="239">
        <f t="shared" si="518"/>
        <v>11.33041475087175</v>
      </c>
      <c r="BN775" s="240">
        <f t="shared" si="519"/>
        <v>2848.4</v>
      </c>
      <c r="BO775" s="239">
        <f t="shared" si="520"/>
        <v>0.7643233481677465</v>
      </c>
      <c r="BP775" s="27">
        <f t="shared" si="521"/>
        <v>25000</v>
      </c>
      <c r="BQ775" s="239">
        <f t="shared" si="522"/>
        <v>6.708356868485347</v>
      </c>
      <c r="BR775" s="36">
        <f t="shared" si="523"/>
        <v>32340.97</v>
      </c>
      <c r="BS775" s="239">
        <f t="shared" si="524"/>
        <v>8.6781907293191427</v>
      </c>
      <c r="BT775" s="248">
        <f t="shared" si="533"/>
        <v>0.34912654962284273</v>
      </c>
      <c r="BU775" s="36">
        <v>129799.37</v>
      </c>
      <c r="BV775" s="47">
        <f t="shared" si="525"/>
        <v>34.829619810582834</v>
      </c>
      <c r="BW775" s="54">
        <f t="shared" si="526"/>
        <v>309.44668466999428</v>
      </c>
      <c r="BX775" s="237">
        <f t="shared" si="527"/>
        <v>8.3035151701439019E-2</v>
      </c>
      <c r="BY775" s="53">
        <v>11325</v>
      </c>
      <c r="BZ775" s="53">
        <v>4920</v>
      </c>
      <c r="CA775" s="53">
        <v>6300</v>
      </c>
      <c r="CB775" s="53">
        <v>4840</v>
      </c>
      <c r="CC775" s="54">
        <v>42225</v>
      </c>
      <c r="CD775" s="54">
        <v>2848.4</v>
      </c>
      <c r="CE775" s="54">
        <v>25000</v>
      </c>
      <c r="CF775" s="42">
        <f t="shared" si="528"/>
        <v>3.5752620280338425E-2</v>
      </c>
      <c r="CG775" s="42">
        <f t="shared" si="529"/>
        <v>1.6048537038849203E-2</v>
      </c>
      <c r="CH775" s="42">
        <f t="shared" si="530"/>
        <v>1.9888874857936608E-2</v>
      </c>
      <c r="CI775" s="42">
        <f t="shared" si="531"/>
        <v>1.519873762551127E-2</v>
      </c>
      <c r="CJ775" s="42">
        <f t="shared" si="532"/>
        <v>0.11330414750871751</v>
      </c>
      <c r="CK775" s="54">
        <f t="shared" si="536"/>
        <v>61.889336933998862</v>
      </c>
    </row>
    <row r="776" spans="1:89" ht="20" customHeight="1" x14ac:dyDescent="0.6">
      <c r="A776" s="47">
        <v>769</v>
      </c>
      <c r="B776" s="62">
        <v>4</v>
      </c>
      <c r="C776" s="48" t="s">
        <v>1175</v>
      </c>
      <c r="D776" s="48" t="s">
        <v>700</v>
      </c>
      <c r="E776" s="48" t="s">
        <v>764</v>
      </c>
      <c r="F776" s="23"/>
      <c r="G776" s="19">
        <v>40</v>
      </c>
      <c r="H776" s="20">
        <f t="shared" ref="H776:H839" si="537">SUM(F776*G776)</f>
        <v>0</v>
      </c>
      <c r="I776" s="23">
        <v>6257</v>
      </c>
      <c r="J776" s="22">
        <v>50</v>
      </c>
      <c r="K776" s="20">
        <f t="shared" ref="K776:K839" si="538">J776*I776</f>
        <v>312850</v>
      </c>
      <c r="L776" s="23"/>
      <c r="M776" s="24">
        <v>60</v>
      </c>
      <c r="N776" s="20">
        <f t="shared" ref="N776:N839" si="539">M776*L776</f>
        <v>0</v>
      </c>
      <c r="O776" s="23">
        <v>2211</v>
      </c>
      <c r="P776" s="25">
        <v>12</v>
      </c>
      <c r="Q776" s="20">
        <f t="shared" ref="Q776:Q839" si="540">O776*P776</f>
        <v>26532</v>
      </c>
      <c r="R776" s="23">
        <v>240</v>
      </c>
      <c r="S776" s="26">
        <v>12</v>
      </c>
      <c r="T776" s="20">
        <f t="shared" ref="T776:T839" si="541">R776*S776</f>
        <v>2880</v>
      </c>
      <c r="U776" s="23">
        <v>338</v>
      </c>
      <c r="V776" s="25">
        <v>8</v>
      </c>
      <c r="W776" s="20">
        <f t="shared" ref="W776:W839" si="542">U776*V776</f>
        <v>2704</v>
      </c>
      <c r="X776" s="23">
        <v>242</v>
      </c>
      <c r="Y776" s="25">
        <v>12</v>
      </c>
      <c r="Z776" s="20">
        <f t="shared" ref="Z776:Z839" si="543">X776*Y776</f>
        <v>2904</v>
      </c>
      <c r="AA776" s="23">
        <v>522</v>
      </c>
      <c r="AB776" s="25">
        <v>10</v>
      </c>
      <c r="AC776" s="20">
        <f t="shared" ref="AC776:AC839" si="544">AA776*AB776</f>
        <v>5220</v>
      </c>
      <c r="AD776" s="23">
        <v>173</v>
      </c>
      <c r="AE776" s="25">
        <v>25</v>
      </c>
      <c r="AF776" s="20">
        <f t="shared" ref="AF776:AF839" si="545">AD776*AE776</f>
        <v>4325</v>
      </c>
      <c r="AG776" s="23">
        <v>120</v>
      </c>
      <c r="AH776" s="25">
        <v>7.5</v>
      </c>
      <c r="AI776" s="20">
        <f t="shared" ref="AI776:AI839" si="546">AG776*AH776</f>
        <v>900</v>
      </c>
      <c r="AJ776" s="23"/>
      <c r="AK776" s="22">
        <v>15</v>
      </c>
      <c r="AL776" s="20">
        <f t="shared" ref="AL776:AL839" si="547">AJ776*AK776</f>
        <v>0</v>
      </c>
      <c r="AM776" s="23"/>
      <c r="AN776" s="25">
        <v>12</v>
      </c>
      <c r="AO776" s="20">
        <f t="shared" ref="AO776:AO839" si="548">AM776*AN776</f>
        <v>0</v>
      </c>
      <c r="AP776" s="23">
        <f t="shared" ref="AP776:AP839" si="549">SUM(R776+U776+X776+AA776+AD776+AG776+AM776+AJ776)</f>
        <v>1635</v>
      </c>
      <c r="AQ776" s="23"/>
      <c r="AR776" s="27">
        <v>4</v>
      </c>
      <c r="AS776" s="23">
        <f t="shared" ref="AS776:AS839" si="550">SUM(AQ776*AR776)</f>
        <v>0</v>
      </c>
      <c r="AT776" s="23"/>
      <c r="AU776" s="28">
        <v>6</v>
      </c>
      <c r="AV776" s="23">
        <f t="shared" ref="AV776:AV839" si="551">SUM(AT776*AU776)</f>
        <v>0</v>
      </c>
      <c r="AW776" s="23">
        <v>809</v>
      </c>
      <c r="AX776" s="29">
        <f t="shared" ref="AX776:AX839" si="552">SUM(AW776+AV776+AS776)</f>
        <v>809</v>
      </c>
      <c r="AY776" s="23">
        <v>12395</v>
      </c>
      <c r="AZ776" s="30">
        <f t="shared" ref="AZ776:AZ839" si="553">O776/(I776+F776+L776)</f>
        <v>0.35336423206009271</v>
      </c>
      <c r="BA776" s="30">
        <f t="shared" ref="BA776:BA839" si="554">AP776/(I776+F776+L776)</f>
        <v>0.26130733578392201</v>
      </c>
      <c r="BB776" s="30">
        <f t="shared" ref="BB776:BB839" si="555">AX776/O776</f>
        <v>0.36589778380823157</v>
      </c>
      <c r="BC776" s="20">
        <f t="shared" ref="BC776:BC839" si="556">H776+W776+Z776+AC776+AF776+T776+K776+N776</f>
        <v>330883</v>
      </c>
      <c r="BD776" s="20">
        <f t="shared" ref="BD776:BD839" si="557">H776+AF776+T776+K776+N776</f>
        <v>320055</v>
      </c>
      <c r="BE776" s="20">
        <f t="shared" ref="BE776:BE839" si="558">H776+W776+Z776+AC776+AF776+T776+K776+N776</f>
        <v>330883</v>
      </c>
      <c r="BF776" s="20">
        <f t="shared" ref="BF776:BF839" si="559">H776+W776+Z776+AC776+AF776+AI776+T776+K776+N776</f>
        <v>331783</v>
      </c>
      <c r="BG776" s="36">
        <v>370710</v>
      </c>
      <c r="BH776" s="36">
        <v>248741.13989950001</v>
      </c>
      <c r="BI776" s="237">
        <f t="shared" ref="BI776:BI839" si="560">+BH776/BG776%</f>
        <v>67.098578376493762</v>
      </c>
      <c r="BJ776" s="238">
        <f t="shared" ref="BJ776:BJ839" si="561">SUM(BY776+BZ776+CA776+CB776)</f>
        <v>28366</v>
      </c>
      <c r="BK776" s="239">
        <f t="shared" ref="BK776:BK839" si="562">+BJ776/BG776%</f>
        <v>7.6518032963772225</v>
      </c>
      <c r="BL776" s="27">
        <f t="shared" ref="BL776:BL839" si="563">CC776</f>
        <v>54075.26</v>
      </c>
      <c r="BM776" s="239">
        <f t="shared" ref="BM776:BM839" si="564">+BL776/BG776%</f>
        <v>14.58694397237733</v>
      </c>
      <c r="BN776" s="240">
        <f t="shared" ref="BN776:BN839" si="565">CD776</f>
        <v>0</v>
      </c>
      <c r="BO776" s="239">
        <f t="shared" ref="BO776:BO839" si="566">+BN776/BG776%</f>
        <v>0</v>
      </c>
      <c r="BP776" s="27">
        <f t="shared" ref="BP776:BP839" si="567">CE776</f>
        <v>27000</v>
      </c>
      <c r="BQ776" s="239">
        <f t="shared" ref="BQ776:BQ839" si="568">+BP776/BG776%</f>
        <v>7.2833211944646763</v>
      </c>
      <c r="BR776" s="36">
        <f t="shared" ref="BR776:BR839" si="569">BU776-BL776-BN776-BP776-BY776-BZ776-CA776-CB776</f>
        <v>12473.309999999998</v>
      </c>
      <c r="BS776" s="239">
        <f t="shared" ref="BS776:BS839" si="570">+BR776/BG776%</f>
        <v>3.3647082625232656</v>
      </c>
      <c r="BT776" s="248">
        <f t="shared" si="533"/>
        <v>0.32901421623506244</v>
      </c>
      <c r="BU776" s="36">
        <v>121914.57</v>
      </c>
      <c r="BV776" s="47">
        <f t="shared" ref="BV776:BV839" si="571">+BU776/BG776%</f>
        <v>32.8867767257425</v>
      </c>
      <c r="BW776" s="54">
        <f t="shared" ref="BW776:BW839" si="572">SUM(BG776-BH776-BU776)</f>
        <v>54.290100499987602</v>
      </c>
      <c r="BX776" s="237">
        <f t="shared" ref="BX776:BX839" si="573">+BW776/BG776%</f>
        <v>1.4644897763747297E-2</v>
      </c>
      <c r="BY776" s="53">
        <v>6826</v>
      </c>
      <c r="BZ776" s="53">
        <v>9000</v>
      </c>
      <c r="CA776" s="53">
        <v>10500</v>
      </c>
      <c r="CB776" s="53">
        <v>2040</v>
      </c>
      <c r="CC776" s="54">
        <v>54075.26</v>
      </c>
      <c r="CD776" s="54"/>
      <c r="CE776" s="54">
        <v>27000</v>
      </c>
      <c r="CF776" s="42">
        <f t="shared" ref="CF776:CF839" si="574">BY776/BC776</f>
        <v>2.0629648546465065E-2</v>
      </c>
      <c r="CG776" s="42">
        <f t="shared" ref="CG776:CG839" si="575">BZ776/BD776</f>
        <v>2.8120166846323288E-2</v>
      </c>
      <c r="CH776" s="42">
        <f t="shared" ref="CH776:CH839" si="576">CA776/BE776</f>
        <v>3.1733271277158394E-2</v>
      </c>
      <c r="CI776" s="42">
        <f t="shared" ref="CI776:CI839" si="577">CB776/BF776</f>
        <v>6.1485971252294418E-3</v>
      </c>
      <c r="CJ776" s="42">
        <f t="shared" ref="CJ776:CJ839" si="578">CC776/BG776</f>
        <v>0.14586943972377331</v>
      </c>
      <c r="CK776" s="54">
        <f t="shared" si="536"/>
        <v>10.858020099997521</v>
      </c>
    </row>
    <row r="777" spans="1:89" ht="20" customHeight="1" x14ac:dyDescent="0.6">
      <c r="A777" s="47">
        <v>770</v>
      </c>
      <c r="B777" s="47">
        <v>2</v>
      </c>
      <c r="C777" s="48" t="s">
        <v>1176</v>
      </c>
      <c r="D777" s="48" t="s">
        <v>630</v>
      </c>
      <c r="E777" s="48" t="s">
        <v>163</v>
      </c>
      <c r="F777" s="66"/>
      <c r="G777" s="19">
        <v>40</v>
      </c>
      <c r="H777" s="20">
        <f t="shared" si="537"/>
        <v>0</v>
      </c>
      <c r="I777" s="66">
        <v>6488</v>
      </c>
      <c r="J777" s="22">
        <v>50</v>
      </c>
      <c r="K777" s="20">
        <f t="shared" si="538"/>
        <v>324400</v>
      </c>
      <c r="L777" s="23"/>
      <c r="M777" s="24">
        <v>60</v>
      </c>
      <c r="N777" s="20">
        <f t="shared" si="539"/>
        <v>0</v>
      </c>
      <c r="O777" s="66">
        <v>2098</v>
      </c>
      <c r="P777" s="25">
        <v>12</v>
      </c>
      <c r="Q777" s="20">
        <f t="shared" si="540"/>
        <v>25176</v>
      </c>
      <c r="R777" s="66"/>
      <c r="S777" s="26">
        <v>12</v>
      </c>
      <c r="T777" s="20">
        <f t="shared" si="541"/>
        <v>0</v>
      </c>
      <c r="U777" s="66">
        <v>474</v>
      </c>
      <c r="V777" s="25">
        <v>8</v>
      </c>
      <c r="W777" s="20">
        <f t="shared" si="542"/>
        <v>3792</v>
      </c>
      <c r="X777" s="66">
        <v>125</v>
      </c>
      <c r="Y777" s="25">
        <v>12</v>
      </c>
      <c r="Z777" s="20">
        <f t="shared" si="543"/>
        <v>1500</v>
      </c>
      <c r="AA777" s="66">
        <v>500</v>
      </c>
      <c r="AB777" s="25">
        <v>10</v>
      </c>
      <c r="AC777" s="20">
        <f t="shared" si="544"/>
        <v>5000</v>
      </c>
      <c r="AD777" s="66"/>
      <c r="AE777" s="25">
        <v>25</v>
      </c>
      <c r="AF777" s="20">
        <f t="shared" si="545"/>
        <v>0</v>
      </c>
      <c r="AG777" s="66"/>
      <c r="AH777" s="25">
        <v>7.5</v>
      </c>
      <c r="AI777" s="20">
        <f t="shared" si="546"/>
        <v>0</v>
      </c>
      <c r="AJ777" s="66"/>
      <c r="AK777" s="22">
        <v>15</v>
      </c>
      <c r="AL777" s="20">
        <f t="shared" si="547"/>
        <v>0</v>
      </c>
      <c r="AM777" s="66"/>
      <c r="AN777" s="25">
        <v>12</v>
      </c>
      <c r="AO777" s="20">
        <f t="shared" si="548"/>
        <v>0</v>
      </c>
      <c r="AP777" s="23">
        <f t="shared" si="549"/>
        <v>1099</v>
      </c>
      <c r="AQ777" s="66">
        <v>19</v>
      </c>
      <c r="AR777" s="27">
        <v>4</v>
      </c>
      <c r="AS777" s="23">
        <f t="shared" si="550"/>
        <v>76</v>
      </c>
      <c r="AT777" s="66"/>
      <c r="AU777" s="28">
        <v>6</v>
      </c>
      <c r="AV777" s="23">
        <f t="shared" si="551"/>
        <v>0</v>
      </c>
      <c r="AW777" s="66">
        <f>204+137</f>
        <v>341</v>
      </c>
      <c r="AX777" s="29">
        <f t="shared" si="552"/>
        <v>417</v>
      </c>
      <c r="AY777" s="23">
        <v>6485</v>
      </c>
      <c r="AZ777" s="30">
        <f t="shared" si="553"/>
        <v>0.32336621454993836</v>
      </c>
      <c r="BA777" s="30">
        <f t="shared" si="554"/>
        <v>0.16938964241676943</v>
      </c>
      <c r="BB777" s="30">
        <f t="shared" si="555"/>
        <v>0.19876072449952337</v>
      </c>
      <c r="BC777" s="20">
        <f t="shared" si="556"/>
        <v>334692</v>
      </c>
      <c r="BD777" s="20">
        <f t="shared" si="557"/>
        <v>324400</v>
      </c>
      <c r="BE777" s="20">
        <f t="shared" si="558"/>
        <v>334692</v>
      </c>
      <c r="BF777" s="20">
        <f t="shared" si="559"/>
        <v>334692</v>
      </c>
      <c r="BG777" s="88">
        <v>368408</v>
      </c>
      <c r="BH777" s="88">
        <v>248023.08</v>
      </c>
      <c r="BI777" s="237">
        <f t="shared" si="560"/>
        <v>67.32293544114134</v>
      </c>
      <c r="BJ777" s="238">
        <f t="shared" si="561"/>
        <v>24639</v>
      </c>
      <c r="BK777" s="239">
        <f t="shared" si="562"/>
        <v>6.6879655164925849</v>
      </c>
      <c r="BL777" s="27">
        <f t="shared" si="563"/>
        <v>28984</v>
      </c>
      <c r="BM777" s="239">
        <f t="shared" si="564"/>
        <v>7.8673644437688655</v>
      </c>
      <c r="BN777" s="240">
        <f t="shared" si="565"/>
        <v>2015</v>
      </c>
      <c r="BO777" s="239">
        <f t="shared" si="566"/>
        <v>0.54694794901305077</v>
      </c>
      <c r="BP777" s="27">
        <f t="shared" si="567"/>
        <v>20000</v>
      </c>
      <c r="BQ777" s="239">
        <f t="shared" si="568"/>
        <v>5.4287637619161364</v>
      </c>
      <c r="BR777" s="36">
        <f t="shared" si="569"/>
        <v>33775</v>
      </c>
      <c r="BS777" s="239">
        <f t="shared" si="570"/>
        <v>9.1678248029358755</v>
      </c>
      <c r="BT777" s="248">
        <f t="shared" ref="BT777:BT840" si="579">(BG777-BH777)/BG777</f>
        <v>0.32677064558858659</v>
      </c>
      <c r="BU777" s="88">
        <v>109413</v>
      </c>
      <c r="BV777" s="47">
        <f t="shared" si="571"/>
        <v>29.698866474126511</v>
      </c>
      <c r="BW777" s="54">
        <f t="shared" si="572"/>
        <v>10971.920000000013</v>
      </c>
      <c r="BX777" s="237">
        <f t="shared" si="573"/>
        <v>2.9781980847321483</v>
      </c>
      <c r="BY777" s="73">
        <v>10694</v>
      </c>
      <c r="BZ777" s="73">
        <v>5625</v>
      </c>
      <c r="CA777" s="73">
        <v>5550</v>
      </c>
      <c r="CB777" s="73">
        <v>2770</v>
      </c>
      <c r="CC777" s="88">
        <v>28984</v>
      </c>
      <c r="CD777" s="88">
        <v>2015</v>
      </c>
      <c r="CE777" s="88">
        <v>20000</v>
      </c>
      <c r="CF777" s="42">
        <f t="shared" si="574"/>
        <v>3.1951764607459993E-2</v>
      </c>
      <c r="CG777" s="42">
        <f t="shared" si="575"/>
        <v>1.7339704069050554E-2</v>
      </c>
      <c r="CH777" s="42">
        <f t="shared" si="576"/>
        <v>1.6582410096446884E-2</v>
      </c>
      <c r="CI777" s="42">
        <f t="shared" si="577"/>
        <v>8.2762659400284436E-3</v>
      </c>
      <c r="CJ777" s="42">
        <f t="shared" si="578"/>
        <v>7.867364443768865E-2</v>
      </c>
      <c r="CK777" s="54">
        <f t="shared" si="536"/>
        <v>2194.3840000000027</v>
      </c>
    </row>
    <row r="778" spans="1:89" ht="20" customHeight="1" x14ac:dyDescent="0.6">
      <c r="A778" s="47">
        <v>771</v>
      </c>
      <c r="B778" s="47">
        <v>4</v>
      </c>
      <c r="C778" s="48" t="s">
        <v>1177</v>
      </c>
      <c r="D778" s="47" t="s">
        <v>184</v>
      </c>
      <c r="E778" s="47" t="s">
        <v>185</v>
      </c>
      <c r="F778" s="57"/>
      <c r="G778" s="19">
        <v>40</v>
      </c>
      <c r="H778" s="20">
        <f t="shared" si="537"/>
        <v>0</v>
      </c>
      <c r="I778" s="57">
        <v>6183</v>
      </c>
      <c r="J778" s="22">
        <v>50</v>
      </c>
      <c r="K778" s="20">
        <f t="shared" si="538"/>
        <v>309150</v>
      </c>
      <c r="L778" s="23"/>
      <c r="M778" s="24">
        <v>60</v>
      </c>
      <c r="N778" s="20">
        <f t="shared" si="539"/>
        <v>0</v>
      </c>
      <c r="O778" s="57">
        <v>2559</v>
      </c>
      <c r="P778" s="25">
        <v>12</v>
      </c>
      <c r="Q778" s="20">
        <f t="shared" si="540"/>
        <v>30708</v>
      </c>
      <c r="R778" s="57">
        <v>420</v>
      </c>
      <c r="S778" s="26">
        <v>12</v>
      </c>
      <c r="T778" s="20">
        <f t="shared" si="541"/>
        <v>5040</v>
      </c>
      <c r="U778" s="57">
        <v>170</v>
      </c>
      <c r="V778" s="25">
        <v>8</v>
      </c>
      <c r="W778" s="20">
        <f t="shared" si="542"/>
        <v>1360</v>
      </c>
      <c r="X778" s="57">
        <v>175</v>
      </c>
      <c r="Y778" s="25">
        <v>12</v>
      </c>
      <c r="Z778" s="20">
        <f t="shared" si="543"/>
        <v>2100</v>
      </c>
      <c r="AA778" s="57">
        <v>200</v>
      </c>
      <c r="AB778" s="25">
        <v>10</v>
      </c>
      <c r="AC778" s="20">
        <f t="shared" si="544"/>
        <v>2000</v>
      </c>
      <c r="AD778" s="57"/>
      <c r="AE778" s="25">
        <v>25</v>
      </c>
      <c r="AF778" s="20">
        <f t="shared" si="545"/>
        <v>0</v>
      </c>
      <c r="AG778" s="23"/>
      <c r="AH778" s="25">
        <v>7.5</v>
      </c>
      <c r="AI778" s="20">
        <f t="shared" si="546"/>
        <v>0</v>
      </c>
      <c r="AJ778" s="57"/>
      <c r="AK778" s="22">
        <v>15</v>
      </c>
      <c r="AL778" s="20">
        <f t="shared" si="547"/>
        <v>0</v>
      </c>
      <c r="AM778" s="57"/>
      <c r="AN778" s="25">
        <v>12</v>
      </c>
      <c r="AO778" s="20">
        <f t="shared" si="548"/>
        <v>0</v>
      </c>
      <c r="AP778" s="23">
        <f t="shared" si="549"/>
        <v>965</v>
      </c>
      <c r="AQ778" s="57">
        <v>0</v>
      </c>
      <c r="AR778" s="27">
        <v>4</v>
      </c>
      <c r="AS778" s="23">
        <f t="shared" si="550"/>
        <v>0</v>
      </c>
      <c r="AT778" s="57">
        <v>9</v>
      </c>
      <c r="AU778" s="28">
        <v>6</v>
      </c>
      <c r="AV778" s="23">
        <f t="shared" si="551"/>
        <v>54</v>
      </c>
      <c r="AW778" s="57">
        <v>933</v>
      </c>
      <c r="AX778" s="29">
        <f t="shared" si="552"/>
        <v>987</v>
      </c>
      <c r="AY778" s="57">
        <v>17133</v>
      </c>
      <c r="AZ778" s="30">
        <f t="shared" si="553"/>
        <v>0.41387675885492481</v>
      </c>
      <c r="BA778" s="30">
        <f t="shared" si="554"/>
        <v>0.15607310367135693</v>
      </c>
      <c r="BB778" s="30">
        <f t="shared" si="555"/>
        <v>0.38569753810082064</v>
      </c>
      <c r="BC778" s="20">
        <f t="shared" si="556"/>
        <v>319650</v>
      </c>
      <c r="BD778" s="20">
        <f t="shared" si="557"/>
        <v>314190</v>
      </c>
      <c r="BE778" s="20">
        <f t="shared" si="558"/>
        <v>319650</v>
      </c>
      <c r="BF778" s="20">
        <f t="shared" si="559"/>
        <v>319650</v>
      </c>
      <c r="BG778" s="241">
        <v>367491</v>
      </c>
      <c r="BH778" s="241">
        <v>245103.87</v>
      </c>
      <c r="BI778" s="237">
        <f t="shared" si="560"/>
        <v>66.696563997485654</v>
      </c>
      <c r="BJ778" s="238">
        <f t="shared" si="561"/>
        <v>25834.95</v>
      </c>
      <c r="BK778" s="239">
        <f t="shared" si="562"/>
        <v>7.0300905328293757</v>
      </c>
      <c r="BL778" s="27">
        <f t="shared" si="563"/>
        <v>38200</v>
      </c>
      <c r="BM778" s="239">
        <f t="shared" si="564"/>
        <v>10.394812389963292</v>
      </c>
      <c r="BN778" s="240">
        <f t="shared" si="565"/>
        <v>6572</v>
      </c>
      <c r="BO778" s="239">
        <f t="shared" si="566"/>
        <v>1.7883431158858314</v>
      </c>
      <c r="BP778" s="27">
        <f t="shared" si="567"/>
        <v>15000</v>
      </c>
      <c r="BQ778" s="239">
        <f t="shared" si="568"/>
        <v>4.0817326138599315</v>
      </c>
      <c r="BR778" s="36">
        <f t="shared" si="569"/>
        <v>37976</v>
      </c>
      <c r="BS778" s="239">
        <f t="shared" si="570"/>
        <v>10.333858516262984</v>
      </c>
      <c r="BT778" s="248">
        <f t="shared" si="579"/>
        <v>0.33303436002514347</v>
      </c>
      <c r="BU778" s="241">
        <v>123582.95</v>
      </c>
      <c r="BV778" s="47">
        <f t="shared" si="571"/>
        <v>33.628837168801411</v>
      </c>
      <c r="BW778" s="54">
        <f t="shared" si="572"/>
        <v>-1195.8199999999924</v>
      </c>
      <c r="BX778" s="237">
        <f t="shared" si="573"/>
        <v>-0.3254011662870635</v>
      </c>
      <c r="BY778" s="58">
        <v>7698</v>
      </c>
      <c r="BZ778" s="58">
        <v>10312</v>
      </c>
      <c r="CA778" s="58">
        <v>5237.82</v>
      </c>
      <c r="CB778" s="58">
        <v>2587.13</v>
      </c>
      <c r="CC778" s="59">
        <v>38200</v>
      </c>
      <c r="CD778" s="59">
        <v>6572</v>
      </c>
      <c r="CE778" s="59">
        <v>15000</v>
      </c>
      <c r="CF778" s="42">
        <f t="shared" si="574"/>
        <v>2.4082590333176911E-2</v>
      </c>
      <c r="CG778" s="42">
        <f t="shared" si="575"/>
        <v>3.2820904548203314E-2</v>
      </c>
      <c r="CH778" s="42">
        <f t="shared" si="576"/>
        <v>1.6386109807602064E-2</v>
      </c>
      <c r="CI778" s="42">
        <f t="shared" si="577"/>
        <v>8.093633661817614E-3</v>
      </c>
      <c r="CJ778" s="42">
        <f t="shared" si="578"/>
        <v>0.10394812389963291</v>
      </c>
      <c r="CK778" s="54">
        <v>0</v>
      </c>
    </row>
    <row r="779" spans="1:89" ht="20" customHeight="1" x14ac:dyDescent="0.6">
      <c r="A779" s="47">
        <v>772</v>
      </c>
      <c r="B779" s="47">
        <v>4</v>
      </c>
      <c r="C779" s="72" t="s">
        <v>1178</v>
      </c>
      <c r="D779" s="47" t="s">
        <v>240</v>
      </c>
      <c r="E779" s="47" t="s">
        <v>241</v>
      </c>
      <c r="F779" s="57"/>
      <c r="G779" s="19">
        <v>40</v>
      </c>
      <c r="H779" s="20">
        <f t="shared" si="537"/>
        <v>0</v>
      </c>
      <c r="I779" s="57">
        <v>5915</v>
      </c>
      <c r="J779" s="22">
        <v>50</v>
      </c>
      <c r="K779" s="20">
        <f t="shared" si="538"/>
        <v>295750</v>
      </c>
      <c r="L779" s="23"/>
      <c r="M779" s="24">
        <v>60</v>
      </c>
      <c r="N779" s="20">
        <f t="shared" si="539"/>
        <v>0</v>
      </c>
      <c r="O779" s="23">
        <v>2637</v>
      </c>
      <c r="P779" s="25">
        <v>12</v>
      </c>
      <c r="Q779" s="20">
        <f t="shared" si="540"/>
        <v>31644</v>
      </c>
      <c r="R779" s="23">
        <v>631</v>
      </c>
      <c r="S779" s="26">
        <v>12</v>
      </c>
      <c r="T779" s="20">
        <f t="shared" si="541"/>
        <v>7572</v>
      </c>
      <c r="U779" s="23">
        <v>690</v>
      </c>
      <c r="V779" s="25">
        <v>8</v>
      </c>
      <c r="W779" s="20">
        <f t="shared" si="542"/>
        <v>5520</v>
      </c>
      <c r="X779" s="23">
        <v>275</v>
      </c>
      <c r="Y779" s="25">
        <v>12</v>
      </c>
      <c r="Z779" s="20">
        <f t="shared" si="543"/>
        <v>3300</v>
      </c>
      <c r="AA779" s="23">
        <v>562</v>
      </c>
      <c r="AB779" s="25">
        <v>10</v>
      </c>
      <c r="AC779" s="20">
        <f t="shared" si="544"/>
        <v>5620</v>
      </c>
      <c r="AD779" s="23">
        <v>159</v>
      </c>
      <c r="AE779" s="25">
        <v>25</v>
      </c>
      <c r="AF779" s="20">
        <f t="shared" si="545"/>
        <v>3975</v>
      </c>
      <c r="AG779" s="23">
        <v>25</v>
      </c>
      <c r="AH779" s="25">
        <v>7.5</v>
      </c>
      <c r="AI779" s="20">
        <f t="shared" si="546"/>
        <v>187.5</v>
      </c>
      <c r="AJ779" s="23"/>
      <c r="AK779" s="22">
        <v>15</v>
      </c>
      <c r="AL779" s="20">
        <f t="shared" si="547"/>
        <v>0</v>
      </c>
      <c r="AM779" s="23"/>
      <c r="AN779" s="25">
        <v>12</v>
      </c>
      <c r="AO779" s="20">
        <f t="shared" si="548"/>
        <v>0</v>
      </c>
      <c r="AP779" s="23">
        <f t="shared" si="549"/>
        <v>2342</v>
      </c>
      <c r="AQ779" s="23"/>
      <c r="AR779" s="27">
        <v>4</v>
      </c>
      <c r="AS779" s="23">
        <f t="shared" si="550"/>
        <v>0</v>
      </c>
      <c r="AT779" s="23"/>
      <c r="AU779" s="28">
        <v>6</v>
      </c>
      <c r="AV779" s="23">
        <f t="shared" si="551"/>
        <v>0</v>
      </c>
      <c r="AW779" s="23">
        <v>667</v>
      </c>
      <c r="AX779" s="29">
        <f t="shared" si="552"/>
        <v>667</v>
      </c>
      <c r="AY779" s="23">
        <v>13415</v>
      </c>
      <c r="AZ779" s="30">
        <f t="shared" si="553"/>
        <v>0.44581572273879966</v>
      </c>
      <c r="BA779" s="30">
        <f t="shared" si="554"/>
        <v>0.39594251901944211</v>
      </c>
      <c r="BB779" s="30">
        <f t="shared" si="555"/>
        <v>0.25293894577171028</v>
      </c>
      <c r="BC779" s="20">
        <f t="shared" si="556"/>
        <v>321737</v>
      </c>
      <c r="BD779" s="20">
        <f t="shared" si="557"/>
        <v>307297</v>
      </c>
      <c r="BE779" s="20">
        <f t="shared" si="558"/>
        <v>321737</v>
      </c>
      <c r="BF779" s="20">
        <f t="shared" si="559"/>
        <v>321924.5</v>
      </c>
      <c r="BG779" s="36">
        <v>366983.5</v>
      </c>
      <c r="BH779" s="36">
        <v>241845.942156237</v>
      </c>
      <c r="BI779" s="237">
        <f t="shared" si="560"/>
        <v>65.901039735093534</v>
      </c>
      <c r="BJ779" s="238">
        <f t="shared" si="561"/>
        <v>27970.45</v>
      </c>
      <c r="BK779" s="239">
        <f t="shared" si="562"/>
        <v>7.621718687624921</v>
      </c>
      <c r="BL779" s="27">
        <f t="shared" si="563"/>
        <v>44350</v>
      </c>
      <c r="BM779" s="239">
        <f t="shared" si="564"/>
        <v>12.085011996452156</v>
      </c>
      <c r="BN779" s="240">
        <f t="shared" si="565"/>
        <v>630.5</v>
      </c>
      <c r="BO779" s="239">
        <f t="shared" si="566"/>
        <v>0.17180608937459041</v>
      </c>
      <c r="BP779" s="27">
        <f t="shared" si="567"/>
        <v>38000</v>
      </c>
      <c r="BQ779" s="239">
        <f t="shared" si="568"/>
        <v>10.354688971030033</v>
      </c>
      <c r="BR779" s="36">
        <f t="shared" si="569"/>
        <v>18139.120000000006</v>
      </c>
      <c r="BS779" s="239">
        <f t="shared" si="570"/>
        <v>4.9427617317944827</v>
      </c>
      <c r="BT779" s="248">
        <f t="shared" si="579"/>
        <v>0.34098960264906464</v>
      </c>
      <c r="BU779" s="36">
        <v>129090.07</v>
      </c>
      <c r="BV779" s="47">
        <f t="shared" si="571"/>
        <v>35.175987476276184</v>
      </c>
      <c r="BW779" s="54">
        <f t="shared" si="572"/>
        <v>-3952.5121562370041</v>
      </c>
      <c r="BX779" s="237">
        <f t="shared" si="573"/>
        <v>-1.0770272113697221</v>
      </c>
      <c r="BY779" s="53">
        <v>3659</v>
      </c>
      <c r="BZ779" s="53">
        <v>10660</v>
      </c>
      <c r="CA779" s="53">
        <v>10240</v>
      </c>
      <c r="CB779" s="53">
        <v>3411.45</v>
      </c>
      <c r="CC779" s="54">
        <v>44350</v>
      </c>
      <c r="CD779" s="54">
        <v>630.5</v>
      </c>
      <c r="CE779" s="54">
        <v>38000</v>
      </c>
      <c r="CF779" s="42">
        <f t="shared" si="574"/>
        <v>1.1372642872905511E-2</v>
      </c>
      <c r="CG779" s="42">
        <f t="shared" si="575"/>
        <v>3.4689567421745088E-2</v>
      </c>
      <c r="CH779" s="42">
        <f t="shared" si="576"/>
        <v>3.1827237774952832E-2</v>
      </c>
      <c r="CI779" s="42">
        <f t="shared" si="577"/>
        <v>1.0597049929408913E-2</v>
      </c>
      <c r="CJ779" s="42">
        <f t="shared" si="578"/>
        <v>0.12085011996452157</v>
      </c>
      <c r="CK779" s="54">
        <v>0</v>
      </c>
    </row>
    <row r="780" spans="1:89" ht="20" customHeight="1" x14ac:dyDescent="0.6">
      <c r="A780" s="47">
        <v>773</v>
      </c>
      <c r="B780" s="47">
        <v>3</v>
      </c>
      <c r="C780" s="48" t="s">
        <v>1179</v>
      </c>
      <c r="D780" s="48" t="s">
        <v>503</v>
      </c>
      <c r="E780" s="48" t="s">
        <v>252</v>
      </c>
      <c r="F780" s="23"/>
      <c r="G780" s="19">
        <v>40</v>
      </c>
      <c r="H780" s="20">
        <f t="shared" si="537"/>
        <v>0</v>
      </c>
      <c r="I780" s="23">
        <v>6005</v>
      </c>
      <c r="J780" s="22">
        <v>50</v>
      </c>
      <c r="K780" s="20">
        <f t="shared" si="538"/>
        <v>300250</v>
      </c>
      <c r="L780" s="23"/>
      <c r="M780" s="24">
        <v>60</v>
      </c>
      <c r="N780" s="20">
        <f t="shared" si="539"/>
        <v>0</v>
      </c>
      <c r="O780" s="23">
        <v>2828</v>
      </c>
      <c r="P780" s="25">
        <v>12</v>
      </c>
      <c r="Q780" s="20">
        <f t="shared" si="540"/>
        <v>33936</v>
      </c>
      <c r="R780" s="23">
        <v>780</v>
      </c>
      <c r="S780" s="26">
        <v>12</v>
      </c>
      <c r="T780" s="20">
        <f t="shared" si="541"/>
        <v>9360</v>
      </c>
      <c r="U780" s="23">
        <v>663</v>
      </c>
      <c r="V780" s="25">
        <v>8</v>
      </c>
      <c r="W780" s="20">
        <f t="shared" si="542"/>
        <v>5304</v>
      </c>
      <c r="X780" s="23">
        <v>17</v>
      </c>
      <c r="Y780" s="25">
        <v>12</v>
      </c>
      <c r="Z780" s="20">
        <f t="shared" si="543"/>
        <v>204</v>
      </c>
      <c r="AA780" s="23">
        <v>270</v>
      </c>
      <c r="AB780" s="25">
        <v>10</v>
      </c>
      <c r="AC780" s="20">
        <f t="shared" si="544"/>
        <v>2700</v>
      </c>
      <c r="AD780" s="23">
        <v>140</v>
      </c>
      <c r="AE780" s="25">
        <v>25</v>
      </c>
      <c r="AF780" s="20">
        <f t="shared" si="545"/>
        <v>3500</v>
      </c>
      <c r="AG780" s="23"/>
      <c r="AH780" s="25">
        <v>7.5</v>
      </c>
      <c r="AI780" s="20">
        <f t="shared" si="546"/>
        <v>0</v>
      </c>
      <c r="AJ780" s="23"/>
      <c r="AK780" s="22">
        <v>15</v>
      </c>
      <c r="AL780" s="20">
        <f t="shared" si="547"/>
        <v>0</v>
      </c>
      <c r="AM780" s="23"/>
      <c r="AN780" s="25">
        <v>12</v>
      </c>
      <c r="AO780" s="20">
        <f t="shared" si="548"/>
        <v>0</v>
      </c>
      <c r="AP780" s="23">
        <f t="shared" si="549"/>
        <v>1870</v>
      </c>
      <c r="AQ780" s="23"/>
      <c r="AR780" s="27">
        <v>4</v>
      </c>
      <c r="AS780" s="23">
        <f t="shared" si="550"/>
        <v>0</v>
      </c>
      <c r="AT780" s="23"/>
      <c r="AU780" s="28">
        <v>6</v>
      </c>
      <c r="AV780" s="23">
        <f t="shared" si="551"/>
        <v>0</v>
      </c>
      <c r="AW780" s="23">
        <v>660</v>
      </c>
      <c r="AX780" s="29">
        <f t="shared" si="552"/>
        <v>660</v>
      </c>
      <c r="AY780" s="23">
        <v>10360</v>
      </c>
      <c r="AZ780" s="30">
        <f t="shared" si="553"/>
        <v>0.47094088259783512</v>
      </c>
      <c r="BA780" s="30">
        <f t="shared" si="554"/>
        <v>0.31140716069941715</v>
      </c>
      <c r="BB780" s="30">
        <f t="shared" si="555"/>
        <v>0.23338048090523339</v>
      </c>
      <c r="BC780" s="20">
        <f t="shared" si="556"/>
        <v>321318</v>
      </c>
      <c r="BD780" s="20">
        <f t="shared" si="557"/>
        <v>313110</v>
      </c>
      <c r="BE780" s="20">
        <f t="shared" si="558"/>
        <v>321318</v>
      </c>
      <c r="BF780" s="20">
        <f t="shared" si="559"/>
        <v>321318</v>
      </c>
      <c r="BG780" s="36">
        <v>365614</v>
      </c>
      <c r="BH780" s="36">
        <v>249661.33292399999</v>
      </c>
      <c r="BI780" s="237">
        <f t="shared" si="560"/>
        <v>68.285495884730892</v>
      </c>
      <c r="BJ780" s="238">
        <f t="shared" si="561"/>
        <v>29141</v>
      </c>
      <c r="BK780" s="239">
        <f t="shared" si="562"/>
        <v>7.9704278282560299</v>
      </c>
      <c r="BL780" s="27">
        <f t="shared" si="563"/>
        <v>34920</v>
      </c>
      <c r="BM780" s="239">
        <f t="shared" si="564"/>
        <v>9.5510565787962172</v>
      </c>
      <c r="BN780" s="240">
        <f t="shared" si="565"/>
        <v>4893.75</v>
      </c>
      <c r="BO780" s="239">
        <f t="shared" si="566"/>
        <v>1.3385018079176401</v>
      </c>
      <c r="BP780" s="27">
        <f t="shared" si="567"/>
        <v>25000</v>
      </c>
      <c r="BQ780" s="239">
        <f t="shared" si="568"/>
        <v>6.8378125564119534</v>
      </c>
      <c r="BR780" s="36">
        <f t="shared" si="569"/>
        <v>34709.89</v>
      </c>
      <c r="BS780" s="239">
        <f t="shared" si="570"/>
        <v>9.4935888669471087</v>
      </c>
      <c r="BT780" s="248">
        <f t="shared" si="579"/>
        <v>0.3171450411526911</v>
      </c>
      <c r="BU780" s="36">
        <v>128664.64</v>
      </c>
      <c r="BV780" s="47">
        <f t="shared" si="571"/>
        <v>35.191387638328948</v>
      </c>
      <c r="BW780" s="54">
        <f t="shared" si="572"/>
        <v>-12711.972923999987</v>
      </c>
      <c r="BX780" s="237">
        <f t="shared" si="573"/>
        <v>-3.4768835230598358</v>
      </c>
      <c r="BY780" s="53">
        <v>7244</v>
      </c>
      <c r="BZ780" s="53">
        <v>8407</v>
      </c>
      <c r="CA780" s="53">
        <v>9970</v>
      </c>
      <c r="CB780" s="53">
        <v>3520</v>
      </c>
      <c r="CC780" s="54">
        <v>34920</v>
      </c>
      <c r="CD780" s="54">
        <v>4893.75</v>
      </c>
      <c r="CE780" s="54">
        <v>25000</v>
      </c>
      <c r="CF780" s="42">
        <f t="shared" si="574"/>
        <v>2.2544644246509687E-2</v>
      </c>
      <c r="CG780" s="42">
        <f t="shared" si="575"/>
        <v>2.6849988821819808E-2</v>
      </c>
      <c r="CH780" s="42">
        <f t="shared" si="576"/>
        <v>3.1028451565116178E-2</v>
      </c>
      <c r="CI780" s="42">
        <f t="shared" si="577"/>
        <v>1.0954879589689964E-2</v>
      </c>
      <c r="CJ780" s="42">
        <f t="shared" si="578"/>
        <v>9.5510565787962173E-2</v>
      </c>
      <c r="CK780" s="54">
        <v>0</v>
      </c>
    </row>
    <row r="781" spans="1:89" ht="20" customHeight="1" x14ac:dyDescent="0.6">
      <c r="A781" s="47">
        <v>774</v>
      </c>
      <c r="B781" s="47">
        <v>2</v>
      </c>
      <c r="C781" s="48" t="s">
        <v>1180</v>
      </c>
      <c r="D781" s="48" t="s">
        <v>1157</v>
      </c>
      <c r="E781" s="48" t="s">
        <v>252</v>
      </c>
      <c r="F781" s="23"/>
      <c r="G781" s="19">
        <v>40</v>
      </c>
      <c r="H781" s="20">
        <f t="shared" si="537"/>
        <v>0</v>
      </c>
      <c r="I781" s="23">
        <v>6820</v>
      </c>
      <c r="J781" s="22">
        <v>50</v>
      </c>
      <c r="K781" s="20">
        <f t="shared" si="538"/>
        <v>341000</v>
      </c>
      <c r="L781" s="23"/>
      <c r="M781" s="24">
        <v>60</v>
      </c>
      <c r="N781" s="20">
        <f t="shared" si="539"/>
        <v>0</v>
      </c>
      <c r="O781" s="23">
        <v>1052</v>
      </c>
      <c r="P781" s="25">
        <v>12</v>
      </c>
      <c r="Q781" s="20">
        <f t="shared" si="540"/>
        <v>12624</v>
      </c>
      <c r="R781" s="23">
        <v>420</v>
      </c>
      <c r="S781" s="26">
        <v>12</v>
      </c>
      <c r="T781" s="20">
        <f t="shared" si="541"/>
        <v>5040</v>
      </c>
      <c r="U781" s="23">
        <v>80</v>
      </c>
      <c r="V781" s="25">
        <v>8</v>
      </c>
      <c r="W781" s="20">
        <f t="shared" si="542"/>
        <v>640</v>
      </c>
      <c r="X781" s="23"/>
      <c r="Y781" s="25">
        <v>12</v>
      </c>
      <c r="Z781" s="20">
        <f t="shared" si="543"/>
        <v>0</v>
      </c>
      <c r="AA781" s="23">
        <v>70</v>
      </c>
      <c r="AB781" s="25">
        <v>10</v>
      </c>
      <c r="AC781" s="20">
        <f t="shared" si="544"/>
        <v>700</v>
      </c>
      <c r="AD781" s="23"/>
      <c r="AE781" s="25">
        <v>25</v>
      </c>
      <c r="AF781" s="20">
        <f t="shared" si="545"/>
        <v>0</v>
      </c>
      <c r="AG781" s="23"/>
      <c r="AH781" s="25">
        <v>7.5</v>
      </c>
      <c r="AI781" s="20">
        <f t="shared" si="546"/>
        <v>0</v>
      </c>
      <c r="AJ781" s="23"/>
      <c r="AK781" s="22">
        <v>15</v>
      </c>
      <c r="AL781" s="20">
        <f t="shared" si="547"/>
        <v>0</v>
      </c>
      <c r="AM781" s="23"/>
      <c r="AN781" s="25">
        <v>12</v>
      </c>
      <c r="AO781" s="20">
        <f t="shared" si="548"/>
        <v>0</v>
      </c>
      <c r="AP781" s="23">
        <f t="shared" si="549"/>
        <v>570</v>
      </c>
      <c r="AQ781" s="23"/>
      <c r="AR781" s="27">
        <v>4</v>
      </c>
      <c r="AS781" s="23">
        <f t="shared" si="550"/>
        <v>0</v>
      </c>
      <c r="AT781" s="23"/>
      <c r="AU781" s="28">
        <v>6</v>
      </c>
      <c r="AV781" s="23">
        <f t="shared" si="551"/>
        <v>0</v>
      </c>
      <c r="AW781" s="23"/>
      <c r="AX781" s="29">
        <f t="shared" si="552"/>
        <v>0</v>
      </c>
      <c r="AY781" s="23"/>
      <c r="AZ781" s="30">
        <f t="shared" si="553"/>
        <v>0.15425219941348975</v>
      </c>
      <c r="BA781" s="30">
        <f t="shared" si="554"/>
        <v>8.357771260997067E-2</v>
      </c>
      <c r="BB781" s="30">
        <f t="shared" si="555"/>
        <v>0</v>
      </c>
      <c r="BC781" s="20">
        <f t="shared" si="556"/>
        <v>347380</v>
      </c>
      <c r="BD781" s="20">
        <f t="shared" si="557"/>
        <v>346040</v>
      </c>
      <c r="BE781" s="20">
        <f t="shared" si="558"/>
        <v>347380</v>
      </c>
      <c r="BF781" s="20">
        <f t="shared" si="559"/>
        <v>347380</v>
      </c>
      <c r="BG781" s="36">
        <v>364464</v>
      </c>
      <c r="BH781" s="36">
        <v>250896.79488500001</v>
      </c>
      <c r="BI781" s="237">
        <f t="shared" si="560"/>
        <v>68.839938892455777</v>
      </c>
      <c r="BJ781" s="238">
        <f t="shared" si="561"/>
        <v>28332</v>
      </c>
      <c r="BK781" s="239">
        <f t="shared" si="562"/>
        <v>7.7736072698538132</v>
      </c>
      <c r="BL781" s="27">
        <f t="shared" si="563"/>
        <v>23490</v>
      </c>
      <c r="BM781" s="239">
        <f t="shared" si="564"/>
        <v>6.4450809956538917</v>
      </c>
      <c r="BN781" s="240">
        <f t="shared" si="565"/>
        <v>6859.41</v>
      </c>
      <c r="BO781" s="239">
        <f t="shared" si="566"/>
        <v>1.8820541946529699</v>
      </c>
      <c r="BP781" s="27">
        <f t="shared" si="567"/>
        <v>10000</v>
      </c>
      <c r="BQ781" s="239">
        <f t="shared" si="568"/>
        <v>2.743755213134905</v>
      </c>
      <c r="BR781" s="36">
        <f t="shared" si="569"/>
        <v>20708</v>
      </c>
      <c r="BS781" s="239">
        <f t="shared" si="570"/>
        <v>5.6817682953597615</v>
      </c>
      <c r="BT781" s="248">
        <f t="shared" si="579"/>
        <v>0.31160061107544229</v>
      </c>
      <c r="BU781" s="36">
        <v>89389.41</v>
      </c>
      <c r="BV781" s="47">
        <f t="shared" si="571"/>
        <v>24.526265968655341</v>
      </c>
      <c r="BW781" s="54">
        <f t="shared" si="572"/>
        <v>24177.795114999986</v>
      </c>
      <c r="BX781" s="237">
        <f t="shared" si="573"/>
        <v>6.6337951388888854</v>
      </c>
      <c r="BY781" s="53">
        <v>10869</v>
      </c>
      <c r="BZ781" s="53">
        <v>8385</v>
      </c>
      <c r="CA781" s="53">
        <v>5700</v>
      </c>
      <c r="CB781" s="53">
        <v>3378</v>
      </c>
      <c r="CC781" s="54">
        <v>23490</v>
      </c>
      <c r="CD781" s="54">
        <v>6859.41</v>
      </c>
      <c r="CE781" s="54">
        <v>10000</v>
      </c>
      <c r="CF781" s="42">
        <f t="shared" si="574"/>
        <v>3.1288502504461975E-2</v>
      </c>
      <c r="CG781" s="42">
        <f t="shared" si="575"/>
        <v>2.4231302739567681E-2</v>
      </c>
      <c r="CH781" s="42">
        <f t="shared" si="576"/>
        <v>1.6408543957625654E-2</v>
      </c>
      <c r="CI781" s="42">
        <f t="shared" si="577"/>
        <v>9.7242213138349926E-3</v>
      </c>
      <c r="CJ781" s="42">
        <f t="shared" si="578"/>
        <v>6.4450809956538915E-2</v>
      </c>
      <c r="CK781" s="54">
        <f t="shared" ref="CK781:CK789" si="580">+BW781*20%</f>
        <v>4835.5590229999971</v>
      </c>
    </row>
    <row r="782" spans="1:89" ht="20" customHeight="1" x14ac:dyDescent="0.6">
      <c r="A782" s="47">
        <v>775</v>
      </c>
      <c r="B782" s="47">
        <v>4</v>
      </c>
      <c r="C782" s="48" t="s">
        <v>1181</v>
      </c>
      <c r="D782" s="47" t="s">
        <v>175</v>
      </c>
      <c r="E782" s="47" t="s">
        <v>258</v>
      </c>
      <c r="F782" s="57"/>
      <c r="G782" s="19">
        <v>40</v>
      </c>
      <c r="H782" s="20">
        <f t="shared" si="537"/>
        <v>0</v>
      </c>
      <c r="I782" s="57">
        <v>6320</v>
      </c>
      <c r="J782" s="22">
        <v>50</v>
      </c>
      <c r="K782" s="20">
        <f t="shared" si="538"/>
        <v>316000</v>
      </c>
      <c r="L782" s="23"/>
      <c r="M782" s="24">
        <v>60</v>
      </c>
      <c r="N782" s="20">
        <f t="shared" si="539"/>
        <v>0</v>
      </c>
      <c r="O782" s="57">
        <v>2091</v>
      </c>
      <c r="P782" s="25">
        <v>12</v>
      </c>
      <c r="Q782" s="20">
        <f t="shared" si="540"/>
        <v>25092</v>
      </c>
      <c r="R782" s="57">
        <v>360</v>
      </c>
      <c r="S782" s="26">
        <v>12</v>
      </c>
      <c r="T782" s="20">
        <f t="shared" si="541"/>
        <v>4320</v>
      </c>
      <c r="U782" s="57">
        <v>490</v>
      </c>
      <c r="V782" s="25">
        <v>8</v>
      </c>
      <c r="W782" s="20">
        <f t="shared" si="542"/>
        <v>3920</v>
      </c>
      <c r="X782" s="57">
        <v>80</v>
      </c>
      <c r="Y782" s="25">
        <v>12</v>
      </c>
      <c r="Z782" s="20">
        <f t="shared" si="543"/>
        <v>960</v>
      </c>
      <c r="AA782" s="57">
        <v>85</v>
      </c>
      <c r="AB782" s="25">
        <v>10</v>
      </c>
      <c r="AC782" s="20">
        <f t="shared" si="544"/>
        <v>850</v>
      </c>
      <c r="AD782" s="57">
        <v>105</v>
      </c>
      <c r="AE782" s="25">
        <v>25</v>
      </c>
      <c r="AF782" s="20">
        <f t="shared" si="545"/>
        <v>2625</v>
      </c>
      <c r="AG782" s="23"/>
      <c r="AH782" s="25">
        <v>7.5</v>
      </c>
      <c r="AI782" s="20">
        <f t="shared" si="546"/>
        <v>0</v>
      </c>
      <c r="AJ782" s="57">
        <v>19</v>
      </c>
      <c r="AK782" s="22">
        <v>15</v>
      </c>
      <c r="AL782" s="20">
        <f t="shared" si="547"/>
        <v>285</v>
      </c>
      <c r="AM782" s="57"/>
      <c r="AN782" s="25">
        <v>12</v>
      </c>
      <c r="AO782" s="20">
        <f t="shared" si="548"/>
        <v>0</v>
      </c>
      <c r="AP782" s="23">
        <f t="shared" si="549"/>
        <v>1139</v>
      </c>
      <c r="AQ782" s="57"/>
      <c r="AR782" s="27">
        <v>4</v>
      </c>
      <c r="AS782" s="23">
        <f t="shared" si="550"/>
        <v>0</v>
      </c>
      <c r="AT782" s="57"/>
      <c r="AU782" s="28">
        <v>6</v>
      </c>
      <c r="AV782" s="23">
        <f t="shared" si="551"/>
        <v>0</v>
      </c>
      <c r="AW782" s="57">
        <v>488</v>
      </c>
      <c r="AX782" s="29">
        <f t="shared" si="552"/>
        <v>488</v>
      </c>
      <c r="AY782" s="57">
        <v>8800</v>
      </c>
      <c r="AZ782" s="30">
        <f t="shared" si="553"/>
        <v>0.33085443037974682</v>
      </c>
      <c r="BA782" s="30">
        <f t="shared" si="554"/>
        <v>0.18022151898734176</v>
      </c>
      <c r="BB782" s="30">
        <f t="shared" si="555"/>
        <v>0.23338115734098516</v>
      </c>
      <c r="BC782" s="20">
        <f t="shared" si="556"/>
        <v>328675</v>
      </c>
      <c r="BD782" s="20">
        <f t="shared" si="557"/>
        <v>322945</v>
      </c>
      <c r="BE782" s="20">
        <f t="shared" si="558"/>
        <v>328675</v>
      </c>
      <c r="BF782" s="20">
        <f t="shared" si="559"/>
        <v>328675</v>
      </c>
      <c r="BG782" s="241">
        <v>362852</v>
      </c>
      <c r="BH782" s="241">
        <v>244306.21</v>
      </c>
      <c r="BI782" s="237">
        <f t="shared" si="560"/>
        <v>67.329437346356087</v>
      </c>
      <c r="BJ782" s="238">
        <f t="shared" si="561"/>
        <v>18610</v>
      </c>
      <c r="BK782" s="239">
        <f t="shared" si="562"/>
        <v>5.1288128493159748</v>
      </c>
      <c r="BL782" s="27">
        <f t="shared" si="563"/>
        <v>37121</v>
      </c>
      <c r="BM782" s="239">
        <f t="shared" si="564"/>
        <v>10.230341847364766</v>
      </c>
      <c r="BN782" s="240">
        <f t="shared" si="565"/>
        <v>5175</v>
      </c>
      <c r="BO782" s="239">
        <f t="shared" si="566"/>
        <v>1.4262013162391278</v>
      </c>
      <c r="BP782" s="27">
        <f t="shared" si="567"/>
        <v>20000</v>
      </c>
      <c r="BQ782" s="239">
        <f t="shared" si="568"/>
        <v>5.5118891448855178</v>
      </c>
      <c r="BR782" s="36">
        <f t="shared" si="569"/>
        <v>34060.410000000003</v>
      </c>
      <c r="BS782" s="239">
        <f t="shared" si="570"/>
        <v>9.3868602074675085</v>
      </c>
      <c r="BT782" s="248">
        <f t="shared" si="579"/>
        <v>0.32670562653643914</v>
      </c>
      <c r="BU782" s="241">
        <v>114966.41</v>
      </c>
      <c r="BV782" s="47">
        <f t="shared" si="571"/>
        <v>31.684105365272895</v>
      </c>
      <c r="BW782" s="54">
        <f t="shared" si="572"/>
        <v>3579.3800000000047</v>
      </c>
      <c r="BX782" s="237">
        <f t="shared" si="573"/>
        <v>0.98645728837101754</v>
      </c>
      <c r="BY782" s="58">
        <v>3450</v>
      </c>
      <c r="BZ782" s="58">
        <v>6720</v>
      </c>
      <c r="CA782" s="58">
        <v>5080</v>
      </c>
      <c r="CB782" s="58">
        <v>3360</v>
      </c>
      <c r="CC782" s="59">
        <v>37121</v>
      </c>
      <c r="CD782" s="59">
        <v>5175</v>
      </c>
      <c r="CE782" s="59">
        <v>20000</v>
      </c>
      <c r="CF782" s="42">
        <f t="shared" si="574"/>
        <v>1.049669126036358E-2</v>
      </c>
      <c r="CG782" s="42">
        <f t="shared" si="575"/>
        <v>2.0808496802861169E-2</v>
      </c>
      <c r="CH782" s="42">
        <f t="shared" si="576"/>
        <v>1.5455997565984635E-2</v>
      </c>
      <c r="CI782" s="42">
        <f t="shared" si="577"/>
        <v>1.0222864531832358E-2</v>
      </c>
      <c r="CJ782" s="42">
        <f t="shared" si="578"/>
        <v>0.10230341847364766</v>
      </c>
      <c r="CK782" s="54">
        <f t="shared" si="580"/>
        <v>715.876000000001</v>
      </c>
    </row>
    <row r="783" spans="1:89" ht="20" customHeight="1" x14ac:dyDescent="0.6">
      <c r="A783" s="47">
        <v>776</v>
      </c>
      <c r="B783" s="47">
        <v>3</v>
      </c>
      <c r="C783" s="48" t="s">
        <v>1182</v>
      </c>
      <c r="D783" s="48" t="s">
        <v>1140</v>
      </c>
      <c r="E783" s="48" t="s">
        <v>290</v>
      </c>
      <c r="F783" s="55"/>
      <c r="G783" s="19">
        <v>40</v>
      </c>
      <c r="H783" s="20">
        <f t="shared" si="537"/>
        <v>0</v>
      </c>
      <c r="I783" s="23">
        <v>5675</v>
      </c>
      <c r="J783" s="22">
        <v>50</v>
      </c>
      <c r="K783" s="20">
        <f t="shared" si="538"/>
        <v>283750</v>
      </c>
      <c r="L783" s="23"/>
      <c r="M783" s="24">
        <v>60</v>
      </c>
      <c r="N783" s="20">
        <f t="shared" si="539"/>
        <v>0</v>
      </c>
      <c r="O783" s="23">
        <v>2112</v>
      </c>
      <c r="P783" s="25">
        <v>12</v>
      </c>
      <c r="Q783" s="20">
        <f t="shared" si="540"/>
        <v>25344</v>
      </c>
      <c r="R783" s="23"/>
      <c r="S783" s="26">
        <v>12</v>
      </c>
      <c r="T783" s="20">
        <f t="shared" si="541"/>
        <v>0</v>
      </c>
      <c r="U783" s="23">
        <v>450</v>
      </c>
      <c r="V783" s="25">
        <v>8</v>
      </c>
      <c r="W783" s="20">
        <f t="shared" si="542"/>
        <v>3600</v>
      </c>
      <c r="X783" s="23">
        <v>656</v>
      </c>
      <c r="Y783" s="25">
        <v>12</v>
      </c>
      <c r="Z783" s="20">
        <f t="shared" si="543"/>
        <v>7872</v>
      </c>
      <c r="AA783" s="23">
        <v>614</v>
      </c>
      <c r="AB783" s="25">
        <v>10</v>
      </c>
      <c r="AC783" s="20">
        <f t="shared" si="544"/>
        <v>6140</v>
      </c>
      <c r="AD783" s="23">
        <v>80</v>
      </c>
      <c r="AE783" s="25">
        <v>25</v>
      </c>
      <c r="AF783" s="20">
        <f t="shared" si="545"/>
        <v>2000</v>
      </c>
      <c r="AG783" s="23">
        <v>647</v>
      </c>
      <c r="AH783" s="25">
        <v>7.5</v>
      </c>
      <c r="AI783" s="20">
        <f t="shared" si="546"/>
        <v>4852.5</v>
      </c>
      <c r="AJ783" s="23"/>
      <c r="AK783" s="22">
        <v>15</v>
      </c>
      <c r="AL783" s="20">
        <f t="shared" si="547"/>
        <v>0</v>
      </c>
      <c r="AM783" s="23"/>
      <c r="AN783" s="25">
        <v>12</v>
      </c>
      <c r="AO783" s="20">
        <f t="shared" si="548"/>
        <v>0</v>
      </c>
      <c r="AP783" s="23">
        <f t="shared" si="549"/>
        <v>2447</v>
      </c>
      <c r="AQ783" s="23">
        <v>16</v>
      </c>
      <c r="AR783" s="27">
        <v>4</v>
      </c>
      <c r="AS783" s="23">
        <f t="shared" si="550"/>
        <v>64</v>
      </c>
      <c r="AT783" s="23"/>
      <c r="AU783" s="28">
        <v>6</v>
      </c>
      <c r="AV783" s="23">
        <f t="shared" si="551"/>
        <v>0</v>
      </c>
      <c r="AW783" s="23">
        <v>1336</v>
      </c>
      <c r="AX783" s="29">
        <f t="shared" si="552"/>
        <v>1400</v>
      </c>
      <c r="AY783" s="23">
        <v>24780</v>
      </c>
      <c r="AZ783" s="30">
        <f t="shared" si="553"/>
        <v>0.37215859030837006</v>
      </c>
      <c r="BA783" s="30">
        <f t="shared" si="554"/>
        <v>0.43118942731277532</v>
      </c>
      <c r="BB783" s="30">
        <f t="shared" si="555"/>
        <v>0.66287878787878785</v>
      </c>
      <c r="BC783" s="20">
        <f t="shared" si="556"/>
        <v>303362</v>
      </c>
      <c r="BD783" s="20">
        <f t="shared" si="557"/>
        <v>285750</v>
      </c>
      <c r="BE783" s="20">
        <f t="shared" si="558"/>
        <v>303362</v>
      </c>
      <c r="BF783" s="20">
        <f t="shared" si="559"/>
        <v>308214.5</v>
      </c>
      <c r="BG783" s="36">
        <v>359618.5</v>
      </c>
      <c r="BH783" s="36">
        <v>237671.71</v>
      </c>
      <c r="BI783" s="237">
        <f t="shared" si="560"/>
        <v>66.08995643994956</v>
      </c>
      <c r="BJ783" s="238">
        <f t="shared" si="561"/>
        <v>28938</v>
      </c>
      <c r="BK783" s="239">
        <f t="shared" si="562"/>
        <v>8.0468607705109729</v>
      </c>
      <c r="BL783" s="27">
        <f t="shared" si="563"/>
        <v>33260</v>
      </c>
      <c r="BM783" s="239">
        <f t="shared" si="564"/>
        <v>9.2486899311353561</v>
      </c>
      <c r="BN783" s="240">
        <f t="shared" si="565"/>
        <v>0</v>
      </c>
      <c r="BO783" s="239">
        <f t="shared" si="566"/>
        <v>0</v>
      </c>
      <c r="BP783" s="27">
        <f t="shared" si="567"/>
        <v>12600</v>
      </c>
      <c r="BQ783" s="239">
        <f t="shared" si="568"/>
        <v>3.503712962486635</v>
      </c>
      <c r="BR783" s="36">
        <f t="shared" si="569"/>
        <v>9743.5</v>
      </c>
      <c r="BS783" s="239">
        <f t="shared" si="570"/>
        <v>2.7093989880943279</v>
      </c>
      <c r="BT783" s="248">
        <f t="shared" si="579"/>
        <v>0.33910043560050446</v>
      </c>
      <c r="BU783" s="36">
        <v>84541.5</v>
      </c>
      <c r="BV783" s="47">
        <f t="shared" si="571"/>
        <v>23.50866265222729</v>
      </c>
      <c r="BW783" s="54">
        <f t="shared" si="572"/>
        <v>37405.290000000008</v>
      </c>
      <c r="BX783" s="237">
        <f t="shared" si="573"/>
        <v>10.401380907823153</v>
      </c>
      <c r="BY783" s="53">
        <v>8597</v>
      </c>
      <c r="BZ783" s="53">
        <v>7800</v>
      </c>
      <c r="CA783" s="53">
        <v>9525</v>
      </c>
      <c r="CB783" s="53">
        <v>3016</v>
      </c>
      <c r="CC783" s="54">
        <v>33260</v>
      </c>
      <c r="CD783" s="54">
        <v>0</v>
      </c>
      <c r="CE783" s="54">
        <v>12600</v>
      </c>
      <c r="CF783" s="42">
        <f t="shared" si="574"/>
        <v>2.8339080042984948E-2</v>
      </c>
      <c r="CG783" s="42">
        <f t="shared" si="575"/>
        <v>2.7296587926509186E-2</v>
      </c>
      <c r="CH783" s="42">
        <f t="shared" si="576"/>
        <v>3.1398131605145006E-2</v>
      </c>
      <c r="CI783" s="42">
        <f t="shared" si="577"/>
        <v>9.7853929649643345E-3</v>
      </c>
      <c r="CJ783" s="42">
        <f t="shared" si="578"/>
        <v>9.2486899311353565E-2</v>
      </c>
      <c r="CK783" s="54">
        <f t="shared" si="580"/>
        <v>7481.0580000000018</v>
      </c>
    </row>
    <row r="784" spans="1:89" ht="20" customHeight="1" x14ac:dyDescent="0.6">
      <c r="A784" s="47">
        <v>777</v>
      </c>
      <c r="B784" s="47">
        <v>3</v>
      </c>
      <c r="C784" s="48" t="s">
        <v>1183</v>
      </c>
      <c r="D784" s="48" t="s">
        <v>1184</v>
      </c>
      <c r="E784" s="48" t="s">
        <v>603</v>
      </c>
      <c r="F784" s="57"/>
      <c r="G784" s="19">
        <v>40</v>
      </c>
      <c r="H784" s="20">
        <f t="shared" si="537"/>
        <v>0</v>
      </c>
      <c r="I784" s="57">
        <v>5050</v>
      </c>
      <c r="J784" s="22">
        <v>50</v>
      </c>
      <c r="K784" s="20">
        <f t="shared" si="538"/>
        <v>252500</v>
      </c>
      <c r="L784" s="23"/>
      <c r="M784" s="24">
        <v>60</v>
      </c>
      <c r="N784" s="20">
        <f t="shared" si="539"/>
        <v>0</v>
      </c>
      <c r="O784" s="57">
        <v>2211</v>
      </c>
      <c r="P784" s="25">
        <v>12</v>
      </c>
      <c r="Q784" s="20">
        <f t="shared" si="540"/>
        <v>26532</v>
      </c>
      <c r="R784" s="57">
        <v>2440</v>
      </c>
      <c r="S784" s="26">
        <v>12</v>
      </c>
      <c r="T784" s="20">
        <f t="shared" si="541"/>
        <v>29280</v>
      </c>
      <c r="U784" s="23">
        <v>1440</v>
      </c>
      <c r="V784" s="25">
        <v>8</v>
      </c>
      <c r="W784" s="20">
        <f t="shared" si="542"/>
        <v>11520</v>
      </c>
      <c r="X784" s="57">
        <v>257</v>
      </c>
      <c r="Y784" s="25">
        <v>12</v>
      </c>
      <c r="Z784" s="20">
        <f t="shared" si="543"/>
        <v>3084</v>
      </c>
      <c r="AA784" s="57">
        <v>750</v>
      </c>
      <c r="AB784" s="25">
        <v>10</v>
      </c>
      <c r="AC784" s="20">
        <f t="shared" si="544"/>
        <v>7500</v>
      </c>
      <c r="AD784" s="57">
        <v>472</v>
      </c>
      <c r="AE784" s="25">
        <v>25</v>
      </c>
      <c r="AF784" s="20">
        <f t="shared" si="545"/>
        <v>11800</v>
      </c>
      <c r="AG784" s="57"/>
      <c r="AH784" s="25">
        <v>7.5</v>
      </c>
      <c r="AI784" s="20">
        <f t="shared" si="546"/>
        <v>0</v>
      </c>
      <c r="AJ784" s="57">
        <v>151</v>
      </c>
      <c r="AK784" s="22">
        <v>15</v>
      </c>
      <c r="AL784" s="20">
        <f t="shared" si="547"/>
        <v>2265</v>
      </c>
      <c r="AM784" s="57"/>
      <c r="AN784" s="25">
        <v>12</v>
      </c>
      <c r="AO784" s="20">
        <f t="shared" si="548"/>
        <v>0</v>
      </c>
      <c r="AP784" s="23">
        <f t="shared" si="549"/>
        <v>5510</v>
      </c>
      <c r="AQ784" s="57">
        <v>27</v>
      </c>
      <c r="AR784" s="27">
        <v>4</v>
      </c>
      <c r="AS784" s="23">
        <f t="shared" si="550"/>
        <v>108</v>
      </c>
      <c r="AT784" s="57"/>
      <c r="AU784" s="28">
        <v>6</v>
      </c>
      <c r="AV784" s="23">
        <f t="shared" si="551"/>
        <v>0</v>
      </c>
      <c r="AW784" s="57">
        <v>317</v>
      </c>
      <c r="AX784" s="29">
        <f t="shared" si="552"/>
        <v>425</v>
      </c>
      <c r="AY784" s="57">
        <v>8680</v>
      </c>
      <c r="AZ784" s="30">
        <f t="shared" si="553"/>
        <v>0.43782178217821782</v>
      </c>
      <c r="BA784" s="30">
        <f t="shared" si="554"/>
        <v>1.0910891089108912</v>
      </c>
      <c r="BB784" s="30">
        <f t="shared" si="555"/>
        <v>0.19222071460877432</v>
      </c>
      <c r="BC784" s="20">
        <f t="shared" si="556"/>
        <v>315684</v>
      </c>
      <c r="BD784" s="20">
        <f t="shared" si="557"/>
        <v>293580</v>
      </c>
      <c r="BE784" s="20">
        <f t="shared" si="558"/>
        <v>315684</v>
      </c>
      <c r="BF784" s="20">
        <f t="shared" si="559"/>
        <v>315684</v>
      </c>
      <c r="BG784" s="241">
        <v>357198</v>
      </c>
      <c r="BH784" s="241">
        <v>236088.11</v>
      </c>
      <c r="BI784" s="237">
        <f t="shared" si="560"/>
        <v>66.094465814478241</v>
      </c>
      <c r="BJ784" s="238">
        <f t="shared" si="561"/>
        <v>29509</v>
      </c>
      <c r="BK784" s="239">
        <f t="shared" si="562"/>
        <v>8.26124446385478</v>
      </c>
      <c r="BL784" s="27">
        <f t="shared" si="563"/>
        <v>22870</v>
      </c>
      <c r="BM784" s="239">
        <f t="shared" si="564"/>
        <v>6.4026114367941593</v>
      </c>
      <c r="BN784" s="240">
        <f t="shared" si="565"/>
        <v>11092.5</v>
      </c>
      <c r="BO784" s="239">
        <f t="shared" si="566"/>
        <v>3.1054205230712379</v>
      </c>
      <c r="BP784" s="27">
        <f t="shared" si="567"/>
        <v>7500</v>
      </c>
      <c r="BQ784" s="239">
        <f t="shared" si="568"/>
        <v>2.0996758100549275</v>
      </c>
      <c r="BR784" s="36">
        <f t="shared" si="569"/>
        <v>32363</v>
      </c>
      <c r="BS784" s="239">
        <f t="shared" si="570"/>
        <v>9.06024109877435</v>
      </c>
      <c r="BT784" s="248">
        <f t="shared" si="579"/>
        <v>0.33905534185521757</v>
      </c>
      <c r="BU784" s="241">
        <v>103334.5</v>
      </c>
      <c r="BV784" s="47">
        <f t="shared" si="571"/>
        <v>28.929193332549453</v>
      </c>
      <c r="BW784" s="54">
        <f t="shared" si="572"/>
        <v>17775.390000000014</v>
      </c>
      <c r="BX784" s="237">
        <f t="shared" si="573"/>
        <v>4.9763408529723048</v>
      </c>
      <c r="BY784" s="58">
        <v>11429</v>
      </c>
      <c r="BZ784" s="58">
        <v>7500</v>
      </c>
      <c r="CA784" s="58">
        <v>8660</v>
      </c>
      <c r="CB784" s="58">
        <v>1920</v>
      </c>
      <c r="CC784" s="59">
        <v>22870</v>
      </c>
      <c r="CD784" s="59">
        <v>11092.5</v>
      </c>
      <c r="CE784" s="59">
        <v>7500</v>
      </c>
      <c r="CF784" s="42">
        <f t="shared" si="574"/>
        <v>3.6203925444431774E-2</v>
      </c>
      <c r="CG784" s="42">
        <f t="shared" si="575"/>
        <v>2.5546699366441855E-2</v>
      </c>
      <c r="CH784" s="42">
        <f t="shared" si="576"/>
        <v>2.7432495786926168E-2</v>
      </c>
      <c r="CI784" s="42">
        <f t="shared" si="577"/>
        <v>6.0820313984870948E-3</v>
      </c>
      <c r="CJ784" s="42">
        <f t="shared" si="578"/>
        <v>6.4026114367941589E-2</v>
      </c>
      <c r="CK784" s="54">
        <f t="shared" si="580"/>
        <v>3555.0780000000032</v>
      </c>
    </row>
    <row r="785" spans="1:89" ht="20" customHeight="1" x14ac:dyDescent="0.6">
      <c r="A785" s="47">
        <v>778</v>
      </c>
      <c r="B785" s="63">
        <v>3</v>
      </c>
      <c r="C785" s="48" t="s">
        <v>1185</v>
      </c>
      <c r="D785" s="48" t="s">
        <v>630</v>
      </c>
      <c r="E785" s="48" t="s">
        <v>163</v>
      </c>
      <c r="F785" s="57">
        <v>10</v>
      </c>
      <c r="G785" s="19">
        <v>40</v>
      </c>
      <c r="H785" s="20">
        <f t="shared" si="537"/>
        <v>400</v>
      </c>
      <c r="I785" s="57">
        <v>6171</v>
      </c>
      <c r="J785" s="22">
        <v>50</v>
      </c>
      <c r="K785" s="20">
        <f t="shared" si="538"/>
        <v>308550</v>
      </c>
      <c r="L785" s="23"/>
      <c r="M785" s="24">
        <v>60</v>
      </c>
      <c r="N785" s="20">
        <f t="shared" si="539"/>
        <v>0</v>
      </c>
      <c r="O785" s="57">
        <v>2104</v>
      </c>
      <c r="P785" s="25">
        <v>12</v>
      </c>
      <c r="Q785" s="20">
        <f t="shared" si="540"/>
        <v>25248</v>
      </c>
      <c r="R785" s="57"/>
      <c r="S785" s="26">
        <v>12</v>
      </c>
      <c r="T785" s="20">
        <f t="shared" si="541"/>
        <v>0</v>
      </c>
      <c r="U785" s="57">
        <v>230</v>
      </c>
      <c r="V785" s="25">
        <v>8</v>
      </c>
      <c r="W785" s="20">
        <f t="shared" si="542"/>
        <v>1840</v>
      </c>
      <c r="X785" s="57">
        <v>85</v>
      </c>
      <c r="Y785" s="25">
        <v>12</v>
      </c>
      <c r="Z785" s="20">
        <f t="shared" si="543"/>
        <v>1020</v>
      </c>
      <c r="AA785" s="57">
        <v>190</v>
      </c>
      <c r="AB785" s="25">
        <v>10</v>
      </c>
      <c r="AC785" s="20">
        <f t="shared" si="544"/>
        <v>1900</v>
      </c>
      <c r="AD785" s="57"/>
      <c r="AE785" s="25">
        <v>25</v>
      </c>
      <c r="AF785" s="20">
        <f t="shared" si="545"/>
        <v>0</v>
      </c>
      <c r="AG785" s="57">
        <v>282</v>
      </c>
      <c r="AH785" s="25">
        <v>7.5</v>
      </c>
      <c r="AI785" s="20">
        <f t="shared" si="546"/>
        <v>2115</v>
      </c>
      <c r="AJ785" s="57"/>
      <c r="AK785" s="22">
        <v>15</v>
      </c>
      <c r="AL785" s="20">
        <f t="shared" si="547"/>
        <v>0</v>
      </c>
      <c r="AM785" s="57"/>
      <c r="AN785" s="25">
        <v>12</v>
      </c>
      <c r="AO785" s="20">
        <f t="shared" si="548"/>
        <v>0</v>
      </c>
      <c r="AP785" s="23">
        <f t="shared" si="549"/>
        <v>787</v>
      </c>
      <c r="AQ785" s="57">
        <v>85</v>
      </c>
      <c r="AR785" s="27">
        <v>4</v>
      </c>
      <c r="AS785" s="23">
        <f t="shared" si="550"/>
        <v>340</v>
      </c>
      <c r="AT785" s="57"/>
      <c r="AU785" s="28">
        <v>6</v>
      </c>
      <c r="AV785" s="23">
        <f t="shared" si="551"/>
        <v>0</v>
      </c>
      <c r="AW785" s="57">
        <v>520</v>
      </c>
      <c r="AX785" s="29">
        <f t="shared" si="552"/>
        <v>860</v>
      </c>
      <c r="AY785" s="23">
        <v>15358</v>
      </c>
      <c r="AZ785" s="30">
        <f t="shared" si="553"/>
        <v>0.34039799385212749</v>
      </c>
      <c r="BA785" s="30">
        <f t="shared" si="554"/>
        <v>0.12732567545704579</v>
      </c>
      <c r="BB785" s="30">
        <f t="shared" si="555"/>
        <v>0.40874524714828897</v>
      </c>
      <c r="BC785" s="20">
        <f t="shared" si="556"/>
        <v>313710</v>
      </c>
      <c r="BD785" s="20">
        <f t="shared" si="557"/>
        <v>308950</v>
      </c>
      <c r="BE785" s="20">
        <f t="shared" si="558"/>
        <v>313710</v>
      </c>
      <c r="BF785" s="20">
        <f t="shared" si="559"/>
        <v>315825</v>
      </c>
      <c r="BG785" s="241">
        <v>357016</v>
      </c>
      <c r="BH785" s="241">
        <v>242207.5</v>
      </c>
      <c r="BI785" s="237">
        <f t="shared" si="560"/>
        <v>67.84219754856926</v>
      </c>
      <c r="BJ785" s="238">
        <f t="shared" si="561"/>
        <v>20470</v>
      </c>
      <c r="BK785" s="239">
        <f t="shared" si="562"/>
        <v>5.7336365877159565</v>
      </c>
      <c r="BL785" s="27">
        <f t="shared" si="563"/>
        <v>29080</v>
      </c>
      <c r="BM785" s="239">
        <f t="shared" si="564"/>
        <v>8.1452932081475335</v>
      </c>
      <c r="BN785" s="240">
        <f t="shared" si="565"/>
        <v>832</v>
      </c>
      <c r="BO785" s="239">
        <f t="shared" si="566"/>
        <v>0.23304277679431734</v>
      </c>
      <c r="BP785" s="27">
        <f t="shared" si="567"/>
        <v>16000</v>
      </c>
      <c r="BQ785" s="239">
        <f t="shared" si="568"/>
        <v>4.4815918614291794</v>
      </c>
      <c r="BR785" s="36">
        <f t="shared" si="569"/>
        <v>24511</v>
      </c>
      <c r="BS785" s="239">
        <f t="shared" si="570"/>
        <v>6.8655186322181638</v>
      </c>
      <c r="BT785" s="248">
        <f t="shared" si="579"/>
        <v>0.3215780245143075</v>
      </c>
      <c r="BU785" s="241">
        <v>90893</v>
      </c>
      <c r="BV785" s="47">
        <f t="shared" si="571"/>
        <v>25.459083066305151</v>
      </c>
      <c r="BW785" s="54">
        <f t="shared" si="572"/>
        <v>23915.5</v>
      </c>
      <c r="BX785" s="237">
        <f t="shared" si="573"/>
        <v>6.6987193851255968</v>
      </c>
      <c r="BY785" s="58">
        <v>7200</v>
      </c>
      <c r="BZ785" s="58">
        <v>7500</v>
      </c>
      <c r="CA785" s="58">
        <v>4020</v>
      </c>
      <c r="CB785" s="58">
        <v>1750</v>
      </c>
      <c r="CC785" s="59">
        <v>29080</v>
      </c>
      <c r="CD785" s="59">
        <v>832</v>
      </c>
      <c r="CE785" s="59">
        <v>16000</v>
      </c>
      <c r="CF785" s="42">
        <f t="shared" si="574"/>
        <v>2.2951133212202351E-2</v>
      </c>
      <c r="CG785" s="42">
        <f t="shared" si="575"/>
        <v>2.4275772778766792E-2</v>
      </c>
      <c r="CH785" s="42">
        <f t="shared" si="576"/>
        <v>1.2814382710146314E-2</v>
      </c>
      <c r="CI785" s="42">
        <f t="shared" si="577"/>
        <v>5.5410432992954962E-3</v>
      </c>
      <c r="CJ785" s="42">
        <f t="shared" si="578"/>
        <v>8.1452932081475346E-2</v>
      </c>
      <c r="CK785" s="54">
        <f t="shared" si="580"/>
        <v>4783.1000000000004</v>
      </c>
    </row>
    <row r="786" spans="1:89" ht="20" customHeight="1" x14ac:dyDescent="0.6">
      <c r="A786" s="47">
        <v>779</v>
      </c>
      <c r="B786" s="47">
        <v>3</v>
      </c>
      <c r="C786" s="70" t="s">
        <v>1186</v>
      </c>
      <c r="D786" s="48" t="s">
        <v>1187</v>
      </c>
      <c r="E786" s="48" t="s">
        <v>268</v>
      </c>
      <c r="F786" s="57"/>
      <c r="G786" s="19">
        <v>40</v>
      </c>
      <c r="H786" s="20">
        <f t="shared" si="537"/>
        <v>0</v>
      </c>
      <c r="I786" s="23">
        <v>5359</v>
      </c>
      <c r="J786" s="22">
        <v>50</v>
      </c>
      <c r="K786" s="20">
        <f t="shared" si="538"/>
        <v>267950</v>
      </c>
      <c r="L786" s="23"/>
      <c r="M786" s="24">
        <v>60</v>
      </c>
      <c r="N786" s="20">
        <f t="shared" si="539"/>
        <v>0</v>
      </c>
      <c r="O786" s="23">
        <v>2902</v>
      </c>
      <c r="P786" s="25">
        <v>12</v>
      </c>
      <c r="Q786" s="20">
        <f t="shared" si="540"/>
        <v>34824</v>
      </c>
      <c r="R786" s="23">
        <v>300</v>
      </c>
      <c r="S786" s="26">
        <v>12</v>
      </c>
      <c r="T786" s="20">
        <f t="shared" si="541"/>
        <v>3600</v>
      </c>
      <c r="U786" s="23">
        <v>619</v>
      </c>
      <c r="V786" s="25">
        <v>8</v>
      </c>
      <c r="W786" s="20">
        <f t="shared" si="542"/>
        <v>4952</v>
      </c>
      <c r="X786" s="23">
        <v>480</v>
      </c>
      <c r="Y786" s="25">
        <v>12</v>
      </c>
      <c r="Z786" s="20">
        <f t="shared" si="543"/>
        <v>5760</v>
      </c>
      <c r="AA786" s="23">
        <v>680</v>
      </c>
      <c r="AB786" s="25">
        <v>10</v>
      </c>
      <c r="AC786" s="20">
        <f t="shared" si="544"/>
        <v>6800</v>
      </c>
      <c r="AD786" s="23">
        <v>160</v>
      </c>
      <c r="AE786" s="25">
        <v>25</v>
      </c>
      <c r="AF786" s="20">
        <f t="shared" si="545"/>
        <v>4000</v>
      </c>
      <c r="AG786" s="23"/>
      <c r="AH786" s="25">
        <v>7.5</v>
      </c>
      <c r="AI786" s="20">
        <f t="shared" si="546"/>
        <v>0</v>
      </c>
      <c r="AJ786" s="23"/>
      <c r="AK786" s="22">
        <v>15</v>
      </c>
      <c r="AL786" s="20">
        <f t="shared" si="547"/>
        <v>0</v>
      </c>
      <c r="AM786" s="23"/>
      <c r="AN786" s="25">
        <v>12</v>
      </c>
      <c r="AO786" s="20">
        <f t="shared" si="548"/>
        <v>0</v>
      </c>
      <c r="AP786" s="23">
        <f t="shared" si="549"/>
        <v>2239</v>
      </c>
      <c r="AQ786" s="23">
        <v>60</v>
      </c>
      <c r="AR786" s="27">
        <v>4</v>
      </c>
      <c r="AS786" s="23">
        <f t="shared" si="550"/>
        <v>240</v>
      </c>
      <c r="AT786" s="23"/>
      <c r="AU786" s="28">
        <v>6</v>
      </c>
      <c r="AV786" s="23">
        <f t="shared" si="551"/>
        <v>0</v>
      </c>
      <c r="AW786" s="23">
        <v>1639</v>
      </c>
      <c r="AX786" s="29">
        <f t="shared" si="552"/>
        <v>1879</v>
      </c>
      <c r="AY786" s="23">
        <v>28965</v>
      </c>
      <c r="AZ786" s="30">
        <f t="shared" si="553"/>
        <v>0.54151894010076507</v>
      </c>
      <c r="BA786" s="30">
        <f t="shared" si="554"/>
        <v>0.4178018286993842</v>
      </c>
      <c r="BB786" s="30">
        <f t="shared" si="555"/>
        <v>0.64748449345279113</v>
      </c>
      <c r="BC786" s="20">
        <f t="shared" si="556"/>
        <v>293062</v>
      </c>
      <c r="BD786" s="20">
        <f t="shared" si="557"/>
        <v>275550</v>
      </c>
      <c r="BE786" s="20">
        <f t="shared" si="558"/>
        <v>293062</v>
      </c>
      <c r="BF786" s="20">
        <f t="shared" si="559"/>
        <v>293062</v>
      </c>
      <c r="BG786" s="36">
        <v>356851</v>
      </c>
      <c r="BH786" s="36">
        <v>234724.32833039999</v>
      </c>
      <c r="BI786" s="237">
        <f t="shared" si="560"/>
        <v>65.776564541054938</v>
      </c>
      <c r="BJ786" s="238">
        <f t="shared" si="561"/>
        <v>21820</v>
      </c>
      <c r="BK786" s="239">
        <f t="shared" si="562"/>
        <v>6.1145968485446307</v>
      </c>
      <c r="BL786" s="27">
        <f t="shared" si="563"/>
        <v>42048</v>
      </c>
      <c r="BM786" s="239">
        <f t="shared" si="564"/>
        <v>11.783069124088204</v>
      </c>
      <c r="BN786" s="240">
        <f t="shared" si="565"/>
        <v>0</v>
      </c>
      <c r="BO786" s="239">
        <f t="shared" si="566"/>
        <v>0</v>
      </c>
      <c r="BP786" s="27">
        <f t="shared" si="567"/>
        <v>20140</v>
      </c>
      <c r="BQ786" s="239">
        <f t="shared" si="568"/>
        <v>5.6438121232671339</v>
      </c>
      <c r="BR786" s="36">
        <f t="shared" si="569"/>
        <v>37803.699999999997</v>
      </c>
      <c r="BS786" s="239">
        <f t="shared" si="570"/>
        <v>10.593693166055299</v>
      </c>
      <c r="BT786" s="248">
        <f t="shared" si="579"/>
        <v>0.34223435458945051</v>
      </c>
      <c r="BU786" s="36">
        <v>121811.7</v>
      </c>
      <c r="BV786" s="47">
        <f t="shared" si="571"/>
        <v>34.135171261955264</v>
      </c>
      <c r="BW786" s="54">
        <f t="shared" si="572"/>
        <v>314.9716696000105</v>
      </c>
      <c r="BX786" s="237">
        <f t="shared" si="573"/>
        <v>8.8264196989782981E-2</v>
      </c>
      <c r="BY786" s="53">
        <v>7300</v>
      </c>
      <c r="BZ786" s="53">
        <v>7200</v>
      </c>
      <c r="CA786" s="53">
        <v>4710</v>
      </c>
      <c r="CB786" s="53">
        <v>2610</v>
      </c>
      <c r="CC786" s="54">
        <v>42048</v>
      </c>
      <c r="CD786" s="54"/>
      <c r="CE786" s="54">
        <v>20140</v>
      </c>
      <c r="CF786" s="42">
        <f t="shared" si="574"/>
        <v>2.4909404835836785E-2</v>
      </c>
      <c r="CG786" s="42">
        <f t="shared" si="575"/>
        <v>2.6129559063690799E-2</v>
      </c>
      <c r="CH786" s="42">
        <f t="shared" si="576"/>
        <v>1.6071684489971406E-2</v>
      </c>
      <c r="CI786" s="42">
        <f t="shared" si="577"/>
        <v>8.9059652906210967E-3</v>
      </c>
      <c r="CJ786" s="42">
        <f t="shared" si="578"/>
        <v>0.11783069124088205</v>
      </c>
      <c r="CK786" s="54">
        <f t="shared" si="580"/>
        <v>62.994333920002106</v>
      </c>
    </row>
    <row r="787" spans="1:89" ht="20" customHeight="1" x14ac:dyDescent="0.6">
      <c r="A787" s="47">
        <v>780</v>
      </c>
      <c r="B787" s="62">
        <v>2</v>
      </c>
      <c r="C787" s="48" t="s">
        <v>1188</v>
      </c>
      <c r="D787" s="48" t="s">
        <v>205</v>
      </c>
      <c r="E787" s="48" t="s">
        <v>70</v>
      </c>
      <c r="F787" s="23"/>
      <c r="G787" s="19">
        <v>40</v>
      </c>
      <c r="H787" s="20">
        <f t="shared" si="537"/>
        <v>0</v>
      </c>
      <c r="I787" s="23">
        <v>6484</v>
      </c>
      <c r="J787" s="22">
        <v>50</v>
      </c>
      <c r="K787" s="20">
        <f t="shared" si="538"/>
        <v>324200</v>
      </c>
      <c r="L787" s="23"/>
      <c r="M787" s="24">
        <v>60</v>
      </c>
      <c r="N787" s="20">
        <f t="shared" si="539"/>
        <v>0</v>
      </c>
      <c r="O787" s="23">
        <v>1131</v>
      </c>
      <c r="P787" s="25">
        <v>12</v>
      </c>
      <c r="Q787" s="20">
        <f t="shared" si="540"/>
        <v>13572</v>
      </c>
      <c r="R787" s="23"/>
      <c r="S787" s="26">
        <v>12</v>
      </c>
      <c r="T787" s="20">
        <f t="shared" si="541"/>
        <v>0</v>
      </c>
      <c r="U787" s="23">
        <v>118</v>
      </c>
      <c r="V787" s="25">
        <v>8</v>
      </c>
      <c r="W787" s="20">
        <f t="shared" si="542"/>
        <v>944</v>
      </c>
      <c r="X787" s="23">
        <v>44</v>
      </c>
      <c r="Y787" s="25">
        <v>12</v>
      </c>
      <c r="Z787" s="20">
        <f t="shared" si="543"/>
        <v>528</v>
      </c>
      <c r="AA787" s="23">
        <v>269</v>
      </c>
      <c r="AB787" s="25">
        <v>10</v>
      </c>
      <c r="AC787" s="20">
        <f t="shared" si="544"/>
        <v>2690</v>
      </c>
      <c r="AD787" s="23">
        <v>96</v>
      </c>
      <c r="AE787" s="25">
        <v>25</v>
      </c>
      <c r="AF787" s="20">
        <f t="shared" si="545"/>
        <v>2400</v>
      </c>
      <c r="AG787" s="23"/>
      <c r="AH787" s="25">
        <v>7.5</v>
      </c>
      <c r="AI787" s="20">
        <f t="shared" si="546"/>
        <v>0</v>
      </c>
      <c r="AJ787" s="23"/>
      <c r="AK787" s="22">
        <v>15</v>
      </c>
      <c r="AL787" s="20">
        <f t="shared" si="547"/>
        <v>0</v>
      </c>
      <c r="AM787" s="23"/>
      <c r="AN787" s="25">
        <v>12</v>
      </c>
      <c r="AO787" s="20">
        <f t="shared" si="548"/>
        <v>0</v>
      </c>
      <c r="AP787" s="23">
        <f t="shared" si="549"/>
        <v>527</v>
      </c>
      <c r="AQ787" s="23"/>
      <c r="AR787" s="27">
        <v>4</v>
      </c>
      <c r="AS787" s="23">
        <f t="shared" si="550"/>
        <v>0</v>
      </c>
      <c r="AT787" s="23"/>
      <c r="AU787" s="28">
        <v>6</v>
      </c>
      <c r="AV787" s="23">
        <f t="shared" si="551"/>
        <v>0</v>
      </c>
      <c r="AW787" s="23">
        <v>448</v>
      </c>
      <c r="AX787" s="29">
        <f t="shared" si="552"/>
        <v>448</v>
      </c>
      <c r="AY787" s="23">
        <v>11580</v>
      </c>
      <c r="AZ787" s="30">
        <f t="shared" si="553"/>
        <v>0.17442936458975941</v>
      </c>
      <c r="BA787" s="30">
        <f t="shared" si="554"/>
        <v>8.1276989512646516E-2</v>
      </c>
      <c r="BB787" s="30">
        <f t="shared" si="555"/>
        <v>0.39610963748894784</v>
      </c>
      <c r="BC787" s="20">
        <f t="shared" si="556"/>
        <v>330762</v>
      </c>
      <c r="BD787" s="20">
        <f t="shared" si="557"/>
        <v>326600</v>
      </c>
      <c r="BE787" s="20">
        <f t="shared" si="558"/>
        <v>330762</v>
      </c>
      <c r="BF787" s="20">
        <f t="shared" si="559"/>
        <v>330762</v>
      </c>
      <c r="BG787" s="36">
        <v>355914</v>
      </c>
      <c r="BH787" s="36">
        <v>242314.91515151499</v>
      </c>
      <c r="BI787" s="237">
        <f t="shared" si="560"/>
        <v>68.082434282302742</v>
      </c>
      <c r="BJ787" s="238">
        <f t="shared" si="561"/>
        <v>33670</v>
      </c>
      <c r="BK787" s="239">
        <f t="shared" si="562"/>
        <v>9.4601504857915124</v>
      </c>
      <c r="BL787" s="27">
        <f t="shared" si="563"/>
        <v>27672.78</v>
      </c>
      <c r="BM787" s="239">
        <f t="shared" si="564"/>
        <v>7.7751310709890591</v>
      </c>
      <c r="BN787" s="240">
        <f t="shared" si="565"/>
        <v>8754.39</v>
      </c>
      <c r="BO787" s="239">
        <f t="shared" si="566"/>
        <v>2.459692509988368</v>
      </c>
      <c r="BP787" s="27">
        <f t="shared" si="567"/>
        <v>8000</v>
      </c>
      <c r="BQ787" s="239">
        <f t="shared" si="568"/>
        <v>2.2477340031580662</v>
      </c>
      <c r="BR787" s="36">
        <f t="shared" si="569"/>
        <v>26217.199999999997</v>
      </c>
      <c r="BS787" s="239">
        <f t="shared" si="570"/>
        <v>7.366161488449456</v>
      </c>
      <c r="BT787" s="248">
        <f t="shared" si="579"/>
        <v>0.31917565717697255</v>
      </c>
      <c r="BU787" s="36">
        <v>104314.37</v>
      </c>
      <c r="BV787" s="47">
        <f t="shared" si="571"/>
        <v>29.308869558376461</v>
      </c>
      <c r="BW787" s="54">
        <f t="shared" si="572"/>
        <v>9284.7148484850186</v>
      </c>
      <c r="BX787" s="237">
        <f t="shared" si="573"/>
        <v>2.6086961593207962</v>
      </c>
      <c r="BY787" s="53">
        <v>16092</v>
      </c>
      <c r="BZ787" s="53">
        <v>9000</v>
      </c>
      <c r="CA787" s="53">
        <v>7500</v>
      </c>
      <c r="CB787" s="53">
        <v>1078</v>
      </c>
      <c r="CC787" s="54">
        <v>27672.78</v>
      </c>
      <c r="CD787" s="54">
        <v>8754.39</v>
      </c>
      <c r="CE787" s="54">
        <v>8000</v>
      </c>
      <c r="CF787" s="42">
        <f t="shared" si="574"/>
        <v>4.8651296098100746E-2</v>
      </c>
      <c r="CG787" s="42">
        <f t="shared" si="575"/>
        <v>2.7556644213104716E-2</v>
      </c>
      <c r="CH787" s="42">
        <f t="shared" si="576"/>
        <v>2.267491428882399E-2</v>
      </c>
      <c r="CI787" s="42">
        <f t="shared" si="577"/>
        <v>3.2591410137803012E-3</v>
      </c>
      <c r="CJ787" s="42">
        <f t="shared" si="578"/>
        <v>7.7751310709890595E-2</v>
      </c>
      <c r="CK787" s="54">
        <f t="shared" si="580"/>
        <v>1856.9429696970037</v>
      </c>
    </row>
    <row r="788" spans="1:89" ht="20" customHeight="1" x14ac:dyDescent="0.6">
      <c r="A788" s="47">
        <v>781</v>
      </c>
      <c r="B788" s="62">
        <v>2</v>
      </c>
      <c r="C788" s="48" t="s">
        <v>1189</v>
      </c>
      <c r="D788" s="48" t="s">
        <v>87</v>
      </c>
      <c r="E788" s="48" t="s">
        <v>525</v>
      </c>
      <c r="F788" s="55"/>
      <c r="G788" s="19">
        <v>40</v>
      </c>
      <c r="H788" s="20">
        <f t="shared" si="537"/>
        <v>0</v>
      </c>
      <c r="I788" s="23">
        <v>5830</v>
      </c>
      <c r="J788" s="22">
        <v>50</v>
      </c>
      <c r="K788" s="20">
        <f t="shared" si="538"/>
        <v>291500</v>
      </c>
      <c r="L788" s="23"/>
      <c r="M788" s="24">
        <v>60</v>
      </c>
      <c r="N788" s="20">
        <f t="shared" si="539"/>
        <v>0</v>
      </c>
      <c r="O788" s="23">
        <v>2648</v>
      </c>
      <c r="P788" s="25">
        <v>12</v>
      </c>
      <c r="Q788" s="20">
        <f t="shared" si="540"/>
        <v>31776</v>
      </c>
      <c r="R788" s="23"/>
      <c r="S788" s="26">
        <v>12</v>
      </c>
      <c r="T788" s="20">
        <f t="shared" si="541"/>
        <v>0</v>
      </c>
      <c r="U788" s="23">
        <v>360</v>
      </c>
      <c r="V788" s="25">
        <v>8</v>
      </c>
      <c r="W788" s="20">
        <f t="shared" si="542"/>
        <v>2880</v>
      </c>
      <c r="X788" s="23">
        <v>42</v>
      </c>
      <c r="Y788" s="25">
        <v>12</v>
      </c>
      <c r="Z788" s="20">
        <f t="shared" si="543"/>
        <v>504</v>
      </c>
      <c r="AA788" s="23">
        <v>720</v>
      </c>
      <c r="AB788" s="25">
        <v>10</v>
      </c>
      <c r="AC788" s="20">
        <f t="shared" si="544"/>
        <v>7200</v>
      </c>
      <c r="AD788" s="23">
        <v>90</v>
      </c>
      <c r="AE788" s="25">
        <v>25</v>
      </c>
      <c r="AF788" s="20">
        <f t="shared" si="545"/>
        <v>2250</v>
      </c>
      <c r="AG788" s="23">
        <v>114</v>
      </c>
      <c r="AH788" s="25">
        <v>7.5</v>
      </c>
      <c r="AI788" s="20">
        <f t="shared" si="546"/>
        <v>855</v>
      </c>
      <c r="AJ788" s="23"/>
      <c r="AK788" s="22">
        <v>15</v>
      </c>
      <c r="AL788" s="20">
        <f t="shared" si="547"/>
        <v>0</v>
      </c>
      <c r="AM788" s="23"/>
      <c r="AN788" s="25">
        <v>12</v>
      </c>
      <c r="AO788" s="20">
        <f t="shared" si="548"/>
        <v>0</v>
      </c>
      <c r="AP788" s="23">
        <f t="shared" si="549"/>
        <v>1326</v>
      </c>
      <c r="AQ788" s="23"/>
      <c r="AR788" s="27">
        <v>4</v>
      </c>
      <c r="AS788" s="23">
        <f t="shared" si="550"/>
        <v>0</v>
      </c>
      <c r="AT788" s="23">
        <v>20</v>
      </c>
      <c r="AU788" s="28">
        <v>6</v>
      </c>
      <c r="AV788" s="23">
        <f t="shared" si="551"/>
        <v>120</v>
      </c>
      <c r="AW788" s="23">
        <v>797</v>
      </c>
      <c r="AX788" s="29">
        <f t="shared" si="552"/>
        <v>917</v>
      </c>
      <c r="AY788" s="23">
        <v>18295</v>
      </c>
      <c r="AZ788" s="30">
        <f t="shared" si="553"/>
        <v>0.45420240137221268</v>
      </c>
      <c r="BA788" s="30">
        <f t="shared" si="554"/>
        <v>0.22744425385934819</v>
      </c>
      <c r="BB788" s="30">
        <f t="shared" si="555"/>
        <v>0.34629909365558914</v>
      </c>
      <c r="BC788" s="20">
        <f t="shared" si="556"/>
        <v>304334</v>
      </c>
      <c r="BD788" s="20">
        <f t="shared" si="557"/>
        <v>293750</v>
      </c>
      <c r="BE788" s="20">
        <f t="shared" si="558"/>
        <v>304334</v>
      </c>
      <c r="BF788" s="20">
        <f t="shared" si="559"/>
        <v>305189</v>
      </c>
      <c r="BG788" s="36">
        <v>355260</v>
      </c>
      <c r="BH788" s="36">
        <v>237099.466476</v>
      </c>
      <c r="BI788" s="237">
        <f t="shared" si="560"/>
        <v>66.739702323931766</v>
      </c>
      <c r="BJ788" s="238">
        <f t="shared" si="561"/>
        <v>23686</v>
      </c>
      <c r="BK788" s="239">
        <f t="shared" si="562"/>
        <v>6.6672296346337898</v>
      </c>
      <c r="BL788" s="27">
        <f t="shared" si="563"/>
        <v>15170.5</v>
      </c>
      <c r="BM788" s="239">
        <f t="shared" si="564"/>
        <v>4.2702527726172379</v>
      </c>
      <c r="BN788" s="240">
        <f t="shared" si="565"/>
        <v>3125</v>
      </c>
      <c r="BO788" s="239">
        <f t="shared" si="566"/>
        <v>0.87963744862917304</v>
      </c>
      <c r="BP788" s="27">
        <f t="shared" si="567"/>
        <v>15000</v>
      </c>
      <c r="BQ788" s="239">
        <f t="shared" si="568"/>
        <v>4.2222597534200306</v>
      </c>
      <c r="BR788" s="36">
        <f t="shared" si="569"/>
        <v>37165.08</v>
      </c>
      <c r="BS788" s="239">
        <f t="shared" si="570"/>
        <v>10.461374767775714</v>
      </c>
      <c r="BT788" s="248">
        <f t="shared" si="579"/>
        <v>0.33260297676068229</v>
      </c>
      <c r="BU788" s="36">
        <v>94146.58</v>
      </c>
      <c r="BV788" s="47">
        <f t="shared" si="571"/>
        <v>26.500754377075946</v>
      </c>
      <c r="BW788" s="54">
        <f t="shared" si="572"/>
        <v>24013.953523999997</v>
      </c>
      <c r="BX788" s="237">
        <f t="shared" si="573"/>
        <v>6.7595432989922868</v>
      </c>
      <c r="BY788" s="53">
        <v>7686</v>
      </c>
      <c r="BZ788" s="53">
        <v>5960</v>
      </c>
      <c r="CA788" s="53">
        <v>5800</v>
      </c>
      <c r="CB788" s="53">
        <v>4240</v>
      </c>
      <c r="CC788" s="54">
        <v>15170.5</v>
      </c>
      <c r="CD788" s="54">
        <v>3125</v>
      </c>
      <c r="CE788" s="54">
        <v>15000</v>
      </c>
      <c r="CF788" s="42">
        <f t="shared" si="574"/>
        <v>2.5255147305263296E-2</v>
      </c>
      <c r="CG788" s="42">
        <f t="shared" si="575"/>
        <v>2.028936170212766E-2</v>
      </c>
      <c r="CH788" s="42">
        <f t="shared" si="576"/>
        <v>1.9058008635249431E-2</v>
      </c>
      <c r="CI788" s="42">
        <f t="shared" si="577"/>
        <v>1.3893030220617388E-2</v>
      </c>
      <c r="CJ788" s="42">
        <f t="shared" si="578"/>
        <v>4.2702527726172383E-2</v>
      </c>
      <c r="CK788" s="54">
        <f t="shared" si="580"/>
        <v>4802.7907047999997</v>
      </c>
    </row>
    <row r="789" spans="1:89" ht="20" customHeight="1" x14ac:dyDescent="0.6">
      <c r="A789" s="47">
        <v>782</v>
      </c>
      <c r="B789" s="47">
        <v>3</v>
      </c>
      <c r="C789" s="48" t="s">
        <v>1190</v>
      </c>
      <c r="D789" s="48" t="s">
        <v>958</v>
      </c>
      <c r="E789" s="48" t="s">
        <v>163</v>
      </c>
      <c r="F789" s="66"/>
      <c r="G789" s="19">
        <v>40</v>
      </c>
      <c r="H789" s="20">
        <f t="shared" si="537"/>
        <v>0</v>
      </c>
      <c r="I789" s="66">
        <v>6586</v>
      </c>
      <c r="J789" s="22">
        <v>50</v>
      </c>
      <c r="K789" s="20">
        <f t="shared" si="538"/>
        <v>329300</v>
      </c>
      <c r="L789" s="23"/>
      <c r="M789" s="24">
        <v>60</v>
      </c>
      <c r="N789" s="20">
        <f t="shared" si="539"/>
        <v>0</v>
      </c>
      <c r="O789" s="66">
        <v>1217</v>
      </c>
      <c r="P789" s="25">
        <v>12</v>
      </c>
      <c r="Q789" s="20">
        <f t="shared" si="540"/>
        <v>14604</v>
      </c>
      <c r="R789" s="66"/>
      <c r="S789" s="26">
        <v>12</v>
      </c>
      <c r="T789" s="20">
        <f t="shared" si="541"/>
        <v>0</v>
      </c>
      <c r="U789" s="66"/>
      <c r="V789" s="25">
        <v>8</v>
      </c>
      <c r="W789" s="20">
        <f t="shared" si="542"/>
        <v>0</v>
      </c>
      <c r="X789" s="66"/>
      <c r="Y789" s="25">
        <v>12</v>
      </c>
      <c r="Z789" s="20">
        <f t="shared" si="543"/>
        <v>0</v>
      </c>
      <c r="AA789" s="66"/>
      <c r="AB789" s="25">
        <v>10</v>
      </c>
      <c r="AC789" s="20">
        <f t="shared" si="544"/>
        <v>0</v>
      </c>
      <c r="AD789" s="66"/>
      <c r="AE789" s="25">
        <v>25</v>
      </c>
      <c r="AF789" s="20">
        <f t="shared" si="545"/>
        <v>0</v>
      </c>
      <c r="AG789" s="66"/>
      <c r="AH789" s="25">
        <v>7.5</v>
      </c>
      <c r="AI789" s="20">
        <f t="shared" si="546"/>
        <v>0</v>
      </c>
      <c r="AJ789" s="66">
        <v>55</v>
      </c>
      <c r="AK789" s="22">
        <v>15</v>
      </c>
      <c r="AL789" s="20">
        <f t="shared" si="547"/>
        <v>825</v>
      </c>
      <c r="AM789" s="66"/>
      <c r="AN789" s="25">
        <v>12</v>
      </c>
      <c r="AO789" s="20">
        <f t="shared" si="548"/>
        <v>0</v>
      </c>
      <c r="AP789" s="23">
        <f t="shared" si="549"/>
        <v>55</v>
      </c>
      <c r="AQ789" s="66"/>
      <c r="AR789" s="27">
        <v>4</v>
      </c>
      <c r="AS789" s="23">
        <f t="shared" si="550"/>
        <v>0</v>
      </c>
      <c r="AT789" s="66">
        <v>3</v>
      </c>
      <c r="AU789" s="28">
        <v>6</v>
      </c>
      <c r="AV789" s="23">
        <f t="shared" si="551"/>
        <v>18</v>
      </c>
      <c r="AW789" s="66">
        <f>267+41+142+8</f>
        <v>458</v>
      </c>
      <c r="AX789" s="29">
        <f t="shared" si="552"/>
        <v>476</v>
      </c>
      <c r="AY789" s="23">
        <v>9895</v>
      </c>
      <c r="AZ789" s="30">
        <f t="shared" si="553"/>
        <v>0.18478590950501061</v>
      </c>
      <c r="BA789" s="30">
        <f t="shared" si="554"/>
        <v>8.3510476768903739E-3</v>
      </c>
      <c r="BB789" s="30">
        <f t="shared" si="555"/>
        <v>0.39112571898110104</v>
      </c>
      <c r="BC789" s="20">
        <f t="shared" si="556"/>
        <v>329300</v>
      </c>
      <c r="BD789" s="20">
        <f t="shared" si="557"/>
        <v>329300</v>
      </c>
      <c r="BE789" s="20">
        <f t="shared" si="558"/>
        <v>329300</v>
      </c>
      <c r="BF789" s="20">
        <f t="shared" si="559"/>
        <v>329300</v>
      </c>
      <c r="BG789" s="88">
        <v>354009</v>
      </c>
      <c r="BH789" s="88">
        <v>241734.93</v>
      </c>
      <c r="BI789" s="237">
        <f t="shared" si="560"/>
        <v>68.284967331339033</v>
      </c>
      <c r="BJ789" s="238">
        <f t="shared" si="561"/>
        <v>23220</v>
      </c>
      <c r="BK789" s="239">
        <f t="shared" si="562"/>
        <v>6.5591552757133291</v>
      </c>
      <c r="BL789" s="27">
        <f t="shared" si="563"/>
        <v>33051</v>
      </c>
      <c r="BM789" s="239">
        <f t="shared" si="564"/>
        <v>9.3362033168648253</v>
      </c>
      <c r="BN789" s="240">
        <f t="shared" si="565"/>
        <v>0</v>
      </c>
      <c r="BO789" s="239">
        <f t="shared" si="566"/>
        <v>0</v>
      </c>
      <c r="BP789" s="27">
        <f t="shared" si="567"/>
        <v>16050</v>
      </c>
      <c r="BQ789" s="239">
        <f t="shared" si="568"/>
        <v>4.533783039414252</v>
      </c>
      <c r="BR789" s="36">
        <f t="shared" si="569"/>
        <v>38652.679999999993</v>
      </c>
      <c r="BS789" s="239">
        <f t="shared" si="570"/>
        <v>10.918558567720027</v>
      </c>
      <c r="BT789" s="248">
        <f t="shared" si="579"/>
        <v>0.3171503266866097</v>
      </c>
      <c r="BU789" s="88">
        <v>110973.68</v>
      </c>
      <c r="BV789" s="47">
        <f t="shared" si="571"/>
        <v>31.347700199712435</v>
      </c>
      <c r="BW789" s="54">
        <f t="shared" si="572"/>
        <v>1300.390000000014</v>
      </c>
      <c r="BX789" s="237">
        <f t="shared" si="573"/>
        <v>0.3673324689485335</v>
      </c>
      <c r="BY789" s="73">
        <v>7200</v>
      </c>
      <c r="BZ789" s="73">
        <v>7500</v>
      </c>
      <c r="CA789" s="73">
        <v>6800</v>
      </c>
      <c r="CB789" s="73">
        <v>1720</v>
      </c>
      <c r="CC789" s="88">
        <v>33051</v>
      </c>
      <c r="CD789" s="88"/>
      <c r="CE789" s="88">
        <v>16050</v>
      </c>
      <c r="CF789" s="42">
        <f t="shared" si="574"/>
        <v>2.1864561190403888E-2</v>
      </c>
      <c r="CG789" s="42">
        <f t="shared" si="575"/>
        <v>2.2775584573337383E-2</v>
      </c>
      <c r="CH789" s="42">
        <f t="shared" si="576"/>
        <v>2.0649863346492561E-2</v>
      </c>
      <c r="CI789" s="42">
        <f t="shared" si="577"/>
        <v>5.2232007288187067E-3</v>
      </c>
      <c r="CJ789" s="42">
        <f t="shared" si="578"/>
        <v>9.3362033168648259E-2</v>
      </c>
      <c r="CK789" s="54">
        <f t="shared" si="580"/>
        <v>260.07800000000282</v>
      </c>
    </row>
    <row r="790" spans="1:89" ht="20" customHeight="1" x14ac:dyDescent="0.6">
      <c r="A790" s="47">
        <v>783</v>
      </c>
      <c r="B790" s="47">
        <v>4</v>
      </c>
      <c r="C790" s="60" t="s">
        <v>1191</v>
      </c>
      <c r="D790" s="48" t="s">
        <v>958</v>
      </c>
      <c r="E790" s="48" t="s">
        <v>163</v>
      </c>
      <c r="F790" s="66"/>
      <c r="G790" s="19">
        <v>40</v>
      </c>
      <c r="H790" s="20">
        <f t="shared" si="537"/>
        <v>0</v>
      </c>
      <c r="I790" s="66">
        <v>6280</v>
      </c>
      <c r="J790" s="22">
        <v>50</v>
      </c>
      <c r="K790" s="20">
        <f t="shared" si="538"/>
        <v>314000</v>
      </c>
      <c r="L790" s="23"/>
      <c r="M790" s="24">
        <v>60</v>
      </c>
      <c r="N790" s="20">
        <f t="shared" si="539"/>
        <v>0</v>
      </c>
      <c r="O790" s="66">
        <v>1568</v>
      </c>
      <c r="P790" s="25">
        <v>12</v>
      </c>
      <c r="Q790" s="20">
        <f t="shared" si="540"/>
        <v>18816</v>
      </c>
      <c r="R790" s="66"/>
      <c r="S790" s="26">
        <v>12</v>
      </c>
      <c r="T790" s="20">
        <f t="shared" si="541"/>
        <v>0</v>
      </c>
      <c r="U790" s="66">
        <v>200</v>
      </c>
      <c r="V790" s="25">
        <v>8</v>
      </c>
      <c r="W790" s="20">
        <f t="shared" si="542"/>
        <v>1600</v>
      </c>
      <c r="X790" s="66">
        <v>280</v>
      </c>
      <c r="Y790" s="25">
        <v>12</v>
      </c>
      <c r="Z790" s="20">
        <f t="shared" si="543"/>
        <v>3360</v>
      </c>
      <c r="AA790" s="66"/>
      <c r="AB790" s="25">
        <v>10</v>
      </c>
      <c r="AC790" s="20">
        <f t="shared" si="544"/>
        <v>0</v>
      </c>
      <c r="AD790" s="66"/>
      <c r="AE790" s="25">
        <v>25</v>
      </c>
      <c r="AF790" s="20">
        <f t="shared" si="545"/>
        <v>0</v>
      </c>
      <c r="AG790" s="66"/>
      <c r="AH790" s="25">
        <v>7.5</v>
      </c>
      <c r="AI790" s="20">
        <f t="shared" si="546"/>
        <v>0</v>
      </c>
      <c r="AJ790" s="66"/>
      <c r="AK790" s="22">
        <v>15</v>
      </c>
      <c r="AL790" s="20">
        <f t="shared" si="547"/>
        <v>0</v>
      </c>
      <c r="AM790" s="66"/>
      <c r="AN790" s="25">
        <v>12</v>
      </c>
      <c r="AO790" s="20">
        <f t="shared" si="548"/>
        <v>0</v>
      </c>
      <c r="AP790" s="23">
        <f t="shared" si="549"/>
        <v>480</v>
      </c>
      <c r="AQ790" s="66"/>
      <c r="AR790" s="27">
        <v>4</v>
      </c>
      <c r="AS790" s="23">
        <f t="shared" si="550"/>
        <v>0</v>
      </c>
      <c r="AT790" s="66"/>
      <c r="AU790" s="28">
        <v>6</v>
      </c>
      <c r="AV790" s="23">
        <f t="shared" si="551"/>
        <v>0</v>
      </c>
      <c r="AW790" s="66">
        <f>273+185+253+23</f>
        <v>734</v>
      </c>
      <c r="AX790" s="29">
        <f t="shared" si="552"/>
        <v>734</v>
      </c>
      <c r="AY790" s="23">
        <v>15135</v>
      </c>
      <c r="AZ790" s="30">
        <f t="shared" si="553"/>
        <v>0.24968152866242038</v>
      </c>
      <c r="BA790" s="30">
        <f t="shared" si="554"/>
        <v>7.6433121019108277E-2</v>
      </c>
      <c r="BB790" s="30">
        <f t="shared" si="555"/>
        <v>0.46811224489795916</v>
      </c>
      <c r="BC790" s="20">
        <f t="shared" si="556"/>
        <v>318960</v>
      </c>
      <c r="BD790" s="20">
        <f t="shared" si="557"/>
        <v>314000</v>
      </c>
      <c r="BE790" s="20">
        <f t="shared" si="558"/>
        <v>318960</v>
      </c>
      <c r="BF790" s="20">
        <f t="shared" si="559"/>
        <v>318960</v>
      </c>
      <c r="BG790" s="88">
        <v>352191</v>
      </c>
      <c r="BH790" s="88">
        <v>239530.33</v>
      </c>
      <c r="BI790" s="237">
        <f t="shared" si="560"/>
        <v>68.011485245222048</v>
      </c>
      <c r="BJ790" s="238">
        <f t="shared" si="561"/>
        <v>23925</v>
      </c>
      <c r="BK790" s="239">
        <f t="shared" si="562"/>
        <v>6.7931889230559559</v>
      </c>
      <c r="BL790" s="27">
        <f t="shared" si="563"/>
        <v>44068</v>
      </c>
      <c r="BM790" s="239">
        <f t="shared" si="564"/>
        <v>12.512528713113056</v>
      </c>
      <c r="BN790" s="240">
        <f t="shared" si="565"/>
        <v>0</v>
      </c>
      <c r="BO790" s="239">
        <f t="shared" si="566"/>
        <v>0</v>
      </c>
      <c r="BP790" s="27">
        <f t="shared" si="567"/>
        <v>26000</v>
      </c>
      <c r="BQ790" s="239">
        <f t="shared" si="568"/>
        <v>7.382357868315772</v>
      </c>
      <c r="BR790" s="36">
        <f t="shared" si="569"/>
        <v>46697.279999999999</v>
      </c>
      <c r="BS790" s="239">
        <f t="shared" si="570"/>
        <v>13.259078170651721</v>
      </c>
      <c r="BT790" s="248">
        <f t="shared" si="579"/>
        <v>0.31988514754777952</v>
      </c>
      <c r="BU790" s="88">
        <v>140690.28</v>
      </c>
      <c r="BV790" s="47">
        <f t="shared" si="571"/>
        <v>39.947153675136505</v>
      </c>
      <c r="BW790" s="54">
        <f t="shared" si="572"/>
        <v>-28029.609999999986</v>
      </c>
      <c r="BX790" s="237">
        <f t="shared" si="573"/>
        <v>-7.9586389203585517</v>
      </c>
      <c r="BY790" s="73">
        <v>7200</v>
      </c>
      <c r="BZ790" s="73">
        <v>5625</v>
      </c>
      <c r="CA790" s="73">
        <v>9350</v>
      </c>
      <c r="CB790" s="73">
        <v>1750</v>
      </c>
      <c r="CC790" s="88">
        <v>44068</v>
      </c>
      <c r="CD790" s="88"/>
      <c r="CE790" s="88">
        <v>26000</v>
      </c>
      <c r="CF790" s="42">
        <f t="shared" si="574"/>
        <v>2.2573363431151242E-2</v>
      </c>
      <c r="CG790" s="42">
        <f t="shared" si="575"/>
        <v>1.7914012738853503E-2</v>
      </c>
      <c r="CH790" s="42">
        <f t="shared" si="576"/>
        <v>2.9314020566842236E-2</v>
      </c>
      <c r="CI790" s="42">
        <f t="shared" si="577"/>
        <v>5.4865813895159264E-3</v>
      </c>
      <c r="CJ790" s="42">
        <f t="shared" si="578"/>
        <v>0.12512528713113055</v>
      </c>
      <c r="CK790" s="54">
        <v>0</v>
      </c>
    </row>
    <row r="791" spans="1:89" ht="20" customHeight="1" x14ac:dyDescent="0.6">
      <c r="A791" s="47">
        <v>784</v>
      </c>
      <c r="B791" s="47">
        <v>3</v>
      </c>
      <c r="C791" s="48" t="s">
        <v>1192</v>
      </c>
      <c r="D791" s="48" t="s">
        <v>1193</v>
      </c>
      <c r="E791" s="48" t="s">
        <v>473</v>
      </c>
      <c r="F791" s="66"/>
      <c r="G791" s="19">
        <v>40</v>
      </c>
      <c r="H791" s="20">
        <f t="shared" si="537"/>
        <v>0</v>
      </c>
      <c r="I791" s="82">
        <v>5889</v>
      </c>
      <c r="J791" s="22">
        <v>50</v>
      </c>
      <c r="K791" s="20">
        <f t="shared" si="538"/>
        <v>294450</v>
      </c>
      <c r="L791" s="23"/>
      <c r="M791" s="24">
        <v>60</v>
      </c>
      <c r="N791" s="20">
        <f t="shared" si="539"/>
        <v>0</v>
      </c>
      <c r="O791" s="82">
        <v>2266</v>
      </c>
      <c r="P791" s="25">
        <v>12</v>
      </c>
      <c r="Q791" s="20">
        <f t="shared" si="540"/>
        <v>27192</v>
      </c>
      <c r="R791" s="82"/>
      <c r="S791" s="26">
        <v>12</v>
      </c>
      <c r="T791" s="20">
        <f t="shared" si="541"/>
        <v>0</v>
      </c>
      <c r="U791" s="82">
        <v>354</v>
      </c>
      <c r="V791" s="25">
        <v>8</v>
      </c>
      <c r="W791" s="20">
        <f t="shared" si="542"/>
        <v>2832</v>
      </c>
      <c r="X791" s="82">
        <v>222</v>
      </c>
      <c r="Y791" s="25">
        <v>12</v>
      </c>
      <c r="Z791" s="20">
        <f t="shared" si="543"/>
        <v>2664</v>
      </c>
      <c r="AA791" s="82">
        <v>292</v>
      </c>
      <c r="AB791" s="25">
        <v>10</v>
      </c>
      <c r="AC791" s="20">
        <f t="shared" si="544"/>
        <v>2920</v>
      </c>
      <c r="AD791" s="82">
        <v>331</v>
      </c>
      <c r="AE791" s="25">
        <v>25</v>
      </c>
      <c r="AF791" s="20">
        <f t="shared" si="545"/>
        <v>8275</v>
      </c>
      <c r="AG791" s="82">
        <v>319</v>
      </c>
      <c r="AH791" s="25">
        <v>7.5</v>
      </c>
      <c r="AI791" s="20">
        <f t="shared" si="546"/>
        <v>2392.5</v>
      </c>
      <c r="AJ791" s="82"/>
      <c r="AK791" s="22">
        <v>15</v>
      </c>
      <c r="AL791" s="20">
        <f t="shared" si="547"/>
        <v>0</v>
      </c>
      <c r="AM791" s="82"/>
      <c r="AN791" s="25">
        <v>12</v>
      </c>
      <c r="AO791" s="20">
        <f t="shared" si="548"/>
        <v>0</v>
      </c>
      <c r="AP791" s="23">
        <f t="shared" si="549"/>
        <v>1518</v>
      </c>
      <c r="AQ791" s="82"/>
      <c r="AR791" s="27">
        <v>4</v>
      </c>
      <c r="AS791" s="23">
        <f t="shared" si="550"/>
        <v>0</v>
      </c>
      <c r="AT791" s="82">
        <v>0</v>
      </c>
      <c r="AU791" s="28">
        <v>6</v>
      </c>
      <c r="AV791" s="23">
        <f t="shared" si="551"/>
        <v>0</v>
      </c>
      <c r="AW791" s="82"/>
      <c r="AX791" s="29">
        <f t="shared" si="552"/>
        <v>0</v>
      </c>
      <c r="AY791" s="23">
        <v>7315</v>
      </c>
      <c r="AZ791" s="30">
        <f t="shared" si="553"/>
        <v>0.38478519273221262</v>
      </c>
      <c r="BA791" s="30">
        <f t="shared" si="554"/>
        <v>0.25776872134488027</v>
      </c>
      <c r="BB791" s="30">
        <f t="shared" si="555"/>
        <v>0</v>
      </c>
      <c r="BC791" s="20">
        <f t="shared" si="556"/>
        <v>311141</v>
      </c>
      <c r="BD791" s="20">
        <f t="shared" si="557"/>
        <v>302725</v>
      </c>
      <c r="BE791" s="20">
        <f t="shared" si="558"/>
        <v>311141</v>
      </c>
      <c r="BF791" s="20">
        <f t="shared" si="559"/>
        <v>313533.5</v>
      </c>
      <c r="BG791" s="88">
        <v>351015</v>
      </c>
      <c r="BH791" s="88">
        <v>235809.16</v>
      </c>
      <c r="BI791" s="237">
        <f t="shared" si="560"/>
        <v>67.179225959004597</v>
      </c>
      <c r="BJ791" s="238">
        <f t="shared" si="561"/>
        <v>27593.75</v>
      </c>
      <c r="BK791" s="239">
        <f t="shared" si="562"/>
        <v>7.8611312906855835</v>
      </c>
      <c r="BL791" s="27">
        <f t="shared" si="563"/>
        <v>39145</v>
      </c>
      <c r="BM791" s="239">
        <f t="shared" si="564"/>
        <v>11.151945073572355</v>
      </c>
      <c r="BN791" s="240">
        <f t="shared" si="565"/>
        <v>4458.25</v>
      </c>
      <c r="BO791" s="239">
        <f t="shared" si="566"/>
        <v>1.270102417275615</v>
      </c>
      <c r="BP791" s="27">
        <f t="shared" si="567"/>
        <v>10000</v>
      </c>
      <c r="BQ791" s="239">
        <f t="shared" si="568"/>
        <v>2.8488811019472102</v>
      </c>
      <c r="BR791" s="36">
        <f t="shared" si="569"/>
        <v>40330.679999999993</v>
      </c>
      <c r="BS791" s="239">
        <f t="shared" si="570"/>
        <v>11.489731208068029</v>
      </c>
      <c r="BT791" s="248">
        <f t="shared" si="579"/>
        <v>0.32820774040995399</v>
      </c>
      <c r="BU791" s="241">
        <v>121527.67999999999</v>
      </c>
      <c r="BV791" s="47">
        <f t="shared" si="571"/>
        <v>34.621791091548793</v>
      </c>
      <c r="BW791" s="54">
        <f t="shared" si="572"/>
        <v>-6321.8399999999965</v>
      </c>
      <c r="BX791" s="237">
        <f t="shared" si="573"/>
        <v>-1.801017050553394</v>
      </c>
      <c r="BY791" s="58">
        <v>7210</v>
      </c>
      <c r="BZ791" s="58">
        <v>7900</v>
      </c>
      <c r="CA791" s="58">
        <v>7030</v>
      </c>
      <c r="CB791" s="58">
        <v>5453.75</v>
      </c>
      <c r="CC791" s="59">
        <v>39145</v>
      </c>
      <c r="CD791" s="59">
        <v>4458.25</v>
      </c>
      <c r="CE791" s="59">
        <v>10000</v>
      </c>
      <c r="CF791" s="42">
        <f t="shared" si="574"/>
        <v>2.3172773758521056E-2</v>
      </c>
      <c r="CG791" s="42">
        <f t="shared" si="575"/>
        <v>2.6096292014204311E-2</v>
      </c>
      <c r="CH791" s="42">
        <f t="shared" si="576"/>
        <v>2.2594257908793762E-2</v>
      </c>
      <c r="CI791" s="42">
        <f t="shared" si="577"/>
        <v>1.7394472998898045E-2</v>
      </c>
      <c r="CJ791" s="42">
        <f t="shared" si="578"/>
        <v>0.11151945073572354</v>
      </c>
      <c r="CK791" s="54">
        <v>0</v>
      </c>
    </row>
    <row r="792" spans="1:89" ht="20" customHeight="1" x14ac:dyDescent="0.6">
      <c r="A792" s="47">
        <v>785</v>
      </c>
      <c r="B792" s="47">
        <v>3</v>
      </c>
      <c r="C792" s="70" t="s">
        <v>1194</v>
      </c>
      <c r="D792" s="48" t="s">
        <v>222</v>
      </c>
      <c r="E792" s="48" t="s">
        <v>223</v>
      </c>
      <c r="F792" s="57"/>
      <c r="G792" s="19">
        <v>40</v>
      </c>
      <c r="H792" s="20">
        <f t="shared" si="537"/>
        <v>0</v>
      </c>
      <c r="I792" s="23">
        <v>5360</v>
      </c>
      <c r="J792" s="22">
        <v>50</v>
      </c>
      <c r="K792" s="20">
        <f t="shared" si="538"/>
        <v>268000</v>
      </c>
      <c r="L792" s="23"/>
      <c r="M792" s="24">
        <v>60</v>
      </c>
      <c r="N792" s="20">
        <f t="shared" si="539"/>
        <v>0</v>
      </c>
      <c r="O792" s="23">
        <v>2981</v>
      </c>
      <c r="P792" s="25">
        <v>12</v>
      </c>
      <c r="Q792" s="20">
        <f t="shared" si="540"/>
        <v>35772</v>
      </c>
      <c r="R792" s="23">
        <v>60</v>
      </c>
      <c r="S792" s="26">
        <v>12</v>
      </c>
      <c r="T792" s="20">
        <f t="shared" si="541"/>
        <v>720</v>
      </c>
      <c r="U792" s="23">
        <v>468</v>
      </c>
      <c r="V792" s="25">
        <v>8</v>
      </c>
      <c r="W792" s="20">
        <f t="shared" si="542"/>
        <v>3744</v>
      </c>
      <c r="X792" s="23">
        <v>230</v>
      </c>
      <c r="Y792" s="25">
        <v>12</v>
      </c>
      <c r="Z792" s="20">
        <f t="shared" si="543"/>
        <v>2760</v>
      </c>
      <c r="AA792" s="23">
        <v>860</v>
      </c>
      <c r="AB792" s="25">
        <v>10</v>
      </c>
      <c r="AC792" s="20">
        <f t="shared" si="544"/>
        <v>8600</v>
      </c>
      <c r="AD792" s="23"/>
      <c r="AE792" s="25">
        <v>25</v>
      </c>
      <c r="AF792" s="20">
        <f t="shared" si="545"/>
        <v>0</v>
      </c>
      <c r="AG792" s="23"/>
      <c r="AH792" s="25">
        <v>7.5</v>
      </c>
      <c r="AI792" s="20">
        <f t="shared" si="546"/>
        <v>0</v>
      </c>
      <c r="AJ792" s="23"/>
      <c r="AK792" s="22">
        <v>15</v>
      </c>
      <c r="AL792" s="20">
        <f t="shared" si="547"/>
        <v>0</v>
      </c>
      <c r="AM792" s="23"/>
      <c r="AN792" s="25">
        <v>12</v>
      </c>
      <c r="AO792" s="20">
        <f t="shared" si="548"/>
        <v>0</v>
      </c>
      <c r="AP792" s="23">
        <f t="shared" si="549"/>
        <v>1618</v>
      </c>
      <c r="AQ792" s="23">
        <v>90</v>
      </c>
      <c r="AR792" s="27">
        <v>4</v>
      </c>
      <c r="AS792" s="23">
        <f t="shared" si="550"/>
        <v>360</v>
      </c>
      <c r="AT792" s="23">
        <v>30</v>
      </c>
      <c r="AU792" s="28">
        <v>6</v>
      </c>
      <c r="AV792" s="23">
        <f t="shared" si="551"/>
        <v>180</v>
      </c>
      <c r="AW792" s="23">
        <v>1136</v>
      </c>
      <c r="AX792" s="29">
        <f t="shared" si="552"/>
        <v>1676</v>
      </c>
      <c r="AY792" s="23">
        <v>27925</v>
      </c>
      <c r="AZ792" s="30">
        <f t="shared" si="553"/>
        <v>0.55615671641791042</v>
      </c>
      <c r="BA792" s="30">
        <f t="shared" si="554"/>
        <v>0.30186567164179107</v>
      </c>
      <c r="BB792" s="30">
        <f t="shared" si="555"/>
        <v>0.56222744045622275</v>
      </c>
      <c r="BC792" s="20">
        <f t="shared" si="556"/>
        <v>283824</v>
      </c>
      <c r="BD792" s="20">
        <f t="shared" si="557"/>
        <v>268720</v>
      </c>
      <c r="BE792" s="20">
        <f t="shared" si="558"/>
        <v>283824</v>
      </c>
      <c r="BF792" s="20">
        <f t="shared" si="559"/>
        <v>283824</v>
      </c>
      <c r="BG792" s="36">
        <v>347521</v>
      </c>
      <c r="BH792" s="36">
        <v>228415.924971742</v>
      </c>
      <c r="BI792" s="237">
        <f t="shared" si="560"/>
        <v>65.72722942548566</v>
      </c>
      <c r="BJ792" s="238">
        <f t="shared" si="561"/>
        <v>25995</v>
      </c>
      <c r="BK792" s="239">
        <f t="shared" si="562"/>
        <v>7.4801235033278566</v>
      </c>
      <c r="BL792" s="27">
        <f t="shared" si="563"/>
        <v>36948.47</v>
      </c>
      <c r="BM792" s="239">
        <f t="shared" si="564"/>
        <v>10.632010727409279</v>
      </c>
      <c r="BN792" s="240">
        <f t="shared" si="565"/>
        <v>0</v>
      </c>
      <c r="BO792" s="239">
        <f t="shared" si="566"/>
        <v>0</v>
      </c>
      <c r="BP792" s="27">
        <f t="shared" si="567"/>
        <v>15000</v>
      </c>
      <c r="BQ792" s="239">
        <f t="shared" si="568"/>
        <v>4.3162859222895884</v>
      </c>
      <c r="BR792" s="36">
        <f t="shared" si="569"/>
        <v>21436.25</v>
      </c>
      <c r="BS792" s="239">
        <f t="shared" si="570"/>
        <v>6.1683322734453458</v>
      </c>
      <c r="BT792" s="248">
        <f t="shared" si="579"/>
        <v>0.34272770574514344</v>
      </c>
      <c r="BU792" s="36">
        <v>99379.72</v>
      </c>
      <c r="BV792" s="47">
        <f t="shared" si="571"/>
        <v>28.596752426472069</v>
      </c>
      <c r="BW792" s="54">
        <f t="shared" si="572"/>
        <v>19725.355028257996</v>
      </c>
      <c r="BX792" s="237">
        <f t="shared" si="573"/>
        <v>5.6760181480422753</v>
      </c>
      <c r="BY792" s="53">
        <v>7408</v>
      </c>
      <c r="BZ792" s="53">
        <v>4518</v>
      </c>
      <c r="CA792" s="53">
        <v>7425</v>
      </c>
      <c r="CB792" s="53">
        <v>6644</v>
      </c>
      <c r="CC792" s="54">
        <v>36948.47</v>
      </c>
      <c r="CD792" s="54"/>
      <c r="CE792" s="54">
        <v>15000</v>
      </c>
      <c r="CF792" s="42">
        <f t="shared" si="574"/>
        <v>2.6100682112858674E-2</v>
      </c>
      <c r="CG792" s="42">
        <f t="shared" si="575"/>
        <v>1.6813039595117596E-2</v>
      </c>
      <c r="CH792" s="42">
        <f t="shared" si="576"/>
        <v>2.6160578386605782E-2</v>
      </c>
      <c r="CI792" s="42">
        <f t="shared" si="577"/>
        <v>2.3408873104459101E-2</v>
      </c>
      <c r="CJ792" s="42">
        <f t="shared" si="578"/>
        <v>0.10632010727409279</v>
      </c>
      <c r="CK792" s="54">
        <f>+BW792*20%</f>
        <v>3945.0710056515995</v>
      </c>
    </row>
    <row r="793" spans="1:89" ht="20" customHeight="1" x14ac:dyDescent="0.6">
      <c r="A793" s="47">
        <v>786</v>
      </c>
      <c r="B793" s="47">
        <v>2</v>
      </c>
      <c r="C793" s="48" t="s">
        <v>1195</v>
      </c>
      <c r="D793" s="48" t="s">
        <v>205</v>
      </c>
      <c r="E793" s="48" t="s">
        <v>91</v>
      </c>
      <c r="F793" s="23"/>
      <c r="G793" s="19">
        <v>40</v>
      </c>
      <c r="H793" s="20">
        <f t="shared" si="537"/>
        <v>0</v>
      </c>
      <c r="I793" s="23">
        <v>6097</v>
      </c>
      <c r="J793" s="22">
        <v>50</v>
      </c>
      <c r="K793" s="20">
        <f t="shared" si="538"/>
        <v>304850</v>
      </c>
      <c r="L793" s="23"/>
      <c r="M793" s="24">
        <v>60</v>
      </c>
      <c r="N793" s="20">
        <f t="shared" si="539"/>
        <v>0</v>
      </c>
      <c r="O793" s="23">
        <v>1600</v>
      </c>
      <c r="P793" s="25">
        <v>12</v>
      </c>
      <c r="Q793" s="20">
        <f t="shared" si="540"/>
        <v>19200</v>
      </c>
      <c r="R793" s="23"/>
      <c r="S793" s="26">
        <v>12</v>
      </c>
      <c r="T793" s="20">
        <f t="shared" si="541"/>
        <v>0</v>
      </c>
      <c r="U793" s="23">
        <v>260</v>
      </c>
      <c r="V793" s="25">
        <v>8</v>
      </c>
      <c r="W793" s="20">
        <f t="shared" si="542"/>
        <v>2080</v>
      </c>
      <c r="X793" s="23">
        <v>106</v>
      </c>
      <c r="Y793" s="25">
        <v>12</v>
      </c>
      <c r="Z793" s="20">
        <f t="shared" si="543"/>
        <v>1272</v>
      </c>
      <c r="AA793" s="23">
        <v>285</v>
      </c>
      <c r="AB793" s="25">
        <v>10</v>
      </c>
      <c r="AC793" s="20">
        <f t="shared" si="544"/>
        <v>2850</v>
      </c>
      <c r="AD793" s="23">
        <v>85</v>
      </c>
      <c r="AE793" s="25">
        <v>25</v>
      </c>
      <c r="AF793" s="20">
        <f t="shared" si="545"/>
        <v>2125</v>
      </c>
      <c r="AG793" s="23"/>
      <c r="AH793" s="25">
        <v>7.5</v>
      </c>
      <c r="AI793" s="20">
        <f t="shared" si="546"/>
        <v>0</v>
      </c>
      <c r="AJ793" s="23"/>
      <c r="AK793" s="22">
        <v>15</v>
      </c>
      <c r="AL793" s="20">
        <f t="shared" si="547"/>
        <v>0</v>
      </c>
      <c r="AM793" s="23"/>
      <c r="AN793" s="25">
        <v>12</v>
      </c>
      <c r="AO793" s="20">
        <f t="shared" si="548"/>
        <v>0</v>
      </c>
      <c r="AP793" s="23">
        <f t="shared" si="549"/>
        <v>736</v>
      </c>
      <c r="AQ793" s="23"/>
      <c r="AR793" s="27">
        <v>4</v>
      </c>
      <c r="AS793" s="23">
        <f t="shared" si="550"/>
        <v>0</v>
      </c>
      <c r="AT793" s="23"/>
      <c r="AU793" s="28">
        <v>6</v>
      </c>
      <c r="AV793" s="23">
        <f t="shared" si="551"/>
        <v>0</v>
      </c>
      <c r="AW793" s="23">
        <v>479</v>
      </c>
      <c r="AX793" s="29">
        <f t="shared" si="552"/>
        <v>479</v>
      </c>
      <c r="AY793" s="23">
        <v>12360</v>
      </c>
      <c r="AZ793" s="30">
        <f t="shared" si="553"/>
        <v>0.26242414302115796</v>
      </c>
      <c r="BA793" s="30">
        <f t="shared" si="554"/>
        <v>0.12071510578973266</v>
      </c>
      <c r="BB793" s="30">
        <f t="shared" si="555"/>
        <v>0.299375</v>
      </c>
      <c r="BC793" s="20">
        <f t="shared" si="556"/>
        <v>313177</v>
      </c>
      <c r="BD793" s="20">
        <f t="shared" si="557"/>
        <v>306975</v>
      </c>
      <c r="BE793" s="20">
        <f t="shared" si="558"/>
        <v>313177</v>
      </c>
      <c r="BF793" s="20">
        <f t="shared" si="559"/>
        <v>313177</v>
      </c>
      <c r="BG793" s="36">
        <v>345007</v>
      </c>
      <c r="BH793" s="36">
        <v>232148.0933331</v>
      </c>
      <c r="BI793" s="237">
        <f t="shared" si="560"/>
        <v>67.287937152898337</v>
      </c>
      <c r="BJ793" s="238">
        <f t="shared" si="561"/>
        <v>14622</v>
      </c>
      <c r="BK793" s="239">
        <f t="shared" si="562"/>
        <v>4.2381748776111783</v>
      </c>
      <c r="BL793" s="27">
        <f t="shared" si="563"/>
        <v>19638.32</v>
      </c>
      <c r="BM793" s="239">
        <f t="shared" si="564"/>
        <v>5.6921511737443007</v>
      </c>
      <c r="BN793" s="240">
        <f t="shared" si="565"/>
        <v>6742.52</v>
      </c>
      <c r="BO793" s="239">
        <f t="shared" si="566"/>
        <v>1.9543139704411794</v>
      </c>
      <c r="BP793" s="27">
        <f t="shared" si="567"/>
        <v>11000</v>
      </c>
      <c r="BQ793" s="239">
        <f t="shared" si="568"/>
        <v>3.1883411061224844</v>
      </c>
      <c r="BR793" s="36">
        <f t="shared" si="569"/>
        <v>14300.5</v>
      </c>
      <c r="BS793" s="239">
        <f t="shared" si="570"/>
        <v>4.1449883625549626</v>
      </c>
      <c r="BT793" s="248">
        <f t="shared" si="579"/>
        <v>0.32712062847101653</v>
      </c>
      <c r="BU793" s="36">
        <v>66303.34</v>
      </c>
      <c r="BV793" s="47">
        <f t="shared" si="571"/>
        <v>19.217969490474104</v>
      </c>
      <c r="BW793" s="54">
        <f t="shared" si="572"/>
        <v>46555.566666900006</v>
      </c>
      <c r="BX793" s="237">
        <f t="shared" si="573"/>
        <v>13.494093356627548</v>
      </c>
      <c r="BY793" s="53">
        <v>4022</v>
      </c>
      <c r="BZ793" s="53">
        <v>9000</v>
      </c>
      <c r="CA793" s="53">
        <v>0</v>
      </c>
      <c r="CB793" s="53">
        <v>1600</v>
      </c>
      <c r="CC793" s="54">
        <v>19638.32</v>
      </c>
      <c r="CD793" s="54">
        <v>6742.52</v>
      </c>
      <c r="CE793" s="54">
        <v>11000</v>
      </c>
      <c r="CF793" s="42">
        <f t="shared" si="574"/>
        <v>1.2842577839368791E-2</v>
      </c>
      <c r="CG793" s="42">
        <f t="shared" si="575"/>
        <v>2.9318348399706817E-2</v>
      </c>
      <c r="CH793" s="42">
        <f t="shared" si="576"/>
        <v>0</v>
      </c>
      <c r="CI793" s="42">
        <f t="shared" si="577"/>
        <v>5.1089320096941986E-3</v>
      </c>
      <c r="CJ793" s="42">
        <f t="shared" si="578"/>
        <v>5.692151173744301E-2</v>
      </c>
      <c r="CK793" s="54">
        <f>+BW793*20%</f>
        <v>9311.1133333800008</v>
      </c>
    </row>
    <row r="794" spans="1:89" ht="20" customHeight="1" x14ac:dyDescent="0.6">
      <c r="A794" s="47">
        <v>787</v>
      </c>
      <c r="B794" s="62">
        <v>2</v>
      </c>
      <c r="C794" s="48" t="s">
        <v>1196</v>
      </c>
      <c r="D794" s="48" t="s">
        <v>1157</v>
      </c>
      <c r="E794" s="48" t="s">
        <v>213</v>
      </c>
      <c r="F794" s="23"/>
      <c r="G794" s="19">
        <v>40</v>
      </c>
      <c r="H794" s="20">
        <f t="shared" si="537"/>
        <v>0</v>
      </c>
      <c r="I794" s="23">
        <v>6150</v>
      </c>
      <c r="J794" s="22">
        <v>50</v>
      </c>
      <c r="K794" s="20">
        <f t="shared" si="538"/>
        <v>307500</v>
      </c>
      <c r="L794" s="23"/>
      <c r="M794" s="24">
        <v>60</v>
      </c>
      <c r="N794" s="20">
        <f t="shared" si="539"/>
        <v>0</v>
      </c>
      <c r="O794" s="23">
        <v>1742</v>
      </c>
      <c r="P794" s="25">
        <v>12</v>
      </c>
      <c r="Q794" s="20">
        <f t="shared" si="540"/>
        <v>20904</v>
      </c>
      <c r="R794" s="23">
        <v>280</v>
      </c>
      <c r="S794" s="26">
        <v>12</v>
      </c>
      <c r="T794" s="20">
        <f t="shared" si="541"/>
        <v>3360</v>
      </c>
      <c r="U794" s="23">
        <v>180</v>
      </c>
      <c r="V794" s="25">
        <v>8</v>
      </c>
      <c r="W794" s="20">
        <f t="shared" si="542"/>
        <v>1440</v>
      </c>
      <c r="X794" s="23">
        <v>20</v>
      </c>
      <c r="Y794" s="25">
        <v>12</v>
      </c>
      <c r="Z794" s="20">
        <f t="shared" si="543"/>
        <v>240</v>
      </c>
      <c r="AA794" s="23">
        <v>51</v>
      </c>
      <c r="AB794" s="25">
        <v>10</v>
      </c>
      <c r="AC794" s="20">
        <f t="shared" si="544"/>
        <v>510</v>
      </c>
      <c r="AD794" s="23"/>
      <c r="AE794" s="25">
        <v>25</v>
      </c>
      <c r="AF794" s="20">
        <f t="shared" si="545"/>
        <v>0</v>
      </c>
      <c r="AG794" s="23"/>
      <c r="AH794" s="25">
        <v>7.5</v>
      </c>
      <c r="AI794" s="20">
        <f t="shared" si="546"/>
        <v>0</v>
      </c>
      <c r="AJ794" s="23">
        <v>23</v>
      </c>
      <c r="AK794" s="22">
        <v>15</v>
      </c>
      <c r="AL794" s="20">
        <f t="shared" si="547"/>
        <v>345</v>
      </c>
      <c r="AM794" s="23"/>
      <c r="AN794" s="25">
        <v>12</v>
      </c>
      <c r="AO794" s="20">
        <f t="shared" si="548"/>
        <v>0</v>
      </c>
      <c r="AP794" s="23">
        <f t="shared" si="549"/>
        <v>554</v>
      </c>
      <c r="AQ794" s="23"/>
      <c r="AR794" s="27">
        <v>4</v>
      </c>
      <c r="AS794" s="23">
        <f t="shared" si="550"/>
        <v>0</v>
      </c>
      <c r="AT794" s="23">
        <v>5</v>
      </c>
      <c r="AU794" s="28">
        <v>6</v>
      </c>
      <c r="AV794" s="23">
        <f t="shared" si="551"/>
        <v>30</v>
      </c>
      <c r="AW794" s="23">
        <v>511</v>
      </c>
      <c r="AX794" s="29">
        <f t="shared" si="552"/>
        <v>541</v>
      </c>
      <c r="AY794" s="23">
        <v>8015</v>
      </c>
      <c r="AZ794" s="30">
        <f t="shared" si="553"/>
        <v>0.28325203252032521</v>
      </c>
      <c r="BA794" s="30">
        <f t="shared" si="554"/>
        <v>9.0081300813008136E-2</v>
      </c>
      <c r="BB794" s="30">
        <f t="shared" si="555"/>
        <v>0.31056257175660162</v>
      </c>
      <c r="BC794" s="20">
        <f t="shared" si="556"/>
        <v>313050</v>
      </c>
      <c r="BD794" s="20">
        <f t="shared" si="557"/>
        <v>310860</v>
      </c>
      <c r="BE794" s="20">
        <f t="shared" si="558"/>
        <v>313050</v>
      </c>
      <c r="BF794" s="20">
        <f t="shared" si="559"/>
        <v>313050</v>
      </c>
      <c r="BG794" s="36">
        <v>342314</v>
      </c>
      <c r="BH794" s="36">
        <v>233067.31739000001</v>
      </c>
      <c r="BI794" s="237">
        <f t="shared" si="560"/>
        <v>68.085826869482418</v>
      </c>
      <c r="BJ794" s="238">
        <f t="shared" si="561"/>
        <v>39462.629999999997</v>
      </c>
      <c r="BK794" s="239">
        <f t="shared" si="562"/>
        <v>11.528196334359681</v>
      </c>
      <c r="BL794" s="27">
        <f t="shared" si="563"/>
        <v>23805</v>
      </c>
      <c r="BM794" s="239">
        <f t="shared" si="564"/>
        <v>6.9541415191899834</v>
      </c>
      <c r="BN794" s="240">
        <f t="shared" si="565"/>
        <v>6655.37</v>
      </c>
      <c r="BO794" s="239">
        <f t="shared" si="566"/>
        <v>1.9442295670057317</v>
      </c>
      <c r="BP794" s="27">
        <f t="shared" si="567"/>
        <v>10000</v>
      </c>
      <c r="BQ794" s="239">
        <f t="shared" si="568"/>
        <v>2.9212944840117552</v>
      </c>
      <c r="BR794" s="36">
        <f t="shared" si="569"/>
        <v>42364.18</v>
      </c>
      <c r="BS794" s="239">
        <f t="shared" si="570"/>
        <v>12.375824535368112</v>
      </c>
      <c r="BT794" s="248">
        <f t="shared" si="579"/>
        <v>0.31914173130517592</v>
      </c>
      <c r="BU794" s="36">
        <v>122287.18</v>
      </c>
      <c r="BV794" s="47">
        <f t="shared" si="571"/>
        <v>35.723686439935264</v>
      </c>
      <c r="BW794" s="54">
        <f t="shared" si="572"/>
        <v>-13040.497390000004</v>
      </c>
      <c r="BX794" s="237">
        <f t="shared" si="573"/>
        <v>-3.8095133094176705</v>
      </c>
      <c r="BY794" s="53">
        <v>11777.5</v>
      </c>
      <c r="BZ794" s="53">
        <v>8385</v>
      </c>
      <c r="CA794" s="53">
        <v>7380</v>
      </c>
      <c r="CB794" s="53">
        <v>11920.13</v>
      </c>
      <c r="CC794" s="54">
        <v>23805</v>
      </c>
      <c r="CD794" s="54">
        <v>6655.37</v>
      </c>
      <c r="CE794" s="54">
        <v>10000</v>
      </c>
      <c r="CF794" s="42">
        <f t="shared" si="574"/>
        <v>3.7621785657243251E-2</v>
      </c>
      <c r="CG794" s="42">
        <f t="shared" si="575"/>
        <v>2.6973557228334298E-2</v>
      </c>
      <c r="CH794" s="42">
        <f t="shared" si="576"/>
        <v>2.3574508864398658E-2</v>
      </c>
      <c r="CI794" s="42">
        <f t="shared" si="577"/>
        <v>3.8077399776393545E-2</v>
      </c>
      <c r="CJ794" s="42">
        <f t="shared" si="578"/>
        <v>6.9541415191899839E-2</v>
      </c>
      <c r="CK794" s="54">
        <v>0</v>
      </c>
    </row>
    <row r="795" spans="1:89" ht="20" customHeight="1" x14ac:dyDescent="0.6">
      <c r="A795" s="47">
        <v>788</v>
      </c>
      <c r="B795" s="47">
        <v>3</v>
      </c>
      <c r="C795" s="48" t="s">
        <v>1197</v>
      </c>
      <c r="D795" s="48" t="s">
        <v>1157</v>
      </c>
      <c r="E795" s="48" t="s">
        <v>213</v>
      </c>
      <c r="F795" s="23"/>
      <c r="G795" s="19">
        <v>40</v>
      </c>
      <c r="H795" s="20">
        <f t="shared" si="537"/>
        <v>0</v>
      </c>
      <c r="I795" s="23">
        <v>6264</v>
      </c>
      <c r="J795" s="22">
        <v>50</v>
      </c>
      <c r="K795" s="20">
        <f t="shared" si="538"/>
        <v>313200</v>
      </c>
      <c r="L795" s="23"/>
      <c r="M795" s="24">
        <v>60</v>
      </c>
      <c r="N795" s="20">
        <f t="shared" si="539"/>
        <v>0</v>
      </c>
      <c r="O795" s="23">
        <v>1232</v>
      </c>
      <c r="P795" s="25">
        <v>12</v>
      </c>
      <c r="Q795" s="20">
        <f t="shared" si="540"/>
        <v>14784</v>
      </c>
      <c r="R795" s="23">
        <v>220</v>
      </c>
      <c r="S795" s="26">
        <v>12</v>
      </c>
      <c r="T795" s="20">
        <f t="shared" si="541"/>
        <v>2640</v>
      </c>
      <c r="U795" s="23">
        <v>180</v>
      </c>
      <c r="V795" s="25">
        <v>8</v>
      </c>
      <c r="W795" s="20">
        <f t="shared" si="542"/>
        <v>1440</v>
      </c>
      <c r="X795" s="23">
        <v>20</v>
      </c>
      <c r="Y795" s="25">
        <v>12</v>
      </c>
      <c r="Z795" s="20">
        <f t="shared" si="543"/>
        <v>240</v>
      </c>
      <c r="AA795" s="23">
        <v>72</v>
      </c>
      <c r="AB795" s="25">
        <v>10</v>
      </c>
      <c r="AC795" s="20">
        <f t="shared" si="544"/>
        <v>720</v>
      </c>
      <c r="AD795" s="23"/>
      <c r="AE795" s="25">
        <v>25</v>
      </c>
      <c r="AF795" s="20">
        <f t="shared" si="545"/>
        <v>0</v>
      </c>
      <c r="AG795" s="23"/>
      <c r="AH795" s="25">
        <v>7.5</v>
      </c>
      <c r="AI795" s="20">
        <f t="shared" si="546"/>
        <v>0</v>
      </c>
      <c r="AJ795" s="23">
        <v>36</v>
      </c>
      <c r="AK795" s="22">
        <v>15</v>
      </c>
      <c r="AL795" s="20">
        <f t="shared" si="547"/>
        <v>540</v>
      </c>
      <c r="AM795" s="23"/>
      <c r="AN795" s="25">
        <v>12</v>
      </c>
      <c r="AO795" s="20">
        <f t="shared" si="548"/>
        <v>0</v>
      </c>
      <c r="AP795" s="23">
        <f t="shared" si="549"/>
        <v>528</v>
      </c>
      <c r="AQ795" s="23"/>
      <c r="AR795" s="27">
        <v>4</v>
      </c>
      <c r="AS795" s="23">
        <f t="shared" si="550"/>
        <v>0</v>
      </c>
      <c r="AT795" s="23">
        <v>16</v>
      </c>
      <c r="AU795" s="28">
        <v>6</v>
      </c>
      <c r="AV795" s="23">
        <f t="shared" si="551"/>
        <v>96</v>
      </c>
      <c r="AW795" s="23">
        <v>309</v>
      </c>
      <c r="AX795" s="29">
        <f t="shared" si="552"/>
        <v>405</v>
      </c>
      <c r="AY795" s="23">
        <v>5755</v>
      </c>
      <c r="AZ795" s="30">
        <f t="shared" si="553"/>
        <v>0.19667943805874841</v>
      </c>
      <c r="BA795" s="30">
        <f t="shared" si="554"/>
        <v>8.4291187739463605E-2</v>
      </c>
      <c r="BB795" s="30">
        <f t="shared" si="555"/>
        <v>0.32873376623376621</v>
      </c>
      <c r="BC795" s="20">
        <f t="shared" si="556"/>
        <v>318240</v>
      </c>
      <c r="BD795" s="20">
        <f t="shared" si="557"/>
        <v>315840</v>
      </c>
      <c r="BE795" s="20">
        <f t="shared" si="558"/>
        <v>318240</v>
      </c>
      <c r="BF795" s="20">
        <f t="shared" si="559"/>
        <v>318240</v>
      </c>
      <c r="BG795" s="36">
        <v>339319</v>
      </c>
      <c r="BH795" s="36">
        <v>233918.65</v>
      </c>
      <c r="BI795" s="237">
        <f t="shared" si="560"/>
        <v>68.937681061184307</v>
      </c>
      <c r="BJ795" s="238">
        <f t="shared" si="561"/>
        <v>25550</v>
      </c>
      <c r="BK795" s="239">
        <f t="shared" si="562"/>
        <v>7.5297876039950609</v>
      </c>
      <c r="BL795" s="27">
        <f t="shared" si="563"/>
        <v>31293</v>
      </c>
      <c r="BM795" s="239">
        <f t="shared" si="564"/>
        <v>9.2222952442981381</v>
      </c>
      <c r="BN795" s="240">
        <f t="shared" si="565"/>
        <v>7470.64</v>
      </c>
      <c r="BO795" s="239">
        <f t="shared" si="566"/>
        <v>2.2016568479808085</v>
      </c>
      <c r="BP795" s="27">
        <f t="shared" si="567"/>
        <v>10000</v>
      </c>
      <c r="BQ795" s="239">
        <f t="shared" si="568"/>
        <v>2.947079297062646</v>
      </c>
      <c r="BR795" s="36">
        <f t="shared" si="569"/>
        <v>44746</v>
      </c>
      <c r="BS795" s="239">
        <f t="shared" si="570"/>
        <v>13.187001022636515</v>
      </c>
      <c r="BT795" s="248">
        <f t="shared" si="579"/>
        <v>0.31062318938815686</v>
      </c>
      <c r="BU795" s="36">
        <v>119059.64</v>
      </c>
      <c r="BV795" s="47">
        <f t="shared" si="571"/>
        <v>35.087820015973172</v>
      </c>
      <c r="BW795" s="54">
        <f t="shared" si="572"/>
        <v>-13659.289999999994</v>
      </c>
      <c r="BX795" s="237">
        <f t="shared" si="573"/>
        <v>-4.0255010771574815</v>
      </c>
      <c r="BY795" s="53">
        <v>7245</v>
      </c>
      <c r="BZ795" s="53">
        <v>8385</v>
      </c>
      <c r="CA795" s="53">
        <v>7680</v>
      </c>
      <c r="CB795" s="53">
        <v>2240</v>
      </c>
      <c r="CC795" s="54">
        <v>31293</v>
      </c>
      <c r="CD795" s="54">
        <v>7470.64</v>
      </c>
      <c r="CE795" s="54">
        <v>10000</v>
      </c>
      <c r="CF795" s="42">
        <f t="shared" si="574"/>
        <v>2.2765837104072397E-2</v>
      </c>
      <c r="CG795" s="42">
        <f t="shared" si="575"/>
        <v>2.6548252279635257E-2</v>
      </c>
      <c r="CH795" s="42">
        <f t="shared" si="576"/>
        <v>2.4132730015082957E-2</v>
      </c>
      <c r="CI795" s="42">
        <f t="shared" si="577"/>
        <v>7.0387129210658624E-3</v>
      </c>
      <c r="CJ795" s="42">
        <f t="shared" si="578"/>
        <v>9.2222952442981385E-2</v>
      </c>
      <c r="CK795" s="54">
        <v>0</v>
      </c>
    </row>
    <row r="796" spans="1:89" ht="20" customHeight="1" x14ac:dyDescent="0.6">
      <c r="A796" s="47">
        <v>789</v>
      </c>
      <c r="B796" s="47">
        <v>4</v>
      </c>
      <c r="C796" s="48" t="s">
        <v>1198</v>
      </c>
      <c r="D796" s="48" t="s">
        <v>1199</v>
      </c>
      <c r="E796" s="48" t="s">
        <v>210</v>
      </c>
      <c r="F796" s="57"/>
      <c r="G796" s="19">
        <v>40</v>
      </c>
      <c r="H796" s="20">
        <f t="shared" si="537"/>
        <v>0</v>
      </c>
      <c r="I796" s="57">
        <v>5108</v>
      </c>
      <c r="J796" s="22">
        <v>50</v>
      </c>
      <c r="K796" s="20">
        <f t="shared" si="538"/>
        <v>255400</v>
      </c>
      <c r="L796" s="23"/>
      <c r="M796" s="24">
        <v>60</v>
      </c>
      <c r="N796" s="20">
        <f t="shared" si="539"/>
        <v>0</v>
      </c>
      <c r="O796" s="57">
        <v>3417</v>
      </c>
      <c r="P796" s="25">
        <v>12</v>
      </c>
      <c r="Q796" s="20">
        <f t="shared" si="540"/>
        <v>41004</v>
      </c>
      <c r="R796" s="57">
        <v>340</v>
      </c>
      <c r="S796" s="26">
        <v>12</v>
      </c>
      <c r="T796" s="20">
        <f t="shared" si="541"/>
        <v>4080</v>
      </c>
      <c r="U796" s="23">
        <v>470</v>
      </c>
      <c r="V796" s="25">
        <v>8</v>
      </c>
      <c r="W796" s="20">
        <f t="shared" si="542"/>
        <v>3760</v>
      </c>
      <c r="X796" s="57">
        <v>248</v>
      </c>
      <c r="Y796" s="25">
        <v>12</v>
      </c>
      <c r="Z796" s="20">
        <f t="shared" si="543"/>
        <v>2976</v>
      </c>
      <c r="AA796" s="57">
        <v>358</v>
      </c>
      <c r="AB796" s="25">
        <v>10</v>
      </c>
      <c r="AC796" s="20">
        <f t="shared" si="544"/>
        <v>3580</v>
      </c>
      <c r="AD796" s="57"/>
      <c r="AE796" s="25">
        <v>25</v>
      </c>
      <c r="AF796" s="20">
        <f t="shared" si="545"/>
        <v>0</v>
      </c>
      <c r="AG796" s="57"/>
      <c r="AH796" s="25">
        <v>7.5</v>
      </c>
      <c r="AI796" s="20">
        <f t="shared" si="546"/>
        <v>0</v>
      </c>
      <c r="AJ796" s="57"/>
      <c r="AK796" s="22">
        <v>15</v>
      </c>
      <c r="AL796" s="20">
        <f t="shared" si="547"/>
        <v>0</v>
      </c>
      <c r="AM796" s="57"/>
      <c r="AN796" s="25">
        <v>12</v>
      </c>
      <c r="AO796" s="20">
        <f t="shared" si="548"/>
        <v>0</v>
      </c>
      <c r="AP796" s="23">
        <f t="shared" si="549"/>
        <v>1416</v>
      </c>
      <c r="AQ796" s="57">
        <v>24</v>
      </c>
      <c r="AR796" s="27">
        <v>4</v>
      </c>
      <c r="AS796" s="23">
        <f t="shared" si="550"/>
        <v>96</v>
      </c>
      <c r="AT796" s="57"/>
      <c r="AU796" s="28">
        <v>6</v>
      </c>
      <c r="AV796" s="23">
        <f t="shared" si="551"/>
        <v>0</v>
      </c>
      <c r="AW796" s="57">
        <v>1106</v>
      </c>
      <c r="AX796" s="29">
        <f t="shared" si="552"/>
        <v>1202</v>
      </c>
      <c r="AY796" s="57">
        <v>27905</v>
      </c>
      <c r="AZ796" s="30">
        <f t="shared" si="553"/>
        <v>0.6689506656225529</v>
      </c>
      <c r="BA796" s="30">
        <f t="shared" si="554"/>
        <v>0.27721221613155833</v>
      </c>
      <c r="BB796" s="30">
        <f t="shared" si="555"/>
        <v>0.35177055896985659</v>
      </c>
      <c r="BC796" s="20">
        <f t="shared" si="556"/>
        <v>269796</v>
      </c>
      <c r="BD796" s="20">
        <f t="shared" si="557"/>
        <v>259480</v>
      </c>
      <c r="BE796" s="20">
        <f t="shared" si="558"/>
        <v>269796</v>
      </c>
      <c r="BF796" s="20">
        <f t="shared" si="559"/>
        <v>269796</v>
      </c>
      <c r="BG796" s="241">
        <v>338705</v>
      </c>
      <c r="BH796" s="241">
        <v>215691.42</v>
      </c>
      <c r="BI796" s="237">
        <f t="shared" si="560"/>
        <v>63.681203407094671</v>
      </c>
      <c r="BJ796" s="238">
        <f t="shared" si="561"/>
        <v>18010</v>
      </c>
      <c r="BK796" s="239">
        <f t="shared" si="562"/>
        <v>5.3173115247781988</v>
      </c>
      <c r="BL796" s="27">
        <f t="shared" si="563"/>
        <v>18451</v>
      </c>
      <c r="BM796" s="239">
        <f t="shared" si="564"/>
        <v>5.4475133228030286</v>
      </c>
      <c r="BN796" s="240">
        <f t="shared" si="565"/>
        <v>0</v>
      </c>
      <c r="BO796" s="239">
        <f t="shared" si="566"/>
        <v>0</v>
      </c>
      <c r="BP796" s="27">
        <f t="shared" si="567"/>
        <v>25000</v>
      </c>
      <c r="BQ796" s="239">
        <f t="shared" si="568"/>
        <v>7.3810543097976113</v>
      </c>
      <c r="BR796" s="36">
        <f t="shared" si="569"/>
        <v>56698.7</v>
      </c>
      <c r="BS796" s="239">
        <f t="shared" si="570"/>
        <v>16.739847359796872</v>
      </c>
      <c r="BT796" s="248">
        <f t="shared" si="579"/>
        <v>0.36318796592905328</v>
      </c>
      <c r="BU796" s="241">
        <v>118159.7</v>
      </c>
      <c r="BV796" s="47">
        <f t="shared" si="571"/>
        <v>34.885726517175712</v>
      </c>
      <c r="BW796" s="54">
        <f t="shared" si="572"/>
        <v>4853.8799999999901</v>
      </c>
      <c r="BX796" s="237">
        <f t="shared" si="573"/>
        <v>1.4330700757296142</v>
      </c>
      <c r="BY796" s="58">
        <v>6780</v>
      </c>
      <c r="BZ796" s="58">
        <v>3820</v>
      </c>
      <c r="CA796" s="58">
        <v>6210</v>
      </c>
      <c r="CB796" s="58">
        <v>1200</v>
      </c>
      <c r="CC796" s="59">
        <v>18451</v>
      </c>
      <c r="CD796" s="59"/>
      <c r="CE796" s="59">
        <v>25000</v>
      </c>
      <c r="CF796" s="42">
        <f t="shared" si="574"/>
        <v>2.5130098296490683E-2</v>
      </c>
      <c r="CG796" s="42">
        <f t="shared" si="575"/>
        <v>1.4721751194697087E-2</v>
      </c>
      <c r="CH796" s="42">
        <f t="shared" si="576"/>
        <v>2.3017390917582172E-2</v>
      </c>
      <c r="CI796" s="42">
        <f t="shared" si="577"/>
        <v>4.4478050082284396E-3</v>
      </c>
      <c r="CJ796" s="42">
        <f t="shared" si="578"/>
        <v>5.4475133228030291E-2</v>
      </c>
      <c r="CK796" s="54">
        <f>+BW796*20%</f>
        <v>970.77599999999802</v>
      </c>
    </row>
    <row r="797" spans="1:89" ht="20" customHeight="1" x14ac:dyDescent="0.6">
      <c r="A797" s="47">
        <v>790</v>
      </c>
      <c r="B797" s="47">
        <v>3</v>
      </c>
      <c r="C797" s="48" t="s">
        <v>1200</v>
      </c>
      <c r="D797" s="48" t="s">
        <v>357</v>
      </c>
      <c r="E797" s="78" t="s">
        <v>358</v>
      </c>
      <c r="F797" s="57"/>
      <c r="G797" s="19">
        <v>40</v>
      </c>
      <c r="H797" s="20">
        <f t="shared" si="537"/>
        <v>0</v>
      </c>
      <c r="I797" s="23">
        <v>5615</v>
      </c>
      <c r="J797" s="22">
        <v>50</v>
      </c>
      <c r="K797" s="20">
        <f t="shared" si="538"/>
        <v>280750</v>
      </c>
      <c r="L797" s="23"/>
      <c r="M797" s="24">
        <v>60</v>
      </c>
      <c r="N797" s="20">
        <f t="shared" si="539"/>
        <v>0</v>
      </c>
      <c r="O797" s="23">
        <v>1784</v>
      </c>
      <c r="P797" s="25">
        <v>12</v>
      </c>
      <c r="Q797" s="20">
        <f t="shared" si="540"/>
        <v>21408</v>
      </c>
      <c r="R797" s="23">
        <v>500</v>
      </c>
      <c r="S797" s="26">
        <v>12</v>
      </c>
      <c r="T797" s="20">
        <f t="shared" si="541"/>
        <v>6000</v>
      </c>
      <c r="U797" s="23">
        <v>350</v>
      </c>
      <c r="V797" s="25">
        <v>8</v>
      </c>
      <c r="W797" s="20">
        <f t="shared" si="542"/>
        <v>2800</v>
      </c>
      <c r="X797" s="23">
        <v>225</v>
      </c>
      <c r="Y797" s="25">
        <v>12</v>
      </c>
      <c r="Z797" s="20">
        <f t="shared" si="543"/>
        <v>2700</v>
      </c>
      <c r="AA797" s="23">
        <v>600</v>
      </c>
      <c r="AB797" s="25">
        <v>10</v>
      </c>
      <c r="AC797" s="20">
        <f t="shared" si="544"/>
        <v>6000</v>
      </c>
      <c r="AD797" s="23"/>
      <c r="AE797" s="25">
        <v>25</v>
      </c>
      <c r="AF797" s="20">
        <f t="shared" si="545"/>
        <v>0</v>
      </c>
      <c r="AG797" s="23"/>
      <c r="AH797" s="25">
        <v>7.5</v>
      </c>
      <c r="AI797" s="20">
        <f t="shared" si="546"/>
        <v>0</v>
      </c>
      <c r="AJ797" s="23"/>
      <c r="AK797" s="22">
        <v>15</v>
      </c>
      <c r="AL797" s="20">
        <f t="shared" si="547"/>
        <v>0</v>
      </c>
      <c r="AM797" s="23">
        <v>135</v>
      </c>
      <c r="AN797" s="25">
        <v>12</v>
      </c>
      <c r="AO797" s="20">
        <f t="shared" si="548"/>
        <v>1620</v>
      </c>
      <c r="AP797" s="23">
        <f t="shared" si="549"/>
        <v>1810</v>
      </c>
      <c r="AQ797" s="23">
        <v>42</v>
      </c>
      <c r="AR797" s="27">
        <v>4</v>
      </c>
      <c r="AS797" s="23">
        <f t="shared" si="550"/>
        <v>168</v>
      </c>
      <c r="AT797" s="23"/>
      <c r="AU797" s="28">
        <v>6</v>
      </c>
      <c r="AV797" s="23">
        <f t="shared" si="551"/>
        <v>0</v>
      </c>
      <c r="AW797" s="23">
        <v>816</v>
      </c>
      <c r="AX797" s="29">
        <f t="shared" si="552"/>
        <v>984</v>
      </c>
      <c r="AY797" s="23">
        <v>17130</v>
      </c>
      <c r="AZ797" s="30">
        <f t="shared" si="553"/>
        <v>0.31772039180765804</v>
      </c>
      <c r="BA797" s="30">
        <f t="shared" si="554"/>
        <v>0.32235084594835262</v>
      </c>
      <c r="BB797" s="30">
        <f t="shared" si="555"/>
        <v>0.55156950672645744</v>
      </c>
      <c r="BC797" s="20">
        <f t="shared" si="556"/>
        <v>298250</v>
      </c>
      <c r="BD797" s="20">
        <f t="shared" si="557"/>
        <v>286750</v>
      </c>
      <c r="BE797" s="20">
        <f t="shared" si="558"/>
        <v>298250</v>
      </c>
      <c r="BF797" s="20">
        <f t="shared" si="559"/>
        <v>298250</v>
      </c>
      <c r="BG797" s="36">
        <v>338408</v>
      </c>
      <c r="BH797" s="36">
        <v>227707.69426300001</v>
      </c>
      <c r="BI797" s="237">
        <f t="shared" si="560"/>
        <v>67.287917030034762</v>
      </c>
      <c r="BJ797" s="238">
        <f t="shared" si="561"/>
        <v>22887</v>
      </c>
      <c r="BK797" s="239">
        <f t="shared" si="562"/>
        <v>6.7631379872816249</v>
      </c>
      <c r="BL797" s="27">
        <f t="shared" si="563"/>
        <v>46490</v>
      </c>
      <c r="BM797" s="239">
        <f t="shared" si="564"/>
        <v>13.737854897047351</v>
      </c>
      <c r="BN797" s="240">
        <f t="shared" si="565"/>
        <v>1176.25</v>
      </c>
      <c r="BO797" s="239">
        <f t="shared" si="566"/>
        <v>0.34758339046358244</v>
      </c>
      <c r="BP797" s="27">
        <f t="shared" si="567"/>
        <v>10000</v>
      </c>
      <c r="BQ797" s="239">
        <f t="shared" si="568"/>
        <v>2.9550128838561736</v>
      </c>
      <c r="BR797" s="36">
        <f t="shared" si="569"/>
        <v>50846.739999999991</v>
      </c>
      <c r="BS797" s="239">
        <f t="shared" si="570"/>
        <v>15.025277180208503</v>
      </c>
      <c r="BT797" s="248">
        <f t="shared" si="579"/>
        <v>0.32712082969965245</v>
      </c>
      <c r="BU797" s="36">
        <v>131399.99</v>
      </c>
      <c r="BV797" s="47">
        <f t="shared" si="571"/>
        <v>38.828866338857239</v>
      </c>
      <c r="BW797" s="54">
        <f t="shared" si="572"/>
        <v>-20699.684263000003</v>
      </c>
      <c r="BX797" s="237">
        <f t="shared" si="573"/>
        <v>-6.1167833688919897</v>
      </c>
      <c r="BY797" s="53">
        <v>7022</v>
      </c>
      <c r="BZ797" s="53">
        <v>6145</v>
      </c>
      <c r="CA797" s="53">
        <v>7000</v>
      </c>
      <c r="CB797" s="53">
        <v>2720</v>
      </c>
      <c r="CC797" s="54">
        <v>46490</v>
      </c>
      <c r="CD797" s="54">
        <v>1176.25</v>
      </c>
      <c r="CE797" s="54">
        <v>10000</v>
      </c>
      <c r="CF797" s="42">
        <f t="shared" si="574"/>
        <v>2.354400670578374E-2</v>
      </c>
      <c r="CG797" s="42">
        <f t="shared" si="575"/>
        <v>2.1429816913687883E-2</v>
      </c>
      <c r="CH797" s="42">
        <f t="shared" si="576"/>
        <v>2.347024308466052E-2</v>
      </c>
      <c r="CI797" s="42">
        <f t="shared" si="577"/>
        <v>9.1198658843252307E-3</v>
      </c>
      <c r="CJ797" s="42">
        <f t="shared" si="578"/>
        <v>0.13737854897047352</v>
      </c>
      <c r="CK797" s="54">
        <v>0</v>
      </c>
    </row>
    <row r="798" spans="1:89" ht="20" customHeight="1" x14ac:dyDescent="0.6">
      <c r="A798" s="47">
        <v>791</v>
      </c>
      <c r="B798" s="47">
        <v>4</v>
      </c>
      <c r="C798" s="48" t="s">
        <v>1201</v>
      </c>
      <c r="D798" s="48" t="s">
        <v>868</v>
      </c>
      <c r="E798" s="48" t="s">
        <v>739</v>
      </c>
      <c r="F798" s="55"/>
      <c r="G798" s="19">
        <v>40</v>
      </c>
      <c r="H798" s="20">
        <f t="shared" si="537"/>
        <v>0</v>
      </c>
      <c r="I798" s="23">
        <v>5510</v>
      </c>
      <c r="J798" s="22">
        <v>50</v>
      </c>
      <c r="K798" s="20">
        <f t="shared" si="538"/>
        <v>275500</v>
      </c>
      <c r="L798" s="23"/>
      <c r="M798" s="24">
        <v>60</v>
      </c>
      <c r="N798" s="20">
        <f t="shared" si="539"/>
        <v>0</v>
      </c>
      <c r="O798" s="23">
        <v>1628</v>
      </c>
      <c r="P798" s="25">
        <v>12</v>
      </c>
      <c r="Q798" s="20">
        <f t="shared" si="540"/>
        <v>19536</v>
      </c>
      <c r="R798" s="23">
        <v>140</v>
      </c>
      <c r="S798" s="26">
        <v>12</v>
      </c>
      <c r="T798" s="20">
        <f t="shared" si="541"/>
        <v>1680</v>
      </c>
      <c r="U798" s="23">
        <v>95</v>
      </c>
      <c r="V798" s="25">
        <v>8</v>
      </c>
      <c r="W798" s="20">
        <f t="shared" si="542"/>
        <v>760</v>
      </c>
      <c r="X798" s="23">
        <v>354</v>
      </c>
      <c r="Y798" s="25">
        <v>12</v>
      </c>
      <c r="Z798" s="20">
        <f t="shared" si="543"/>
        <v>4248</v>
      </c>
      <c r="AA798" s="23">
        <v>370</v>
      </c>
      <c r="AB798" s="25">
        <v>10</v>
      </c>
      <c r="AC798" s="20">
        <f t="shared" si="544"/>
        <v>3700</v>
      </c>
      <c r="AD798" s="23">
        <v>220</v>
      </c>
      <c r="AE798" s="25">
        <v>25</v>
      </c>
      <c r="AF798" s="20">
        <f t="shared" si="545"/>
        <v>5500</v>
      </c>
      <c r="AG798" s="23">
        <v>478</v>
      </c>
      <c r="AH798" s="25">
        <v>7.5</v>
      </c>
      <c r="AI798" s="20">
        <f t="shared" si="546"/>
        <v>3585</v>
      </c>
      <c r="AJ798" s="23"/>
      <c r="AK798" s="22">
        <v>15</v>
      </c>
      <c r="AL798" s="20">
        <f t="shared" si="547"/>
        <v>0</v>
      </c>
      <c r="AM798" s="23"/>
      <c r="AN798" s="25">
        <v>12</v>
      </c>
      <c r="AO798" s="20">
        <f t="shared" si="548"/>
        <v>0</v>
      </c>
      <c r="AP798" s="23">
        <f t="shared" si="549"/>
        <v>1657</v>
      </c>
      <c r="AQ798" s="23"/>
      <c r="AR798" s="27">
        <v>4</v>
      </c>
      <c r="AS798" s="23">
        <f t="shared" si="550"/>
        <v>0</v>
      </c>
      <c r="AT798" s="23"/>
      <c r="AU798" s="28">
        <v>6</v>
      </c>
      <c r="AV798" s="23">
        <f t="shared" si="551"/>
        <v>0</v>
      </c>
      <c r="AW798" s="23">
        <v>1282</v>
      </c>
      <c r="AX798" s="29">
        <f t="shared" si="552"/>
        <v>1282</v>
      </c>
      <c r="AY798" s="23">
        <v>22545</v>
      </c>
      <c r="AZ798" s="30">
        <f t="shared" si="553"/>
        <v>0.29546279491833033</v>
      </c>
      <c r="BA798" s="30">
        <f t="shared" si="554"/>
        <v>0.30072595281306713</v>
      </c>
      <c r="BB798" s="30">
        <f t="shared" si="555"/>
        <v>0.78746928746928746</v>
      </c>
      <c r="BC798" s="20">
        <f t="shared" si="556"/>
        <v>291388</v>
      </c>
      <c r="BD798" s="20">
        <f t="shared" si="557"/>
        <v>282680</v>
      </c>
      <c r="BE798" s="20">
        <f t="shared" si="558"/>
        <v>291388</v>
      </c>
      <c r="BF798" s="20">
        <f t="shared" si="559"/>
        <v>294973</v>
      </c>
      <c r="BG798" s="36">
        <v>337334</v>
      </c>
      <c r="BH798" s="36">
        <v>227065.61787878801</v>
      </c>
      <c r="BI798" s="237">
        <f t="shared" si="560"/>
        <v>67.311809031638674</v>
      </c>
      <c r="BJ798" s="238">
        <f t="shared" si="561"/>
        <v>23754</v>
      </c>
      <c r="BK798" s="239">
        <f t="shared" si="562"/>
        <v>7.0416856883682044</v>
      </c>
      <c r="BL798" s="27">
        <f t="shared" si="563"/>
        <v>38502</v>
      </c>
      <c r="BM798" s="239">
        <f t="shared" si="564"/>
        <v>11.413613807087337</v>
      </c>
      <c r="BN798" s="240">
        <f t="shared" si="565"/>
        <v>0</v>
      </c>
      <c r="BO798" s="239">
        <f t="shared" si="566"/>
        <v>0</v>
      </c>
      <c r="BP798" s="27">
        <f t="shared" si="567"/>
        <v>20000</v>
      </c>
      <c r="BQ798" s="239">
        <f t="shared" si="568"/>
        <v>5.9288420378615854</v>
      </c>
      <c r="BR798" s="36">
        <f t="shared" si="569"/>
        <v>33785.56</v>
      </c>
      <c r="BS798" s="239">
        <f t="shared" si="570"/>
        <v>10.015462420034742</v>
      </c>
      <c r="BT798" s="248">
        <f t="shared" si="579"/>
        <v>0.32688190968361325</v>
      </c>
      <c r="BU798" s="36">
        <v>116041.56</v>
      </c>
      <c r="BV798" s="47">
        <f t="shared" si="571"/>
        <v>34.399603953351871</v>
      </c>
      <c r="BW798" s="54">
        <f t="shared" si="572"/>
        <v>-5773.177878788003</v>
      </c>
      <c r="BX798" s="237">
        <f t="shared" si="573"/>
        <v>-1.7114129849905444</v>
      </c>
      <c r="BY798" s="53">
        <v>7562</v>
      </c>
      <c r="BZ798" s="53">
        <v>7000</v>
      </c>
      <c r="CA798" s="53">
        <v>6200</v>
      </c>
      <c r="CB798" s="53">
        <v>2992</v>
      </c>
      <c r="CC798" s="54">
        <v>38502</v>
      </c>
      <c r="CD798" s="54">
        <v>0</v>
      </c>
      <c r="CE798" s="54">
        <v>20000</v>
      </c>
      <c r="CF798" s="42">
        <f t="shared" si="574"/>
        <v>2.5951652092742323E-2</v>
      </c>
      <c r="CG798" s="42">
        <f t="shared" si="575"/>
        <v>2.4762982878166123E-2</v>
      </c>
      <c r="CH798" s="42">
        <f t="shared" si="576"/>
        <v>2.1277471961782916E-2</v>
      </c>
      <c r="CI798" s="42">
        <f t="shared" si="577"/>
        <v>1.0143301251300967E-2</v>
      </c>
      <c r="CJ798" s="42">
        <f t="shared" si="578"/>
        <v>0.11413613807087337</v>
      </c>
      <c r="CK798" s="54">
        <v>0</v>
      </c>
    </row>
    <row r="799" spans="1:89" ht="20" customHeight="1" x14ac:dyDescent="0.6">
      <c r="A799" s="47">
        <v>792</v>
      </c>
      <c r="B799" s="47">
        <v>1</v>
      </c>
      <c r="C799" s="48" t="s">
        <v>1202</v>
      </c>
      <c r="D799" s="48" t="s">
        <v>516</v>
      </c>
      <c r="E799" s="48"/>
      <c r="F799" s="23"/>
      <c r="G799" s="19">
        <v>40</v>
      </c>
      <c r="H799" s="20">
        <f t="shared" si="537"/>
        <v>0</v>
      </c>
      <c r="I799" s="23">
        <v>6019</v>
      </c>
      <c r="J799" s="22">
        <v>50</v>
      </c>
      <c r="K799" s="20">
        <f t="shared" si="538"/>
        <v>300950</v>
      </c>
      <c r="L799" s="23"/>
      <c r="M799" s="24">
        <v>60</v>
      </c>
      <c r="N799" s="20">
        <f t="shared" si="539"/>
        <v>0</v>
      </c>
      <c r="O799" s="23">
        <v>1426</v>
      </c>
      <c r="P799" s="25">
        <v>12</v>
      </c>
      <c r="Q799" s="20">
        <f t="shared" si="540"/>
        <v>17112</v>
      </c>
      <c r="R799" s="23"/>
      <c r="S799" s="26">
        <v>12</v>
      </c>
      <c r="T799" s="20">
        <f t="shared" si="541"/>
        <v>0</v>
      </c>
      <c r="U799" s="23">
        <v>10</v>
      </c>
      <c r="V799" s="25">
        <v>8</v>
      </c>
      <c r="W799" s="20">
        <f t="shared" si="542"/>
        <v>80</v>
      </c>
      <c r="X799" s="23"/>
      <c r="Y799" s="25">
        <v>12</v>
      </c>
      <c r="Z799" s="20">
        <f t="shared" si="543"/>
        <v>0</v>
      </c>
      <c r="AA799" s="23"/>
      <c r="AB799" s="25">
        <v>10</v>
      </c>
      <c r="AC799" s="20">
        <f t="shared" si="544"/>
        <v>0</v>
      </c>
      <c r="AD799" s="23"/>
      <c r="AE799" s="25">
        <v>25</v>
      </c>
      <c r="AF799" s="20">
        <f t="shared" si="545"/>
        <v>0</v>
      </c>
      <c r="AG799" s="23"/>
      <c r="AH799" s="25">
        <v>7.5</v>
      </c>
      <c r="AI799" s="20">
        <f t="shared" si="546"/>
        <v>0</v>
      </c>
      <c r="AJ799" s="23"/>
      <c r="AK799" s="22">
        <v>15</v>
      </c>
      <c r="AL799" s="20">
        <f t="shared" si="547"/>
        <v>0</v>
      </c>
      <c r="AM799" s="23"/>
      <c r="AN799" s="25">
        <v>12</v>
      </c>
      <c r="AO799" s="20">
        <f t="shared" si="548"/>
        <v>0</v>
      </c>
      <c r="AP799" s="23">
        <f t="shared" si="549"/>
        <v>10</v>
      </c>
      <c r="AQ799" s="23"/>
      <c r="AR799" s="27">
        <v>4</v>
      </c>
      <c r="AS799" s="23">
        <f t="shared" si="550"/>
        <v>0</v>
      </c>
      <c r="AT799" s="23"/>
      <c r="AU799" s="28">
        <v>6</v>
      </c>
      <c r="AV799" s="23">
        <f t="shared" si="551"/>
        <v>0</v>
      </c>
      <c r="AW799" s="23">
        <v>788</v>
      </c>
      <c r="AX799" s="29">
        <f t="shared" si="552"/>
        <v>788</v>
      </c>
      <c r="AY799" s="23">
        <v>11900</v>
      </c>
      <c r="AZ799" s="30">
        <f t="shared" si="553"/>
        <v>0.23691643130088055</v>
      </c>
      <c r="BA799" s="30">
        <f t="shared" si="554"/>
        <v>1.6614055490945341E-3</v>
      </c>
      <c r="BB799" s="30">
        <f t="shared" si="555"/>
        <v>0.55259467040673216</v>
      </c>
      <c r="BC799" s="20">
        <f t="shared" si="556"/>
        <v>301030</v>
      </c>
      <c r="BD799" s="20">
        <f t="shared" si="557"/>
        <v>300950</v>
      </c>
      <c r="BE799" s="20">
        <f t="shared" si="558"/>
        <v>301030</v>
      </c>
      <c r="BF799" s="20">
        <f t="shared" si="559"/>
        <v>301030</v>
      </c>
      <c r="BG799" s="36">
        <v>330042</v>
      </c>
      <c r="BH799" s="36">
        <v>222688.703030303</v>
      </c>
      <c r="BI799" s="237">
        <f t="shared" si="560"/>
        <v>67.472837708625875</v>
      </c>
      <c r="BJ799" s="238">
        <f t="shared" si="561"/>
        <v>33453</v>
      </c>
      <c r="BK799" s="239">
        <f t="shared" si="562"/>
        <v>10.135982693111785</v>
      </c>
      <c r="BL799" s="27">
        <f t="shared" si="563"/>
        <v>18870</v>
      </c>
      <c r="BM799" s="239">
        <f t="shared" si="564"/>
        <v>5.7174541422000837</v>
      </c>
      <c r="BN799" s="240">
        <f t="shared" si="565"/>
        <v>0</v>
      </c>
      <c r="BO799" s="239">
        <f t="shared" si="566"/>
        <v>0</v>
      </c>
      <c r="BP799" s="27">
        <f t="shared" si="567"/>
        <v>12000</v>
      </c>
      <c r="BQ799" s="239">
        <f t="shared" si="568"/>
        <v>3.6359008853418655</v>
      </c>
      <c r="BR799" s="36">
        <f t="shared" si="569"/>
        <v>16404.78</v>
      </c>
      <c r="BS799" s="239">
        <f t="shared" si="570"/>
        <v>4.9705128438198773</v>
      </c>
      <c r="BT799" s="248">
        <f t="shared" si="579"/>
        <v>0.32527162291374129</v>
      </c>
      <c r="BU799" s="36">
        <v>80727.78</v>
      </c>
      <c r="BV799" s="47">
        <f t="shared" si="571"/>
        <v>24.459850564473612</v>
      </c>
      <c r="BW799" s="54">
        <f t="shared" si="572"/>
        <v>26625.516969696997</v>
      </c>
      <c r="BX799" s="237">
        <f t="shared" si="573"/>
        <v>8.067311726900515</v>
      </c>
      <c r="BY799" s="53">
        <v>6888</v>
      </c>
      <c r="BZ799" s="53">
        <v>9000</v>
      </c>
      <c r="CA799" s="53">
        <v>15640</v>
      </c>
      <c r="CB799" s="53">
        <v>1925</v>
      </c>
      <c r="CC799" s="54">
        <v>18870</v>
      </c>
      <c r="CD799" s="54"/>
      <c r="CE799" s="54">
        <v>12000</v>
      </c>
      <c r="CF799" s="42">
        <f t="shared" si="574"/>
        <v>2.2881440388001197E-2</v>
      </c>
      <c r="CG799" s="42">
        <f t="shared" si="575"/>
        <v>2.9905299883701612E-2</v>
      </c>
      <c r="CH799" s="42">
        <f t="shared" si="576"/>
        <v>5.1954954655682159E-2</v>
      </c>
      <c r="CI799" s="42">
        <f t="shared" si="577"/>
        <v>6.3947114905491143E-3</v>
      </c>
      <c r="CJ799" s="42">
        <f t="shared" si="578"/>
        <v>5.7174541422000839E-2</v>
      </c>
      <c r="CK799" s="54">
        <f>+BW799*20%</f>
        <v>5325.1033939394001</v>
      </c>
    </row>
    <row r="800" spans="1:89" ht="20" customHeight="1" x14ac:dyDescent="0.6">
      <c r="A800" s="47">
        <v>793</v>
      </c>
      <c r="B800" s="47">
        <v>2</v>
      </c>
      <c r="C800" s="48" t="s">
        <v>1203</v>
      </c>
      <c r="D800" s="48" t="s">
        <v>687</v>
      </c>
      <c r="E800" s="48" t="s">
        <v>642</v>
      </c>
      <c r="F800" s="57"/>
      <c r="G800" s="19">
        <v>40</v>
      </c>
      <c r="H800" s="20">
        <f t="shared" si="537"/>
        <v>0</v>
      </c>
      <c r="I800" s="23">
        <v>5265</v>
      </c>
      <c r="J800" s="22">
        <v>50</v>
      </c>
      <c r="K800" s="20">
        <f t="shared" si="538"/>
        <v>263250</v>
      </c>
      <c r="L800" s="23"/>
      <c r="M800" s="24">
        <v>60</v>
      </c>
      <c r="N800" s="20">
        <f t="shared" si="539"/>
        <v>0</v>
      </c>
      <c r="O800" s="23">
        <v>1243</v>
      </c>
      <c r="P800" s="25">
        <v>12</v>
      </c>
      <c r="Q800" s="20">
        <f t="shared" si="540"/>
        <v>14916</v>
      </c>
      <c r="R800" s="23">
        <v>800</v>
      </c>
      <c r="S800" s="26">
        <v>12</v>
      </c>
      <c r="T800" s="20">
        <f t="shared" si="541"/>
        <v>9600</v>
      </c>
      <c r="U800" s="23">
        <v>517</v>
      </c>
      <c r="V800" s="25">
        <v>8</v>
      </c>
      <c r="W800" s="20">
        <f t="shared" si="542"/>
        <v>4136</v>
      </c>
      <c r="X800" s="23">
        <v>208</v>
      </c>
      <c r="Y800" s="25">
        <v>12</v>
      </c>
      <c r="Z800" s="20">
        <f t="shared" si="543"/>
        <v>2496</v>
      </c>
      <c r="AA800" s="23">
        <v>720</v>
      </c>
      <c r="AB800" s="25">
        <v>10</v>
      </c>
      <c r="AC800" s="20">
        <f t="shared" si="544"/>
        <v>7200</v>
      </c>
      <c r="AD800" s="23">
        <v>334</v>
      </c>
      <c r="AE800" s="25">
        <v>25</v>
      </c>
      <c r="AF800" s="20">
        <f t="shared" si="545"/>
        <v>8350</v>
      </c>
      <c r="AG800" s="23"/>
      <c r="AH800" s="25">
        <v>7.5</v>
      </c>
      <c r="AI800" s="20">
        <f t="shared" si="546"/>
        <v>0</v>
      </c>
      <c r="AJ800" s="23"/>
      <c r="AK800" s="22">
        <v>15</v>
      </c>
      <c r="AL800" s="20">
        <f t="shared" si="547"/>
        <v>0</v>
      </c>
      <c r="AM800" s="23"/>
      <c r="AN800" s="25">
        <v>12</v>
      </c>
      <c r="AO800" s="20">
        <f t="shared" si="548"/>
        <v>0</v>
      </c>
      <c r="AP800" s="23">
        <f t="shared" si="549"/>
        <v>2579</v>
      </c>
      <c r="AQ800" s="23">
        <v>24</v>
      </c>
      <c r="AR800" s="27">
        <v>4</v>
      </c>
      <c r="AS800" s="23">
        <f t="shared" si="550"/>
        <v>96</v>
      </c>
      <c r="AT800" s="23"/>
      <c r="AU800" s="28">
        <v>6</v>
      </c>
      <c r="AV800" s="23">
        <f t="shared" si="551"/>
        <v>0</v>
      </c>
      <c r="AW800" s="23">
        <v>495</v>
      </c>
      <c r="AX800" s="29">
        <f t="shared" si="552"/>
        <v>591</v>
      </c>
      <c r="AY800" s="23">
        <v>12420</v>
      </c>
      <c r="AZ800" s="30">
        <f t="shared" si="553"/>
        <v>0.23608736942070274</v>
      </c>
      <c r="BA800" s="30">
        <f t="shared" si="554"/>
        <v>0.48983855650522318</v>
      </c>
      <c r="BB800" s="30">
        <f t="shared" si="555"/>
        <v>0.47546259050683831</v>
      </c>
      <c r="BC800" s="20">
        <f t="shared" si="556"/>
        <v>295032</v>
      </c>
      <c r="BD800" s="20">
        <f t="shared" si="557"/>
        <v>281200</v>
      </c>
      <c r="BE800" s="20">
        <f t="shared" si="558"/>
        <v>295032</v>
      </c>
      <c r="BF800" s="20">
        <f t="shared" si="559"/>
        <v>295032</v>
      </c>
      <c r="BG800" s="36">
        <v>322368</v>
      </c>
      <c r="BH800" s="36">
        <v>218271.39519330001</v>
      </c>
      <c r="BI800" s="237">
        <f t="shared" si="560"/>
        <v>67.708766128554956</v>
      </c>
      <c r="BJ800" s="238">
        <f t="shared" si="561"/>
        <v>25270</v>
      </c>
      <c r="BK800" s="239">
        <f t="shared" si="562"/>
        <v>7.8388673813778045</v>
      </c>
      <c r="BL800" s="27">
        <f t="shared" si="563"/>
        <v>17607</v>
      </c>
      <c r="BM800" s="239">
        <f t="shared" si="564"/>
        <v>5.4617703990470519</v>
      </c>
      <c r="BN800" s="240">
        <f t="shared" si="565"/>
        <v>0</v>
      </c>
      <c r="BO800" s="239">
        <f t="shared" si="566"/>
        <v>0</v>
      </c>
      <c r="BP800" s="27">
        <f t="shared" si="567"/>
        <v>12000</v>
      </c>
      <c r="BQ800" s="239">
        <f t="shared" si="568"/>
        <v>3.7224538415723645</v>
      </c>
      <c r="BR800" s="36">
        <f t="shared" si="569"/>
        <v>28566.520000000004</v>
      </c>
      <c r="BS800" s="239">
        <f t="shared" si="570"/>
        <v>8.861462676196151</v>
      </c>
      <c r="BT800" s="248">
        <f t="shared" si="579"/>
        <v>0.32291233871445052</v>
      </c>
      <c r="BU800" s="36">
        <v>83443.520000000004</v>
      </c>
      <c r="BV800" s="47">
        <f t="shared" si="571"/>
        <v>25.884554298193372</v>
      </c>
      <c r="BW800" s="54">
        <f t="shared" si="572"/>
        <v>20653.08480669999</v>
      </c>
      <c r="BX800" s="237">
        <f t="shared" si="573"/>
        <v>6.4066795732516848</v>
      </c>
      <c r="BY800" s="53">
        <v>10533</v>
      </c>
      <c r="BZ800" s="53">
        <v>8067</v>
      </c>
      <c r="CA800" s="53">
        <v>3780</v>
      </c>
      <c r="CB800" s="53">
        <v>2890</v>
      </c>
      <c r="CC800" s="54">
        <v>17607</v>
      </c>
      <c r="CD800" s="54"/>
      <c r="CE800" s="54">
        <v>12000</v>
      </c>
      <c r="CF800" s="42">
        <f t="shared" si="574"/>
        <v>3.5701212071910841E-2</v>
      </c>
      <c r="CG800" s="42">
        <f t="shared" si="575"/>
        <v>2.8687766714082505E-2</v>
      </c>
      <c r="CH800" s="42">
        <f t="shared" si="576"/>
        <v>1.2812169527373301E-2</v>
      </c>
      <c r="CI800" s="42">
        <f t="shared" si="577"/>
        <v>9.7955476016160954E-3</v>
      </c>
      <c r="CJ800" s="42">
        <f t="shared" si="578"/>
        <v>5.4617703990470515E-2</v>
      </c>
      <c r="CK800" s="54">
        <f>+BW800*20%</f>
        <v>4130.6169613399979</v>
      </c>
    </row>
    <row r="801" spans="1:89" ht="20" customHeight="1" x14ac:dyDescent="0.6">
      <c r="A801" s="47">
        <v>794</v>
      </c>
      <c r="B801" s="47">
        <v>6</v>
      </c>
      <c r="C801" s="48" t="s">
        <v>1204</v>
      </c>
      <c r="D801" s="47" t="s">
        <v>453</v>
      </c>
      <c r="E801" s="47" t="s">
        <v>258</v>
      </c>
      <c r="F801" s="57"/>
      <c r="G801" s="19">
        <v>40</v>
      </c>
      <c r="H801" s="20">
        <f t="shared" si="537"/>
        <v>0</v>
      </c>
      <c r="I801" s="57">
        <v>5784</v>
      </c>
      <c r="J801" s="22">
        <v>50</v>
      </c>
      <c r="K801" s="20">
        <f t="shared" si="538"/>
        <v>289200</v>
      </c>
      <c r="L801" s="23"/>
      <c r="M801" s="24">
        <v>60</v>
      </c>
      <c r="N801" s="20">
        <f t="shared" si="539"/>
        <v>0</v>
      </c>
      <c r="O801" s="57">
        <v>1452</v>
      </c>
      <c r="P801" s="25">
        <v>12</v>
      </c>
      <c r="Q801" s="20">
        <f t="shared" si="540"/>
        <v>17424</v>
      </c>
      <c r="R801" s="57"/>
      <c r="S801" s="26">
        <v>12</v>
      </c>
      <c r="T801" s="20">
        <f t="shared" si="541"/>
        <v>0</v>
      </c>
      <c r="U801" s="57">
        <v>300</v>
      </c>
      <c r="V801" s="25">
        <v>8</v>
      </c>
      <c r="W801" s="20">
        <f t="shared" si="542"/>
        <v>2400</v>
      </c>
      <c r="X801" s="57">
        <v>54</v>
      </c>
      <c r="Y801" s="25">
        <v>12</v>
      </c>
      <c r="Z801" s="20">
        <f t="shared" si="543"/>
        <v>648</v>
      </c>
      <c r="AA801" s="57">
        <v>94</v>
      </c>
      <c r="AB801" s="25">
        <v>10</v>
      </c>
      <c r="AC801" s="20">
        <f t="shared" si="544"/>
        <v>940</v>
      </c>
      <c r="AD801" s="57">
        <v>106</v>
      </c>
      <c r="AE801" s="25">
        <v>25</v>
      </c>
      <c r="AF801" s="20">
        <f t="shared" si="545"/>
        <v>2650</v>
      </c>
      <c r="AG801" s="23"/>
      <c r="AH801" s="25">
        <v>7.5</v>
      </c>
      <c r="AI801" s="20">
        <f t="shared" si="546"/>
        <v>0</v>
      </c>
      <c r="AJ801" s="57"/>
      <c r="AK801" s="22">
        <v>15</v>
      </c>
      <c r="AL801" s="20">
        <f t="shared" si="547"/>
        <v>0</v>
      </c>
      <c r="AM801" s="57"/>
      <c r="AN801" s="25">
        <v>12</v>
      </c>
      <c r="AO801" s="20">
        <f t="shared" si="548"/>
        <v>0</v>
      </c>
      <c r="AP801" s="23">
        <f t="shared" si="549"/>
        <v>554</v>
      </c>
      <c r="AQ801" s="57"/>
      <c r="AR801" s="27">
        <v>4</v>
      </c>
      <c r="AS801" s="23">
        <f t="shared" si="550"/>
        <v>0</v>
      </c>
      <c r="AT801" s="57"/>
      <c r="AU801" s="28">
        <v>6</v>
      </c>
      <c r="AV801" s="23">
        <f t="shared" si="551"/>
        <v>0</v>
      </c>
      <c r="AW801" s="57">
        <v>361</v>
      </c>
      <c r="AX801" s="29">
        <f t="shared" si="552"/>
        <v>361</v>
      </c>
      <c r="AY801" s="57">
        <v>5415</v>
      </c>
      <c r="AZ801" s="30">
        <f t="shared" si="553"/>
        <v>0.25103734439834025</v>
      </c>
      <c r="BA801" s="30">
        <f t="shared" si="554"/>
        <v>9.5781466113416328E-2</v>
      </c>
      <c r="BB801" s="30">
        <f t="shared" si="555"/>
        <v>0.24862258953168045</v>
      </c>
      <c r="BC801" s="20">
        <f t="shared" si="556"/>
        <v>295838</v>
      </c>
      <c r="BD801" s="20">
        <f t="shared" si="557"/>
        <v>291850</v>
      </c>
      <c r="BE801" s="20">
        <f t="shared" si="558"/>
        <v>295838</v>
      </c>
      <c r="BF801" s="20">
        <f t="shared" si="559"/>
        <v>295838</v>
      </c>
      <c r="BG801" s="241">
        <v>318677</v>
      </c>
      <c r="BH801" s="241">
        <v>214413.39</v>
      </c>
      <c r="BI801" s="237">
        <f t="shared" si="560"/>
        <v>67.282354860877945</v>
      </c>
      <c r="BJ801" s="238">
        <f t="shared" si="561"/>
        <v>18944</v>
      </c>
      <c r="BK801" s="239">
        <f t="shared" si="562"/>
        <v>5.9445771109932632</v>
      </c>
      <c r="BL801" s="27">
        <f t="shared" si="563"/>
        <v>27721.64</v>
      </c>
      <c r="BM801" s="239">
        <f t="shared" si="564"/>
        <v>8.6989773344169805</v>
      </c>
      <c r="BN801" s="240">
        <f t="shared" si="565"/>
        <v>1937.19</v>
      </c>
      <c r="BO801" s="239">
        <f t="shared" si="566"/>
        <v>0.60788509996014772</v>
      </c>
      <c r="BP801" s="27">
        <f t="shared" si="567"/>
        <v>11000</v>
      </c>
      <c r="BQ801" s="239">
        <f t="shared" si="568"/>
        <v>3.4517709153782672</v>
      </c>
      <c r="BR801" s="36">
        <f t="shared" si="569"/>
        <v>18620.669999999998</v>
      </c>
      <c r="BS801" s="239">
        <f t="shared" si="570"/>
        <v>5.8431170118960569</v>
      </c>
      <c r="BT801" s="248">
        <f t="shared" si="579"/>
        <v>0.32717645139122054</v>
      </c>
      <c r="BU801" s="241">
        <v>78223.5</v>
      </c>
      <c r="BV801" s="47">
        <f t="shared" si="571"/>
        <v>24.546327472644716</v>
      </c>
      <c r="BW801" s="54">
        <f t="shared" si="572"/>
        <v>26040.109999999986</v>
      </c>
      <c r="BX801" s="237">
        <f t="shared" si="573"/>
        <v>8.1713176664773375</v>
      </c>
      <c r="BY801" s="58">
        <v>3494</v>
      </c>
      <c r="BZ801" s="58">
        <v>7300</v>
      </c>
      <c r="CA801" s="58">
        <v>3990</v>
      </c>
      <c r="CB801" s="58">
        <v>4160</v>
      </c>
      <c r="CC801" s="59">
        <v>27721.64</v>
      </c>
      <c r="CD801" s="59">
        <v>1937.19</v>
      </c>
      <c r="CE801" s="59">
        <v>11000</v>
      </c>
      <c r="CF801" s="42">
        <f t="shared" si="574"/>
        <v>1.181051791859058E-2</v>
      </c>
      <c r="CG801" s="42">
        <f t="shared" si="575"/>
        <v>2.5012849066301183E-2</v>
      </c>
      <c r="CH801" s="42">
        <f t="shared" si="576"/>
        <v>1.3487111189231944E-2</v>
      </c>
      <c r="CI801" s="42">
        <f t="shared" si="577"/>
        <v>1.40617500118308E-2</v>
      </c>
      <c r="CJ801" s="42">
        <f t="shared" si="578"/>
        <v>8.6989773344169796E-2</v>
      </c>
      <c r="CK801" s="54">
        <f>+BW801*20%</f>
        <v>5208.0219999999972</v>
      </c>
    </row>
    <row r="802" spans="1:89" ht="20" customHeight="1" x14ac:dyDescent="0.6">
      <c r="A802" s="47">
        <v>795</v>
      </c>
      <c r="B802" s="47">
        <v>1</v>
      </c>
      <c r="C802" s="48" t="s">
        <v>1205</v>
      </c>
      <c r="D802" s="48" t="s">
        <v>1206</v>
      </c>
      <c r="E802" s="48" t="s">
        <v>551</v>
      </c>
      <c r="F802" s="23"/>
      <c r="G802" s="19">
        <v>40</v>
      </c>
      <c r="H802" s="20">
        <f t="shared" si="537"/>
        <v>0</v>
      </c>
      <c r="I802" s="23">
        <v>5502</v>
      </c>
      <c r="J802" s="22">
        <v>50</v>
      </c>
      <c r="K802" s="20">
        <f t="shared" si="538"/>
        <v>275100</v>
      </c>
      <c r="L802" s="23"/>
      <c r="M802" s="24">
        <v>60</v>
      </c>
      <c r="N802" s="20">
        <f t="shared" si="539"/>
        <v>0</v>
      </c>
      <c r="O802" s="23">
        <v>1955</v>
      </c>
      <c r="P802" s="25">
        <v>12</v>
      </c>
      <c r="Q802" s="20">
        <f t="shared" si="540"/>
        <v>23460</v>
      </c>
      <c r="R802" s="23">
        <v>180</v>
      </c>
      <c r="S802" s="26">
        <v>12</v>
      </c>
      <c r="T802" s="20">
        <f t="shared" si="541"/>
        <v>2160</v>
      </c>
      <c r="U802" s="23">
        <v>150</v>
      </c>
      <c r="V802" s="25">
        <v>8</v>
      </c>
      <c r="W802" s="20">
        <f t="shared" si="542"/>
        <v>1200</v>
      </c>
      <c r="X802" s="23"/>
      <c r="Y802" s="25">
        <v>12</v>
      </c>
      <c r="Z802" s="20">
        <f t="shared" si="543"/>
        <v>0</v>
      </c>
      <c r="AA802" s="23">
        <v>200</v>
      </c>
      <c r="AB802" s="25">
        <v>10</v>
      </c>
      <c r="AC802" s="20">
        <f t="shared" si="544"/>
        <v>2000</v>
      </c>
      <c r="AD802" s="23">
        <v>100</v>
      </c>
      <c r="AE802" s="25">
        <v>25</v>
      </c>
      <c r="AF802" s="20">
        <f t="shared" si="545"/>
        <v>2500</v>
      </c>
      <c r="AG802" s="23"/>
      <c r="AH802" s="25">
        <v>7.5</v>
      </c>
      <c r="AI802" s="20">
        <f t="shared" si="546"/>
        <v>0</v>
      </c>
      <c r="AJ802" s="23"/>
      <c r="AK802" s="22">
        <v>15</v>
      </c>
      <c r="AL802" s="20">
        <f t="shared" si="547"/>
        <v>0</v>
      </c>
      <c r="AM802" s="23"/>
      <c r="AN802" s="25">
        <v>12</v>
      </c>
      <c r="AO802" s="20">
        <f t="shared" si="548"/>
        <v>0</v>
      </c>
      <c r="AP802" s="23">
        <f t="shared" si="549"/>
        <v>630</v>
      </c>
      <c r="AQ802" s="23"/>
      <c r="AR802" s="27">
        <v>4</v>
      </c>
      <c r="AS802" s="23">
        <f t="shared" si="550"/>
        <v>0</v>
      </c>
      <c r="AT802" s="23">
        <v>17</v>
      </c>
      <c r="AU802" s="28">
        <v>6</v>
      </c>
      <c r="AV802" s="23">
        <f t="shared" si="551"/>
        <v>102</v>
      </c>
      <c r="AW802" s="23">
        <v>488</v>
      </c>
      <c r="AX802" s="29">
        <f t="shared" si="552"/>
        <v>590</v>
      </c>
      <c r="AY802" s="23">
        <v>9870</v>
      </c>
      <c r="AZ802" s="30">
        <f t="shared" si="553"/>
        <v>0.35532533624136675</v>
      </c>
      <c r="BA802" s="30">
        <f t="shared" si="554"/>
        <v>0.11450381679389313</v>
      </c>
      <c r="BB802" s="30">
        <f t="shared" si="555"/>
        <v>0.30179028132992325</v>
      </c>
      <c r="BC802" s="20">
        <f t="shared" si="556"/>
        <v>282960</v>
      </c>
      <c r="BD802" s="20">
        <f t="shared" si="557"/>
        <v>279760</v>
      </c>
      <c r="BE802" s="20">
        <f t="shared" si="558"/>
        <v>282960</v>
      </c>
      <c r="BF802" s="20">
        <f t="shared" si="559"/>
        <v>282960</v>
      </c>
      <c r="BG802" s="36">
        <v>316290</v>
      </c>
      <c r="BH802" s="36">
        <v>217018.41658819999</v>
      </c>
      <c r="BI802" s="237">
        <f t="shared" si="560"/>
        <v>68.613745799171639</v>
      </c>
      <c r="BJ802" s="238">
        <f t="shared" si="561"/>
        <v>13814</v>
      </c>
      <c r="BK802" s="239">
        <f t="shared" si="562"/>
        <v>4.3675108286698912</v>
      </c>
      <c r="BL802" s="27">
        <f t="shared" si="563"/>
        <v>16542</v>
      </c>
      <c r="BM802" s="239">
        <f t="shared" si="564"/>
        <v>5.2300104334629607</v>
      </c>
      <c r="BN802" s="240">
        <f t="shared" si="565"/>
        <v>6588.75</v>
      </c>
      <c r="BO802" s="239">
        <f t="shared" si="566"/>
        <v>2.0831357298681588</v>
      </c>
      <c r="BP802" s="27">
        <f t="shared" si="567"/>
        <v>14605.5</v>
      </c>
      <c r="BQ802" s="239">
        <f t="shared" si="568"/>
        <v>4.6177558569667072</v>
      </c>
      <c r="BR802" s="36">
        <f t="shared" si="569"/>
        <v>15734.5</v>
      </c>
      <c r="BS802" s="239">
        <f t="shared" si="570"/>
        <v>4.9747067564576808</v>
      </c>
      <c r="BT802" s="248">
        <f t="shared" si="579"/>
        <v>0.31386254200828356</v>
      </c>
      <c r="BU802" s="36">
        <v>67284.75</v>
      </c>
      <c r="BV802" s="47">
        <f t="shared" si="571"/>
        <v>21.2731196054254</v>
      </c>
      <c r="BW802" s="54">
        <f t="shared" si="572"/>
        <v>31986.833411800006</v>
      </c>
      <c r="BX802" s="237">
        <f t="shared" si="573"/>
        <v>10.113134595402954</v>
      </c>
      <c r="BY802" s="53">
        <v>3623</v>
      </c>
      <c r="BZ802" s="53">
        <v>5031</v>
      </c>
      <c r="CA802" s="53">
        <v>4200</v>
      </c>
      <c r="CB802" s="53">
        <v>960</v>
      </c>
      <c r="CC802" s="54">
        <v>16542</v>
      </c>
      <c r="CD802" s="54">
        <v>6588.75</v>
      </c>
      <c r="CE802" s="54">
        <v>14605.5</v>
      </c>
      <c r="CF802" s="42">
        <f t="shared" si="574"/>
        <v>1.2803929884082556E-2</v>
      </c>
      <c r="CG802" s="42">
        <f t="shared" si="575"/>
        <v>1.7983271375464686E-2</v>
      </c>
      <c r="CH802" s="42">
        <f t="shared" si="576"/>
        <v>1.4843087362171332E-2</v>
      </c>
      <c r="CI802" s="42">
        <f t="shared" si="577"/>
        <v>3.3927056827820186E-3</v>
      </c>
      <c r="CJ802" s="42">
        <f t="shared" si="578"/>
        <v>5.2300104334629609E-2</v>
      </c>
      <c r="CK802" s="54">
        <f>+BW802*20%</f>
        <v>6397.3666823600015</v>
      </c>
    </row>
    <row r="803" spans="1:89" ht="20" customHeight="1" x14ac:dyDescent="0.6">
      <c r="A803" s="47">
        <v>796</v>
      </c>
      <c r="B803" s="47">
        <v>4</v>
      </c>
      <c r="C803" s="48" t="s">
        <v>1207</v>
      </c>
      <c r="D803" s="48" t="s">
        <v>1208</v>
      </c>
      <c r="E803" s="108" t="s">
        <v>764</v>
      </c>
      <c r="F803" s="23"/>
      <c r="G803" s="19">
        <v>40</v>
      </c>
      <c r="H803" s="20">
        <f t="shared" si="537"/>
        <v>0</v>
      </c>
      <c r="I803" s="23">
        <v>5034</v>
      </c>
      <c r="J803" s="22">
        <v>50</v>
      </c>
      <c r="K803" s="20">
        <f t="shared" si="538"/>
        <v>251700</v>
      </c>
      <c r="L803" s="23"/>
      <c r="M803" s="24">
        <v>60</v>
      </c>
      <c r="N803" s="20">
        <f t="shared" si="539"/>
        <v>0</v>
      </c>
      <c r="O803" s="23">
        <v>2511</v>
      </c>
      <c r="P803" s="25">
        <v>12</v>
      </c>
      <c r="Q803" s="20">
        <f t="shared" si="540"/>
        <v>30132</v>
      </c>
      <c r="R803" s="23">
        <v>377</v>
      </c>
      <c r="S803" s="26">
        <v>12</v>
      </c>
      <c r="T803" s="20">
        <f t="shared" si="541"/>
        <v>4524</v>
      </c>
      <c r="U803" s="23">
        <v>265</v>
      </c>
      <c r="V803" s="25">
        <v>8</v>
      </c>
      <c r="W803" s="20">
        <f t="shared" si="542"/>
        <v>2120</v>
      </c>
      <c r="X803" s="23">
        <v>292</v>
      </c>
      <c r="Y803" s="25">
        <v>12</v>
      </c>
      <c r="Z803" s="20">
        <f t="shared" si="543"/>
        <v>3504</v>
      </c>
      <c r="AA803" s="23">
        <v>507</v>
      </c>
      <c r="AB803" s="25">
        <v>10</v>
      </c>
      <c r="AC803" s="20">
        <f t="shared" si="544"/>
        <v>5070</v>
      </c>
      <c r="AD803" s="23">
        <v>221</v>
      </c>
      <c r="AE803" s="25">
        <v>25</v>
      </c>
      <c r="AF803" s="20">
        <f t="shared" si="545"/>
        <v>5525</v>
      </c>
      <c r="AG803" s="23"/>
      <c r="AH803" s="25">
        <v>7.5</v>
      </c>
      <c r="AI803" s="20">
        <f t="shared" si="546"/>
        <v>0</v>
      </c>
      <c r="AJ803" s="23"/>
      <c r="AK803" s="22">
        <v>15</v>
      </c>
      <c r="AL803" s="20">
        <f t="shared" si="547"/>
        <v>0</v>
      </c>
      <c r="AM803" s="23"/>
      <c r="AN803" s="25">
        <v>12</v>
      </c>
      <c r="AO803" s="20">
        <f t="shared" si="548"/>
        <v>0</v>
      </c>
      <c r="AP803" s="23">
        <f t="shared" si="549"/>
        <v>1662</v>
      </c>
      <c r="AQ803" s="23"/>
      <c r="AR803" s="27">
        <v>4</v>
      </c>
      <c r="AS803" s="23">
        <f t="shared" si="550"/>
        <v>0</v>
      </c>
      <c r="AT803" s="23"/>
      <c r="AU803" s="28">
        <v>6</v>
      </c>
      <c r="AV803" s="23">
        <f t="shared" si="551"/>
        <v>0</v>
      </c>
      <c r="AW803" s="23">
        <v>921</v>
      </c>
      <c r="AX803" s="29">
        <f t="shared" si="552"/>
        <v>921</v>
      </c>
      <c r="AY803" s="23">
        <v>13270</v>
      </c>
      <c r="AZ803" s="30">
        <f t="shared" si="553"/>
        <v>0.49880810488676997</v>
      </c>
      <c r="BA803" s="30">
        <f t="shared" si="554"/>
        <v>0.33015494636471993</v>
      </c>
      <c r="BB803" s="30">
        <f t="shared" si="555"/>
        <v>0.36678614097968937</v>
      </c>
      <c r="BC803" s="20">
        <f t="shared" si="556"/>
        <v>272443</v>
      </c>
      <c r="BD803" s="20">
        <f t="shared" si="557"/>
        <v>261749</v>
      </c>
      <c r="BE803" s="20">
        <f t="shared" si="558"/>
        <v>272443</v>
      </c>
      <c r="BF803" s="20">
        <f t="shared" si="559"/>
        <v>272443</v>
      </c>
      <c r="BG803" s="36">
        <v>315845</v>
      </c>
      <c r="BH803" s="36">
        <v>207415.77505</v>
      </c>
      <c r="BI803" s="237">
        <f t="shared" si="560"/>
        <v>65.670115103927557</v>
      </c>
      <c r="BJ803" s="238">
        <f t="shared" si="561"/>
        <v>23255.75</v>
      </c>
      <c r="BK803" s="239">
        <f t="shared" si="562"/>
        <v>7.3630261678988118</v>
      </c>
      <c r="BL803" s="27">
        <f t="shared" si="563"/>
        <v>21750</v>
      </c>
      <c r="BM803" s="239">
        <f t="shared" si="564"/>
        <v>6.8862891608225558</v>
      </c>
      <c r="BN803" s="240">
        <f t="shared" si="565"/>
        <v>2990.63</v>
      </c>
      <c r="BO803" s="239">
        <f t="shared" si="566"/>
        <v>0.94686634266808101</v>
      </c>
      <c r="BP803" s="27">
        <f t="shared" si="567"/>
        <v>15000</v>
      </c>
      <c r="BQ803" s="239">
        <f t="shared" si="568"/>
        <v>4.7491649384983141</v>
      </c>
      <c r="BR803" s="36">
        <f t="shared" si="569"/>
        <v>18653.129999999997</v>
      </c>
      <c r="BS803" s="239">
        <f t="shared" si="570"/>
        <v>5.9057860659500703</v>
      </c>
      <c r="BT803" s="248">
        <f t="shared" si="579"/>
        <v>0.34329884896072443</v>
      </c>
      <c r="BU803" s="36">
        <v>81649.509999999995</v>
      </c>
      <c r="BV803" s="47">
        <f t="shared" si="571"/>
        <v>25.851132675837832</v>
      </c>
      <c r="BW803" s="54">
        <f t="shared" si="572"/>
        <v>26779.714950000009</v>
      </c>
      <c r="BX803" s="237">
        <f t="shared" si="573"/>
        <v>8.4787522202346128</v>
      </c>
      <c r="BY803" s="53">
        <v>4948</v>
      </c>
      <c r="BZ803" s="53">
        <v>9170</v>
      </c>
      <c r="CA803" s="53">
        <v>7177</v>
      </c>
      <c r="CB803" s="53">
        <v>1960.75</v>
      </c>
      <c r="CC803" s="54">
        <v>21750</v>
      </c>
      <c r="CD803" s="54">
        <v>2990.63</v>
      </c>
      <c r="CE803" s="54">
        <v>15000</v>
      </c>
      <c r="CF803" s="42">
        <f t="shared" si="574"/>
        <v>1.8161597104715481E-2</v>
      </c>
      <c r="CG803" s="42">
        <f t="shared" si="575"/>
        <v>3.503356268791858E-2</v>
      </c>
      <c r="CH803" s="42">
        <f t="shared" si="576"/>
        <v>2.6343124983941594E-2</v>
      </c>
      <c r="CI803" s="42">
        <f t="shared" si="577"/>
        <v>7.1969182544605664E-3</v>
      </c>
      <c r="CJ803" s="42">
        <f t="shared" si="578"/>
        <v>6.8862891608225549E-2</v>
      </c>
      <c r="CK803" s="54">
        <f>+BW803*20%</f>
        <v>5355.9429900000023</v>
      </c>
    </row>
    <row r="804" spans="1:89" ht="20" customHeight="1" x14ac:dyDescent="0.6">
      <c r="A804" s="47">
        <v>797</v>
      </c>
      <c r="B804" s="47">
        <v>3</v>
      </c>
      <c r="C804" s="48" t="s">
        <v>1209</v>
      </c>
      <c r="D804" s="48" t="s">
        <v>93</v>
      </c>
      <c r="E804" s="48" t="s">
        <v>268</v>
      </c>
      <c r="F804" s="57"/>
      <c r="G804" s="19">
        <v>40</v>
      </c>
      <c r="H804" s="20">
        <f t="shared" si="537"/>
        <v>0</v>
      </c>
      <c r="I804" s="23">
        <v>5039</v>
      </c>
      <c r="J804" s="22">
        <v>50</v>
      </c>
      <c r="K804" s="20">
        <f t="shared" si="538"/>
        <v>251950</v>
      </c>
      <c r="L804" s="23"/>
      <c r="M804" s="24">
        <v>60</v>
      </c>
      <c r="N804" s="20">
        <f t="shared" si="539"/>
        <v>0</v>
      </c>
      <c r="O804" s="23">
        <v>1575</v>
      </c>
      <c r="P804" s="25">
        <v>12</v>
      </c>
      <c r="Q804" s="20">
        <f t="shared" si="540"/>
        <v>18900</v>
      </c>
      <c r="R804" s="23">
        <v>420</v>
      </c>
      <c r="S804" s="26">
        <v>12</v>
      </c>
      <c r="T804" s="20">
        <f t="shared" si="541"/>
        <v>5040</v>
      </c>
      <c r="U804" s="23">
        <v>384</v>
      </c>
      <c r="V804" s="25">
        <v>8</v>
      </c>
      <c r="W804" s="20">
        <f t="shared" si="542"/>
        <v>3072</v>
      </c>
      <c r="X804" s="23">
        <v>335</v>
      </c>
      <c r="Y804" s="25">
        <v>12</v>
      </c>
      <c r="Z804" s="20">
        <f t="shared" si="543"/>
        <v>4020</v>
      </c>
      <c r="AA804" s="23">
        <v>537</v>
      </c>
      <c r="AB804" s="25">
        <v>10</v>
      </c>
      <c r="AC804" s="20">
        <f t="shared" si="544"/>
        <v>5370</v>
      </c>
      <c r="AD804" s="23">
        <v>155</v>
      </c>
      <c r="AE804" s="25">
        <v>25</v>
      </c>
      <c r="AF804" s="20">
        <f t="shared" si="545"/>
        <v>3875</v>
      </c>
      <c r="AG804" s="23"/>
      <c r="AH804" s="25">
        <v>7.5</v>
      </c>
      <c r="AI804" s="20">
        <f t="shared" si="546"/>
        <v>0</v>
      </c>
      <c r="AJ804" s="23"/>
      <c r="AK804" s="22">
        <v>15</v>
      </c>
      <c r="AL804" s="20">
        <f t="shared" si="547"/>
        <v>0</v>
      </c>
      <c r="AM804" s="23"/>
      <c r="AN804" s="25">
        <v>12</v>
      </c>
      <c r="AO804" s="20">
        <f t="shared" si="548"/>
        <v>0</v>
      </c>
      <c r="AP804" s="23">
        <f t="shared" si="549"/>
        <v>1831</v>
      </c>
      <c r="AQ804" s="23">
        <v>52</v>
      </c>
      <c r="AR804" s="27">
        <v>4</v>
      </c>
      <c r="AS804" s="23">
        <f t="shared" si="550"/>
        <v>208</v>
      </c>
      <c r="AT804" s="23"/>
      <c r="AU804" s="28">
        <v>6</v>
      </c>
      <c r="AV804" s="23">
        <f t="shared" si="551"/>
        <v>0</v>
      </c>
      <c r="AW804" s="23">
        <v>1057</v>
      </c>
      <c r="AX804" s="29">
        <f t="shared" si="552"/>
        <v>1265</v>
      </c>
      <c r="AY804" s="23">
        <v>22910</v>
      </c>
      <c r="AZ804" s="30">
        <f t="shared" si="553"/>
        <v>0.31256201627307006</v>
      </c>
      <c r="BA804" s="30">
        <f t="shared" si="554"/>
        <v>0.36336574717205794</v>
      </c>
      <c r="BB804" s="30">
        <f t="shared" si="555"/>
        <v>0.80317460317460321</v>
      </c>
      <c r="BC804" s="20">
        <f t="shared" si="556"/>
        <v>273327</v>
      </c>
      <c r="BD804" s="20">
        <f t="shared" si="557"/>
        <v>260865</v>
      </c>
      <c r="BE804" s="20">
        <f t="shared" si="558"/>
        <v>273327</v>
      </c>
      <c r="BF804" s="20">
        <f t="shared" si="559"/>
        <v>273327</v>
      </c>
      <c r="BG804" s="36">
        <v>315137</v>
      </c>
      <c r="BH804" s="36">
        <v>209470.04318176201</v>
      </c>
      <c r="BI804" s="237">
        <f t="shared" si="560"/>
        <v>66.46951744217975</v>
      </c>
      <c r="BJ804" s="238">
        <f t="shared" si="561"/>
        <v>19791</v>
      </c>
      <c r="BK804" s="239">
        <f t="shared" si="562"/>
        <v>6.2801257865626701</v>
      </c>
      <c r="BL804" s="27">
        <f t="shared" si="563"/>
        <v>21975</v>
      </c>
      <c r="BM804" s="239">
        <f t="shared" si="564"/>
        <v>6.9731577060135752</v>
      </c>
      <c r="BN804" s="240">
        <f t="shared" si="565"/>
        <v>5275.62</v>
      </c>
      <c r="BO804" s="239">
        <f t="shared" si="566"/>
        <v>1.6740719115813123</v>
      </c>
      <c r="BP804" s="27">
        <f t="shared" si="567"/>
        <v>35000</v>
      </c>
      <c r="BQ804" s="239">
        <f t="shared" si="568"/>
        <v>11.106280760431178</v>
      </c>
      <c r="BR804" s="36">
        <f t="shared" si="569"/>
        <v>34460.700000000012</v>
      </c>
      <c r="BS804" s="239">
        <f t="shared" si="570"/>
        <v>10.93514884002831</v>
      </c>
      <c r="BT804" s="248">
        <f t="shared" si="579"/>
        <v>0.33530482557820246</v>
      </c>
      <c r="BU804" s="36">
        <v>116502.32</v>
      </c>
      <c r="BV804" s="47">
        <f t="shared" si="571"/>
        <v>36.96878500461704</v>
      </c>
      <c r="BW804" s="54">
        <f t="shared" si="572"/>
        <v>-10835.363181762019</v>
      </c>
      <c r="BX804" s="237">
        <f t="shared" si="573"/>
        <v>-3.4383024467967962</v>
      </c>
      <c r="BY804" s="53">
        <v>7218</v>
      </c>
      <c r="BZ804" s="53">
        <v>3730</v>
      </c>
      <c r="CA804" s="53">
        <v>4313</v>
      </c>
      <c r="CB804" s="53">
        <v>4530</v>
      </c>
      <c r="CC804" s="54">
        <v>21975</v>
      </c>
      <c r="CD804" s="54">
        <v>5275.62</v>
      </c>
      <c r="CE804" s="54">
        <v>35000</v>
      </c>
      <c r="CF804" s="42">
        <f t="shared" si="574"/>
        <v>2.6407928964207707E-2</v>
      </c>
      <c r="CG804" s="42">
        <f t="shared" si="575"/>
        <v>1.4298583558545607E-2</v>
      </c>
      <c r="CH804" s="42">
        <f t="shared" si="576"/>
        <v>1.5779633918346889E-2</v>
      </c>
      <c r="CI804" s="42">
        <f t="shared" si="577"/>
        <v>1.6573554753097939E-2</v>
      </c>
      <c r="CJ804" s="42">
        <f t="shared" si="578"/>
        <v>6.9731577060135747E-2</v>
      </c>
      <c r="CK804" s="54">
        <v>0</v>
      </c>
    </row>
    <row r="805" spans="1:89" ht="20" customHeight="1" x14ac:dyDescent="0.6">
      <c r="A805" s="47">
        <v>798</v>
      </c>
      <c r="B805" s="47">
        <v>2</v>
      </c>
      <c r="C805" s="48" t="s">
        <v>1210</v>
      </c>
      <c r="D805" s="48" t="s">
        <v>78</v>
      </c>
      <c r="E805" s="48" t="s">
        <v>117</v>
      </c>
      <c r="F805" s="55"/>
      <c r="G805" s="19">
        <v>40</v>
      </c>
      <c r="H805" s="20">
        <f t="shared" si="537"/>
        <v>0</v>
      </c>
      <c r="I805" s="23">
        <v>4338</v>
      </c>
      <c r="J805" s="22">
        <v>50</v>
      </c>
      <c r="K805" s="20">
        <f t="shared" si="538"/>
        <v>216900</v>
      </c>
      <c r="L805" s="23"/>
      <c r="M805" s="24">
        <v>60</v>
      </c>
      <c r="N805" s="20">
        <f t="shared" si="539"/>
        <v>0</v>
      </c>
      <c r="O805" s="23">
        <v>2220</v>
      </c>
      <c r="P805" s="25">
        <v>12</v>
      </c>
      <c r="Q805" s="20">
        <f t="shared" si="540"/>
        <v>26640</v>
      </c>
      <c r="R805" s="23">
        <v>3020</v>
      </c>
      <c r="S805" s="26">
        <v>12</v>
      </c>
      <c r="T805" s="20">
        <f t="shared" si="541"/>
        <v>36240</v>
      </c>
      <c r="U805" s="23">
        <v>326</v>
      </c>
      <c r="V805" s="25">
        <v>8</v>
      </c>
      <c r="W805" s="20">
        <f t="shared" si="542"/>
        <v>2608</v>
      </c>
      <c r="X805" s="23">
        <v>126</v>
      </c>
      <c r="Y805" s="25">
        <v>12</v>
      </c>
      <c r="Z805" s="20">
        <f t="shared" si="543"/>
        <v>1512</v>
      </c>
      <c r="AA805" s="23">
        <v>417</v>
      </c>
      <c r="AB805" s="25">
        <v>10</v>
      </c>
      <c r="AC805" s="20">
        <f t="shared" si="544"/>
        <v>4170</v>
      </c>
      <c r="AD805" s="23">
        <v>160</v>
      </c>
      <c r="AE805" s="25">
        <v>25</v>
      </c>
      <c r="AF805" s="20">
        <f t="shared" si="545"/>
        <v>4000</v>
      </c>
      <c r="AG805" s="23">
        <v>252</v>
      </c>
      <c r="AH805" s="25">
        <v>7.5</v>
      </c>
      <c r="AI805" s="20">
        <f t="shared" si="546"/>
        <v>1890</v>
      </c>
      <c r="AJ805" s="23"/>
      <c r="AK805" s="22">
        <v>15</v>
      </c>
      <c r="AL805" s="20">
        <f t="shared" si="547"/>
        <v>0</v>
      </c>
      <c r="AM805" s="23">
        <v>97</v>
      </c>
      <c r="AN805" s="25">
        <v>12</v>
      </c>
      <c r="AO805" s="20">
        <f t="shared" si="548"/>
        <v>1164</v>
      </c>
      <c r="AP805" s="23">
        <f t="shared" si="549"/>
        <v>4398</v>
      </c>
      <c r="AQ805" s="23">
        <v>0</v>
      </c>
      <c r="AR805" s="27">
        <v>4</v>
      </c>
      <c r="AS805" s="23">
        <f t="shared" si="550"/>
        <v>0</v>
      </c>
      <c r="AT805" s="23"/>
      <c r="AU805" s="28">
        <v>6</v>
      </c>
      <c r="AV805" s="23">
        <f t="shared" si="551"/>
        <v>0</v>
      </c>
      <c r="AW805" s="23">
        <v>1043</v>
      </c>
      <c r="AX805" s="29">
        <f t="shared" si="552"/>
        <v>1043</v>
      </c>
      <c r="AY805" s="23">
        <v>19508</v>
      </c>
      <c r="AZ805" s="30">
        <f t="shared" si="553"/>
        <v>0.51175656984785611</v>
      </c>
      <c r="BA805" s="30">
        <f t="shared" si="554"/>
        <v>1.0138312586445366</v>
      </c>
      <c r="BB805" s="30">
        <f t="shared" si="555"/>
        <v>0.4698198198198198</v>
      </c>
      <c r="BC805" s="20">
        <f t="shared" si="556"/>
        <v>265430</v>
      </c>
      <c r="BD805" s="20">
        <f t="shared" si="557"/>
        <v>257140</v>
      </c>
      <c r="BE805" s="20">
        <f t="shared" si="558"/>
        <v>265430</v>
      </c>
      <c r="BF805" s="20">
        <f t="shared" si="559"/>
        <v>267320</v>
      </c>
      <c r="BG805" s="36">
        <v>314438</v>
      </c>
      <c r="BH805" s="36">
        <v>210784.75</v>
      </c>
      <c r="BI805" s="237">
        <f t="shared" si="560"/>
        <v>67.035393304880458</v>
      </c>
      <c r="BJ805" s="238">
        <f t="shared" si="561"/>
        <v>24448.5</v>
      </c>
      <c r="BK805" s="239">
        <f t="shared" si="562"/>
        <v>7.7753006952085943</v>
      </c>
      <c r="BL805" s="27">
        <f t="shared" si="563"/>
        <v>29950</v>
      </c>
      <c r="BM805" s="239">
        <f t="shared" si="564"/>
        <v>9.5249301929156136</v>
      </c>
      <c r="BN805" s="240">
        <f t="shared" si="565"/>
        <v>2500</v>
      </c>
      <c r="BO805" s="239">
        <f t="shared" si="566"/>
        <v>0.79506929824003458</v>
      </c>
      <c r="BP805" s="27">
        <f t="shared" si="567"/>
        <v>8269</v>
      </c>
      <c r="BQ805" s="239">
        <f t="shared" si="568"/>
        <v>2.6297712108587383</v>
      </c>
      <c r="BR805" s="36">
        <f t="shared" si="569"/>
        <v>27871.39</v>
      </c>
      <c r="BS805" s="239">
        <f t="shared" si="570"/>
        <v>8.863874595309726</v>
      </c>
      <c r="BT805" s="248">
        <f t="shared" si="579"/>
        <v>0.32964606695119547</v>
      </c>
      <c r="BU805" s="36">
        <v>93038.89</v>
      </c>
      <c r="BV805" s="47">
        <f t="shared" si="571"/>
        <v>29.588945992532707</v>
      </c>
      <c r="BW805" s="54">
        <f t="shared" si="572"/>
        <v>10614.36</v>
      </c>
      <c r="BX805" s="237">
        <f t="shared" si="573"/>
        <v>3.3756607025868375</v>
      </c>
      <c r="BY805" s="53">
        <v>10792.5</v>
      </c>
      <c r="BZ805" s="53">
        <v>6364</v>
      </c>
      <c r="CA805" s="53">
        <v>5248</v>
      </c>
      <c r="CB805" s="53">
        <v>2044</v>
      </c>
      <c r="CC805" s="54">
        <v>29950</v>
      </c>
      <c r="CD805" s="54">
        <v>2500</v>
      </c>
      <c r="CE805" s="54">
        <v>8269</v>
      </c>
      <c r="CF805" s="42">
        <f t="shared" si="574"/>
        <v>4.0660437780205706E-2</v>
      </c>
      <c r="CG805" s="42">
        <f t="shared" si="575"/>
        <v>2.4749163879598662E-2</v>
      </c>
      <c r="CH805" s="42">
        <f t="shared" si="576"/>
        <v>1.9771691218023583E-2</v>
      </c>
      <c r="CI805" s="42">
        <f t="shared" si="577"/>
        <v>7.6462666467155471E-3</v>
      </c>
      <c r="CJ805" s="42">
        <f t="shared" si="578"/>
        <v>9.5249301929156149E-2</v>
      </c>
      <c r="CK805" s="54">
        <f>+BW805*20%</f>
        <v>2122.8720000000003</v>
      </c>
    </row>
    <row r="806" spans="1:89" ht="20" customHeight="1" x14ac:dyDescent="0.6">
      <c r="A806" s="47">
        <v>799</v>
      </c>
      <c r="B806" s="47">
        <v>3</v>
      </c>
      <c r="C806" s="65" t="s">
        <v>1211</v>
      </c>
      <c r="D806" s="47" t="s">
        <v>355</v>
      </c>
      <c r="E806" s="47" t="s">
        <v>241</v>
      </c>
      <c r="F806" s="57"/>
      <c r="G806" s="19">
        <v>40</v>
      </c>
      <c r="H806" s="20">
        <f t="shared" si="537"/>
        <v>0</v>
      </c>
      <c r="I806" s="57">
        <v>4636</v>
      </c>
      <c r="J806" s="22">
        <v>50</v>
      </c>
      <c r="K806" s="20">
        <f t="shared" si="538"/>
        <v>231800</v>
      </c>
      <c r="L806" s="23"/>
      <c r="M806" s="24">
        <v>60</v>
      </c>
      <c r="N806" s="20">
        <f t="shared" si="539"/>
        <v>0</v>
      </c>
      <c r="O806" s="23">
        <v>2624</v>
      </c>
      <c r="P806" s="25">
        <v>12</v>
      </c>
      <c r="Q806" s="20">
        <f t="shared" si="540"/>
        <v>31488</v>
      </c>
      <c r="R806" s="23">
        <v>440</v>
      </c>
      <c r="S806" s="26">
        <v>12</v>
      </c>
      <c r="T806" s="20">
        <f t="shared" si="541"/>
        <v>5280</v>
      </c>
      <c r="U806" s="23">
        <v>521</v>
      </c>
      <c r="V806" s="25">
        <v>8</v>
      </c>
      <c r="W806" s="20">
        <f t="shared" si="542"/>
        <v>4168</v>
      </c>
      <c r="X806" s="23">
        <v>160</v>
      </c>
      <c r="Y806" s="25">
        <v>12</v>
      </c>
      <c r="Z806" s="20">
        <f t="shared" si="543"/>
        <v>1920</v>
      </c>
      <c r="AA806" s="23">
        <v>385</v>
      </c>
      <c r="AB806" s="25">
        <v>10</v>
      </c>
      <c r="AC806" s="20">
        <f t="shared" si="544"/>
        <v>3850</v>
      </c>
      <c r="AD806" s="23">
        <v>265</v>
      </c>
      <c r="AE806" s="25">
        <v>25</v>
      </c>
      <c r="AF806" s="20">
        <f t="shared" si="545"/>
        <v>6625</v>
      </c>
      <c r="AG806" s="23">
        <v>221</v>
      </c>
      <c r="AH806" s="25">
        <v>7.5</v>
      </c>
      <c r="AI806" s="20">
        <f t="shared" si="546"/>
        <v>1657.5</v>
      </c>
      <c r="AJ806" s="23"/>
      <c r="AK806" s="22">
        <v>15</v>
      </c>
      <c r="AL806" s="20">
        <f t="shared" si="547"/>
        <v>0</v>
      </c>
      <c r="AM806" s="23"/>
      <c r="AN806" s="25">
        <v>12</v>
      </c>
      <c r="AO806" s="20">
        <f t="shared" si="548"/>
        <v>0</v>
      </c>
      <c r="AP806" s="23">
        <f t="shared" si="549"/>
        <v>1992</v>
      </c>
      <c r="AQ806" s="23"/>
      <c r="AR806" s="27">
        <v>4</v>
      </c>
      <c r="AS806" s="23">
        <f t="shared" si="550"/>
        <v>0</v>
      </c>
      <c r="AT806" s="23"/>
      <c r="AU806" s="28">
        <v>6</v>
      </c>
      <c r="AV806" s="23">
        <f t="shared" si="551"/>
        <v>0</v>
      </c>
      <c r="AW806" s="23">
        <v>1543</v>
      </c>
      <c r="AX806" s="29">
        <f t="shared" si="552"/>
        <v>1543</v>
      </c>
      <c r="AY806" s="23">
        <v>27250</v>
      </c>
      <c r="AZ806" s="30">
        <f t="shared" si="553"/>
        <v>0.56600517687661778</v>
      </c>
      <c r="BA806" s="30">
        <f t="shared" si="554"/>
        <v>0.4296807592752373</v>
      </c>
      <c r="BB806" s="30">
        <f t="shared" si="555"/>
        <v>0.58803353658536583</v>
      </c>
      <c r="BC806" s="20">
        <f t="shared" si="556"/>
        <v>253643</v>
      </c>
      <c r="BD806" s="20">
        <f t="shared" si="557"/>
        <v>243705</v>
      </c>
      <c r="BE806" s="20">
        <f t="shared" si="558"/>
        <v>253643</v>
      </c>
      <c r="BF806" s="20">
        <f t="shared" si="559"/>
        <v>255300.5</v>
      </c>
      <c r="BG806" s="36">
        <v>314038.5</v>
      </c>
      <c r="BH806" s="36">
        <v>203748.94441836001</v>
      </c>
      <c r="BI806" s="237">
        <f t="shared" si="560"/>
        <v>64.880243797610802</v>
      </c>
      <c r="BJ806" s="238">
        <f t="shared" si="561"/>
        <v>28520.799999999999</v>
      </c>
      <c r="BK806" s="239">
        <f t="shared" si="562"/>
        <v>9.0819437744098241</v>
      </c>
      <c r="BL806" s="27">
        <f t="shared" si="563"/>
        <v>39856.25</v>
      </c>
      <c r="BM806" s="239">
        <f t="shared" si="564"/>
        <v>12.691517122900535</v>
      </c>
      <c r="BN806" s="240">
        <f t="shared" si="565"/>
        <v>1640.625</v>
      </c>
      <c r="BO806" s="239">
        <f t="shared" si="566"/>
        <v>0.52242798255627887</v>
      </c>
      <c r="BP806" s="27">
        <f t="shared" si="567"/>
        <v>20000</v>
      </c>
      <c r="BQ806" s="239">
        <f t="shared" si="568"/>
        <v>6.3686458825908288</v>
      </c>
      <c r="BR806" s="36">
        <f t="shared" si="569"/>
        <v>31878.789999999997</v>
      </c>
      <c r="BS806" s="239">
        <f t="shared" si="570"/>
        <v>10.151236233773883</v>
      </c>
      <c r="BT806" s="248">
        <f t="shared" si="579"/>
        <v>0.35119756202389191</v>
      </c>
      <c r="BU806" s="36">
        <v>121896.465</v>
      </c>
      <c r="BV806" s="47">
        <f t="shared" si="571"/>
        <v>38.81577099623135</v>
      </c>
      <c r="BW806" s="54">
        <f t="shared" si="572"/>
        <v>-11606.90941836001</v>
      </c>
      <c r="BX806" s="237">
        <f t="shared" si="573"/>
        <v>-3.696014793842159</v>
      </c>
      <c r="BY806" s="53">
        <v>10792.5</v>
      </c>
      <c r="BZ806" s="53">
        <v>6560</v>
      </c>
      <c r="CA806" s="53">
        <v>8260</v>
      </c>
      <c r="CB806" s="53">
        <v>2908.3</v>
      </c>
      <c r="CC806" s="54">
        <v>39856.25</v>
      </c>
      <c r="CD806" s="54">
        <v>1640.625</v>
      </c>
      <c r="CE806" s="54">
        <v>20000</v>
      </c>
      <c r="CF806" s="42">
        <f t="shared" si="574"/>
        <v>4.254996195440048E-2</v>
      </c>
      <c r="CG806" s="42">
        <f t="shared" si="575"/>
        <v>2.6917789950965307E-2</v>
      </c>
      <c r="CH806" s="42">
        <f t="shared" si="576"/>
        <v>3.2565456172652114E-2</v>
      </c>
      <c r="CI806" s="42">
        <f t="shared" si="577"/>
        <v>1.1391673733502285E-2</v>
      </c>
      <c r="CJ806" s="42">
        <f t="shared" si="578"/>
        <v>0.12691517122900536</v>
      </c>
      <c r="CK806" s="54">
        <v>0</v>
      </c>
    </row>
    <row r="807" spans="1:89" ht="20" customHeight="1" x14ac:dyDescent="0.6">
      <c r="A807" s="47">
        <v>800</v>
      </c>
      <c r="B807" s="47">
        <v>2</v>
      </c>
      <c r="C807" s="48" t="s">
        <v>1212</v>
      </c>
      <c r="D807" s="48" t="s">
        <v>78</v>
      </c>
      <c r="E807" s="48" t="s">
        <v>522</v>
      </c>
      <c r="F807" s="55"/>
      <c r="G807" s="19">
        <v>40</v>
      </c>
      <c r="H807" s="20">
        <f t="shared" si="537"/>
        <v>0</v>
      </c>
      <c r="I807" s="23">
        <v>4495</v>
      </c>
      <c r="J807" s="22">
        <v>50</v>
      </c>
      <c r="K807" s="20">
        <f t="shared" si="538"/>
        <v>224750</v>
      </c>
      <c r="L807" s="23"/>
      <c r="M807" s="24">
        <v>60</v>
      </c>
      <c r="N807" s="20">
        <f t="shared" si="539"/>
        <v>0</v>
      </c>
      <c r="O807" s="23">
        <v>1626</v>
      </c>
      <c r="P807" s="25">
        <v>12</v>
      </c>
      <c r="Q807" s="20">
        <f t="shared" si="540"/>
        <v>19512</v>
      </c>
      <c r="R807" s="23"/>
      <c r="S807" s="26">
        <v>12</v>
      </c>
      <c r="T807" s="20">
        <f t="shared" si="541"/>
        <v>0</v>
      </c>
      <c r="U807" s="23">
        <v>350</v>
      </c>
      <c r="V807" s="25">
        <v>8</v>
      </c>
      <c r="W807" s="20">
        <f t="shared" si="542"/>
        <v>2800</v>
      </c>
      <c r="X807" s="23">
        <v>236</v>
      </c>
      <c r="Y807" s="25">
        <v>12</v>
      </c>
      <c r="Z807" s="20">
        <f t="shared" si="543"/>
        <v>2832</v>
      </c>
      <c r="AA807" s="23">
        <v>550</v>
      </c>
      <c r="AB807" s="25">
        <v>10</v>
      </c>
      <c r="AC807" s="20">
        <f t="shared" si="544"/>
        <v>5500</v>
      </c>
      <c r="AD807" s="23">
        <v>215</v>
      </c>
      <c r="AE807" s="25">
        <v>25</v>
      </c>
      <c r="AF807" s="20">
        <f t="shared" si="545"/>
        <v>5375</v>
      </c>
      <c r="AG807" s="23"/>
      <c r="AH807" s="25">
        <v>7.5</v>
      </c>
      <c r="AI807" s="20">
        <f t="shared" si="546"/>
        <v>0</v>
      </c>
      <c r="AJ807" s="23"/>
      <c r="AK807" s="22">
        <v>15</v>
      </c>
      <c r="AL807" s="20">
        <f t="shared" si="547"/>
        <v>0</v>
      </c>
      <c r="AM807" s="23">
        <v>43</v>
      </c>
      <c r="AN807" s="25">
        <v>12</v>
      </c>
      <c r="AO807" s="20">
        <f t="shared" si="548"/>
        <v>516</v>
      </c>
      <c r="AP807" s="23">
        <f t="shared" si="549"/>
        <v>1394</v>
      </c>
      <c r="AQ807" s="23"/>
      <c r="AR807" s="27">
        <v>4</v>
      </c>
      <c r="AS807" s="23">
        <f t="shared" si="550"/>
        <v>0</v>
      </c>
      <c r="AT807" s="23"/>
      <c r="AU807" s="28">
        <v>6</v>
      </c>
      <c r="AV807" s="23">
        <f t="shared" si="551"/>
        <v>0</v>
      </c>
      <c r="AW807" s="23">
        <v>422</v>
      </c>
      <c r="AX807" s="29">
        <f t="shared" si="552"/>
        <v>422</v>
      </c>
      <c r="AY807" s="23">
        <v>9615</v>
      </c>
      <c r="AZ807" s="30">
        <f t="shared" si="553"/>
        <v>0.36173526140155726</v>
      </c>
      <c r="BA807" s="30">
        <f t="shared" si="554"/>
        <v>0.31012235817575085</v>
      </c>
      <c r="BB807" s="30">
        <f t="shared" si="555"/>
        <v>0.25953259532595324</v>
      </c>
      <c r="BC807" s="20">
        <f t="shared" si="556"/>
        <v>241257</v>
      </c>
      <c r="BD807" s="20">
        <f t="shared" si="557"/>
        <v>230125</v>
      </c>
      <c r="BE807" s="20">
        <f t="shared" si="558"/>
        <v>241257</v>
      </c>
      <c r="BF807" s="20">
        <f t="shared" si="559"/>
        <v>241257</v>
      </c>
      <c r="BG807" s="36">
        <v>311854</v>
      </c>
      <c r="BH807" s="36">
        <v>206777.03030303001</v>
      </c>
      <c r="BI807" s="237">
        <f t="shared" si="560"/>
        <v>66.305716874893378</v>
      </c>
      <c r="BJ807" s="238">
        <f t="shared" si="561"/>
        <v>23060</v>
      </c>
      <c r="BK807" s="239">
        <f t="shared" si="562"/>
        <v>7.3944858812136447</v>
      </c>
      <c r="BL807" s="27">
        <f t="shared" si="563"/>
        <v>25800</v>
      </c>
      <c r="BM807" s="239">
        <f t="shared" si="564"/>
        <v>8.2731021567784921</v>
      </c>
      <c r="BN807" s="240">
        <f t="shared" si="565"/>
        <v>2250</v>
      </c>
      <c r="BO807" s="239">
        <f t="shared" si="566"/>
        <v>0.72149146716091506</v>
      </c>
      <c r="BP807" s="27">
        <f t="shared" si="567"/>
        <v>10000</v>
      </c>
      <c r="BQ807" s="239">
        <f t="shared" si="568"/>
        <v>3.2066287429374003</v>
      </c>
      <c r="BR807" s="36">
        <f t="shared" si="569"/>
        <v>18950.699999999997</v>
      </c>
      <c r="BS807" s="239">
        <f t="shared" si="570"/>
        <v>6.0767859318783781</v>
      </c>
      <c r="BT807" s="248">
        <f t="shared" si="579"/>
        <v>0.33694283125106617</v>
      </c>
      <c r="BU807" s="36">
        <v>80060.7</v>
      </c>
      <c r="BV807" s="47">
        <f t="shared" si="571"/>
        <v>25.67249417996883</v>
      </c>
      <c r="BW807" s="54">
        <f t="shared" si="572"/>
        <v>25016.26969696999</v>
      </c>
      <c r="BX807" s="237">
        <f t="shared" si="573"/>
        <v>8.0217889451377857</v>
      </c>
      <c r="BY807" s="53">
        <v>7195</v>
      </c>
      <c r="BZ807" s="53">
        <v>7955</v>
      </c>
      <c r="CA807" s="53">
        <v>6560</v>
      </c>
      <c r="CB807" s="53">
        <v>1350</v>
      </c>
      <c r="CC807" s="54">
        <v>25800</v>
      </c>
      <c r="CD807" s="54">
        <v>2250</v>
      </c>
      <c r="CE807" s="54">
        <v>10000</v>
      </c>
      <c r="CF807" s="42">
        <f t="shared" si="574"/>
        <v>2.9822968867224579E-2</v>
      </c>
      <c r="CG807" s="42">
        <f t="shared" si="575"/>
        <v>3.4568169473112441E-2</v>
      </c>
      <c r="CH807" s="42">
        <f t="shared" si="576"/>
        <v>2.7190920885197114E-2</v>
      </c>
      <c r="CI807" s="42">
        <f t="shared" si="577"/>
        <v>5.5956925602158696E-3</v>
      </c>
      <c r="CJ807" s="42">
        <f t="shared" si="578"/>
        <v>8.2731021567784918E-2</v>
      </c>
      <c r="CK807" s="54">
        <f>+BW807*20%</f>
        <v>5003.2539393939987</v>
      </c>
    </row>
    <row r="808" spans="1:89" ht="20" customHeight="1" x14ac:dyDescent="0.6">
      <c r="A808" s="47">
        <v>801</v>
      </c>
      <c r="B808" s="47">
        <v>3</v>
      </c>
      <c r="C808" s="48" t="s">
        <v>1213</v>
      </c>
      <c r="D808" s="48" t="s">
        <v>1214</v>
      </c>
      <c r="E808" s="48" t="s">
        <v>1215</v>
      </c>
      <c r="F808" s="23"/>
      <c r="G808" s="19">
        <v>40</v>
      </c>
      <c r="H808" s="20">
        <f t="shared" si="537"/>
        <v>0</v>
      </c>
      <c r="I808" s="23">
        <v>4790</v>
      </c>
      <c r="J808" s="22">
        <v>50</v>
      </c>
      <c r="K808" s="20">
        <f t="shared" si="538"/>
        <v>239500</v>
      </c>
      <c r="L808" s="23"/>
      <c r="M808" s="24">
        <v>60</v>
      </c>
      <c r="N808" s="20">
        <f t="shared" si="539"/>
        <v>0</v>
      </c>
      <c r="O808" s="23">
        <v>2684</v>
      </c>
      <c r="P808" s="25">
        <v>12</v>
      </c>
      <c r="Q808" s="20">
        <f t="shared" si="540"/>
        <v>32208</v>
      </c>
      <c r="R808" s="23">
        <v>660</v>
      </c>
      <c r="S808" s="26">
        <v>12</v>
      </c>
      <c r="T808" s="20">
        <f t="shared" si="541"/>
        <v>7920</v>
      </c>
      <c r="U808" s="23">
        <v>295</v>
      </c>
      <c r="V808" s="25">
        <v>8</v>
      </c>
      <c r="W808" s="20">
        <f t="shared" si="542"/>
        <v>2360</v>
      </c>
      <c r="X808" s="23">
        <v>257</v>
      </c>
      <c r="Y808" s="25">
        <v>12</v>
      </c>
      <c r="Z808" s="20">
        <f t="shared" si="543"/>
        <v>3084</v>
      </c>
      <c r="AA808" s="23">
        <v>470</v>
      </c>
      <c r="AB808" s="25">
        <v>10</v>
      </c>
      <c r="AC808" s="20">
        <f t="shared" si="544"/>
        <v>4700</v>
      </c>
      <c r="AD808" s="23">
        <v>150</v>
      </c>
      <c r="AE808" s="25">
        <v>25</v>
      </c>
      <c r="AF808" s="20">
        <f t="shared" si="545"/>
        <v>3750</v>
      </c>
      <c r="AG808" s="23"/>
      <c r="AH808" s="25">
        <v>7.5</v>
      </c>
      <c r="AI808" s="20">
        <f t="shared" si="546"/>
        <v>0</v>
      </c>
      <c r="AJ808" s="23"/>
      <c r="AK808" s="22">
        <v>15</v>
      </c>
      <c r="AL808" s="20">
        <f t="shared" si="547"/>
        <v>0</v>
      </c>
      <c r="AM808" s="23"/>
      <c r="AN808" s="25">
        <v>12</v>
      </c>
      <c r="AO808" s="20">
        <f t="shared" si="548"/>
        <v>0</v>
      </c>
      <c r="AP808" s="23">
        <f t="shared" si="549"/>
        <v>1832</v>
      </c>
      <c r="AQ808" s="23"/>
      <c r="AR808" s="27">
        <v>4</v>
      </c>
      <c r="AS808" s="23">
        <f t="shared" si="550"/>
        <v>0</v>
      </c>
      <c r="AT808" s="23"/>
      <c r="AU808" s="28">
        <v>6</v>
      </c>
      <c r="AV808" s="23">
        <f t="shared" si="551"/>
        <v>0</v>
      </c>
      <c r="AW808" s="23">
        <v>1171</v>
      </c>
      <c r="AX808" s="29">
        <f t="shared" si="552"/>
        <v>1171</v>
      </c>
      <c r="AY808" s="23">
        <v>17635</v>
      </c>
      <c r="AZ808" s="30">
        <f t="shared" si="553"/>
        <v>0.56033402922755737</v>
      </c>
      <c r="BA808" s="30">
        <f t="shared" si="554"/>
        <v>0.3824634655532359</v>
      </c>
      <c r="BB808" s="30">
        <f t="shared" si="555"/>
        <v>0.4362891207153502</v>
      </c>
      <c r="BC808" s="20">
        <f t="shared" si="556"/>
        <v>261314</v>
      </c>
      <c r="BD808" s="20">
        <f t="shared" si="557"/>
        <v>251170</v>
      </c>
      <c r="BE808" s="20">
        <f t="shared" si="558"/>
        <v>261314</v>
      </c>
      <c r="BF808" s="20">
        <f t="shared" si="559"/>
        <v>261314</v>
      </c>
      <c r="BG808" s="36">
        <v>311157</v>
      </c>
      <c r="BH808" s="36">
        <v>206587.61309649999</v>
      </c>
      <c r="BI808" s="237">
        <f t="shared" si="560"/>
        <v>66.393368330617662</v>
      </c>
      <c r="BJ808" s="238">
        <f t="shared" si="561"/>
        <v>23219.85</v>
      </c>
      <c r="BK808" s="239">
        <f t="shared" si="562"/>
        <v>7.462422506965936</v>
      </c>
      <c r="BL808" s="27">
        <f t="shared" si="563"/>
        <v>36098</v>
      </c>
      <c r="BM808" s="239">
        <f t="shared" si="564"/>
        <v>11.601217391863271</v>
      </c>
      <c r="BN808" s="240">
        <f t="shared" si="565"/>
        <v>0</v>
      </c>
      <c r="BO808" s="239">
        <f t="shared" si="566"/>
        <v>0</v>
      </c>
      <c r="BP808" s="27">
        <f t="shared" si="567"/>
        <v>22000</v>
      </c>
      <c r="BQ808" s="239">
        <f t="shared" si="568"/>
        <v>7.0703856895393642</v>
      </c>
      <c r="BR808" s="36">
        <f t="shared" si="569"/>
        <v>46055.000000000007</v>
      </c>
      <c r="BS808" s="239">
        <f t="shared" si="570"/>
        <v>14.801209678715248</v>
      </c>
      <c r="BT808" s="248">
        <f t="shared" si="579"/>
        <v>0.33606631669382342</v>
      </c>
      <c r="BU808" s="36">
        <v>127372.85</v>
      </c>
      <c r="BV808" s="47">
        <f t="shared" si="571"/>
        <v>40.935235267083819</v>
      </c>
      <c r="BW808" s="54">
        <f t="shared" si="572"/>
        <v>-22803.463096499996</v>
      </c>
      <c r="BX808" s="237">
        <f t="shared" si="573"/>
        <v>-7.3286035977014805</v>
      </c>
      <c r="BY808" s="53">
        <v>12335</v>
      </c>
      <c r="BZ808" s="53">
        <v>5400</v>
      </c>
      <c r="CA808" s="53">
        <v>3160</v>
      </c>
      <c r="CB808" s="53">
        <v>2324.85</v>
      </c>
      <c r="CC808" s="54">
        <v>36098</v>
      </c>
      <c r="CD808" s="54"/>
      <c r="CE808" s="54">
        <v>22000</v>
      </c>
      <c r="CF808" s="42">
        <f t="shared" si="574"/>
        <v>4.7203747215993019E-2</v>
      </c>
      <c r="CG808" s="42">
        <f t="shared" si="575"/>
        <v>2.1499382888083767E-2</v>
      </c>
      <c r="CH808" s="42">
        <f t="shared" si="576"/>
        <v>1.2092731350023344E-2</v>
      </c>
      <c r="CI808" s="42">
        <f t="shared" si="577"/>
        <v>8.8967678731334716E-3</v>
      </c>
      <c r="CJ808" s="42">
        <f t="shared" si="578"/>
        <v>0.11601217391863272</v>
      </c>
      <c r="CK808" s="54">
        <v>0</v>
      </c>
    </row>
    <row r="809" spans="1:89" ht="20" customHeight="1" x14ac:dyDescent="0.6">
      <c r="A809" s="47">
        <v>802</v>
      </c>
      <c r="B809" s="47">
        <v>3</v>
      </c>
      <c r="C809" s="48" t="s">
        <v>1216</v>
      </c>
      <c r="D809" s="48" t="s">
        <v>564</v>
      </c>
      <c r="E809" s="48" t="s">
        <v>213</v>
      </c>
      <c r="F809" s="23"/>
      <c r="G809" s="19">
        <v>40</v>
      </c>
      <c r="H809" s="20">
        <f t="shared" si="537"/>
        <v>0</v>
      </c>
      <c r="I809" s="23">
        <v>5350</v>
      </c>
      <c r="J809" s="22">
        <v>50</v>
      </c>
      <c r="K809" s="20">
        <f t="shared" si="538"/>
        <v>267500</v>
      </c>
      <c r="L809" s="23"/>
      <c r="M809" s="24">
        <v>60</v>
      </c>
      <c r="N809" s="20">
        <f t="shared" si="539"/>
        <v>0</v>
      </c>
      <c r="O809" s="23">
        <v>1117</v>
      </c>
      <c r="P809" s="25">
        <v>12</v>
      </c>
      <c r="Q809" s="20">
        <f t="shared" si="540"/>
        <v>13404</v>
      </c>
      <c r="R809" s="23">
        <v>720</v>
      </c>
      <c r="S809" s="26">
        <v>12</v>
      </c>
      <c r="T809" s="20">
        <f t="shared" si="541"/>
        <v>8640</v>
      </c>
      <c r="U809" s="23">
        <v>490</v>
      </c>
      <c r="V809" s="25">
        <v>8</v>
      </c>
      <c r="W809" s="20">
        <f t="shared" si="542"/>
        <v>3920</v>
      </c>
      <c r="X809" s="23">
        <v>39</v>
      </c>
      <c r="Y809" s="25">
        <v>12</v>
      </c>
      <c r="Z809" s="20">
        <f t="shared" si="543"/>
        <v>468</v>
      </c>
      <c r="AA809" s="23">
        <v>79</v>
      </c>
      <c r="AB809" s="25">
        <v>10</v>
      </c>
      <c r="AC809" s="20">
        <f t="shared" si="544"/>
        <v>790</v>
      </c>
      <c r="AD809" s="23">
        <v>57</v>
      </c>
      <c r="AE809" s="25">
        <v>25</v>
      </c>
      <c r="AF809" s="20">
        <f t="shared" si="545"/>
        <v>1425</v>
      </c>
      <c r="AG809" s="23"/>
      <c r="AH809" s="25">
        <v>7.5</v>
      </c>
      <c r="AI809" s="20">
        <f t="shared" si="546"/>
        <v>0</v>
      </c>
      <c r="AJ809" s="23">
        <v>14</v>
      </c>
      <c r="AK809" s="22">
        <v>15</v>
      </c>
      <c r="AL809" s="20">
        <f t="shared" si="547"/>
        <v>210</v>
      </c>
      <c r="AM809" s="23"/>
      <c r="AN809" s="25">
        <v>12</v>
      </c>
      <c r="AO809" s="20">
        <f t="shared" si="548"/>
        <v>0</v>
      </c>
      <c r="AP809" s="23">
        <f t="shared" si="549"/>
        <v>1399</v>
      </c>
      <c r="AQ809" s="23"/>
      <c r="AR809" s="27">
        <v>4</v>
      </c>
      <c r="AS809" s="23">
        <f t="shared" si="550"/>
        <v>0</v>
      </c>
      <c r="AT809" s="23">
        <v>21</v>
      </c>
      <c r="AU809" s="28">
        <v>6</v>
      </c>
      <c r="AV809" s="23">
        <f t="shared" si="551"/>
        <v>126</v>
      </c>
      <c r="AW809" s="23">
        <v>512</v>
      </c>
      <c r="AX809" s="29">
        <f t="shared" si="552"/>
        <v>638</v>
      </c>
      <c r="AY809" s="23">
        <v>10285</v>
      </c>
      <c r="AZ809" s="30">
        <f t="shared" si="553"/>
        <v>0.20878504672897197</v>
      </c>
      <c r="BA809" s="30">
        <f t="shared" si="554"/>
        <v>0.26149532710280377</v>
      </c>
      <c r="BB809" s="30">
        <f t="shared" si="555"/>
        <v>0.57117278424350937</v>
      </c>
      <c r="BC809" s="20">
        <f t="shared" si="556"/>
        <v>282743</v>
      </c>
      <c r="BD809" s="20">
        <f t="shared" si="557"/>
        <v>277565</v>
      </c>
      <c r="BE809" s="20">
        <f t="shared" si="558"/>
        <v>282743</v>
      </c>
      <c r="BF809" s="20">
        <f t="shared" si="559"/>
        <v>282743</v>
      </c>
      <c r="BG809" s="36">
        <v>306642</v>
      </c>
      <c r="BH809" s="36">
        <v>207402.136363636</v>
      </c>
      <c r="BI809" s="237">
        <f t="shared" si="560"/>
        <v>67.636571755870364</v>
      </c>
      <c r="BJ809" s="238">
        <f t="shared" si="561"/>
        <v>18681</v>
      </c>
      <c r="BK809" s="239">
        <f t="shared" si="562"/>
        <v>6.0921204531668849</v>
      </c>
      <c r="BL809" s="27">
        <f t="shared" si="563"/>
        <v>35965</v>
      </c>
      <c r="BM809" s="239">
        <f t="shared" si="564"/>
        <v>11.728660783584766</v>
      </c>
      <c r="BN809" s="240">
        <f t="shared" si="565"/>
        <v>0</v>
      </c>
      <c r="BO809" s="239">
        <f t="shared" si="566"/>
        <v>0</v>
      </c>
      <c r="BP809" s="27">
        <f t="shared" si="567"/>
        <v>15000</v>
      </c>
      <c r="BQ809" s="239">
        <f t="shared" si="568"/>
        <v>4.8916978104760602</v>
      </c>
      <c r="BR809" s="36">
        <f t="shared" si="569"/>
        <v>40223.449999999997</v>
      </c>
      <c r="BS809" s="239">
        <f t="shared" si="570"/>
        <v>13.11739748631955</v>
      </c>
      <c r="BT809" s="248">
        <f t="shared" si="579"/>
        <v>0.32363428244129633</v>
      </c>
      <c r="BU809" s="36">
        <v>109869.45</v>
      </c>
      <c r="BV809" s="47">
        <f t="shared" si="571"/>
        <v>35.829876533547264</v>
      </c>
      <c r="BW809" s="54">
        <f t="shared" si="572"/>
        <v>-10629.586363636001</v>
      </c>
      <c r="BX809" s="237">
        <f t="shared" si="573"/>
        <v>-3.4664482894176274</v>
      </c>
      <c r="BY809" s="53">
        <v>3733</v>
      </c>
      <c r="BZ809" s="53">
        <v>6708</v>
      </c>
      <c r="CA809" s="53">
        <v>5680</v>
      </c>
      <c r="CB809" s="53">
        <v>2560</v>
      </c>
      <c r="CC809" s="54">
        <v>35965</v>
      </c>
      <c r="CD809" s="54">
        <v>0</v>
      </c>
      <c r="CE809" s="54">
        <v>15000</v>
      </c>
      <c r="CF809" s="42">
        <f t="shared" si="574"/>
        <v>1.3202802545067428E-2</v>
      </c>
      <c r="CG809" s="42">
        <f t="shared" si="575"/>
        <v>2.4167312161115416E-2</v>
      </c>
      <c r="CH809" s="42">
        <f t="shared" si="576"/>
        <v>2.0088914668090811E-2</v>
      </c>
      <c r="CI809" s="42">
        <f t="shared" si="577"/>
        <v>9.0541587236465625E-3</v>
      </c>
      <c r="CJ809" s="42">
        <f t="shared" si="578"/>
        <v>0.11728660783584767</v>
      </c>
      <c r="CK809" s="54">
        <v>0</v>
      </c>
    </row>
    <row r="810" spans="1:89" ht="20" customHeight="1" x14ac:dyDescent="0.6">
      <c r="A810" s="47">
        <v>803</v>
      </c>
      <c r="B810" s="47">
        <v>2</v>
      </c>
      <c r="C810" s="48" t="s">
        <v>1217</v>
      </c>
      <c r="D810" s="48" t="s">
        <v>87</v>
      </c>
      <c r="E810" s="48" t="s">
        <v>305</v>
      </c>
      <c r="F810" s="55"/>
      <c r="G810" s="19">
        <v>40</v>
      </c>
      <c r="H810" s="20">
        <f t="shared" si="537"/>
        <v>0</v>
      </c>
      <c r="I810" s="23">
        <v>5085</v>
      </c>
      <c r="J810" s="22">
        <v>50</v>
      </c>
      <c r="K810" s="20">
        <f t="shared" si="538"/>
        <v>254250</v>
      </c>
      <c r="L810" s="23"/>
      <c r="M810" s="24">
        <v>60</v>
      </c>
      <c r="N810" s="20">
        <f t="shared" si="539"/>
        <v>0</v>
      </c>
      <c r="O810" s="23">
        <v>1977</v>
      </c>
      <c r="P810" s="25">
        <v>12</v>
      </c>
      <c r="Q810" s="20">
        <f t="shared" si="540"/>
        <v>23724</v>
      </c>
      <c r="R810" s="23"/>
      <c r="S810" s="26">
        <v>12</v>
      </c>
      <c r="T810" s="20">
        <f t="shared" si="541"/>
        <v>0</v>
      </c>
      <c r="U810" s="23">
        <v>320</v>
      </c>
      <c r="V810" s="25">
        <v>8</v>
      </c>
      <c r="W810" s="20">
        <f t="shared" si="542"/>
        <v>2560</v>
      </c>
      <c r="X810" s="23">
        <v>107</v>
      </c>
      <c r="Y810" s="25">
        <v>12</v>
      </c>
      <c r="Z810" s="20">
        <f t="shared" si="543"/>
        <v>1284</v>
      </c>
      <c r="AA810" s="23">
        <v>405</v>
      </c>
      <c r="AB810" s="25">
        <v>10</v>
      </c>
      <c r="AC810" s="20">
        <f t="shared" si="544"/>
        <v>4050</v>
      </c>
      <c r="AD810" s="23">
        <v>56</v>
      </c>
      <c r="AE810" s="25">
        <v>25</v>
      </c>
      <c r="AF810" s="20">
        <f t="shared" si="545"/>
        <v>1400</v>
      </c>
      <c r="AG810" s="23">
        <v>72</v>
      </c>
      <c r="AH810" s="25">
        <v>7.5</v>
      </c>
      <c r="AI810" s="20">
        <f t="shared" si="546"/>
        <v>540</v>
      </c>
      <c r="AJ810" s="23"/>
      <c r="AK810" s="22">
        <v>15</v>
      </c>
      <c r="AL810" s="20">
        <f t="shared" si="547"/>
        <v>0</v>
      </c>
      <c r="AM810" s="23"/>
      <c r="AN810" s="25">
        <v>12</v>
      </c>
      <c r="AO810" s="20">
        <f t="shared" si="548"/>
        <v>0</v>
      </c>
      <c r="AP810" s="23">
        <f t="shared" si="549"/>
        <v>960</v>
      </c>
      <c r="AQ810" s="23"/>
      <c r="AR810" s="27">
        <v>4</v>
      </c>
      <c r="AS810" s="23">
        <f t="shared" si="550"/>
        <v>0</v>
      </c>
      <c r="AT810" s="23">
        <v>19</v>
      </c>
      <c r="AU810" s="28">
        <v>6</v>
      </c>
      <c r="AV810" s="23">
        <f t="shared" si="551"/>
        <v>114</v>
      </c>
      <c r="AW810" s="23">
        <v>832</v>
      </c>
      <c r="AX810" s="29">
        <f t="shared" si="552"/>
        <v>946</v>
      </c>
      <c r="AY810" s="23">
        <v>18819</v>
      </c>
      <c r="AZ810" s="30">
        <f t="shared" si="553"/>
        <v>0.38879056047197641</v>
      </c>
      <c r="BA810" s="30">
        <f t="shared" si="554"/>
        <v>0.1887905604719764</v>
      </c>
      <c r="BB810" s="30">
        <f t="shared" si="555"/>
        <v>0.47850278199291857</v>
      </c>
      <c r="BC810" s="20">
        <f t="shared" si="556"/>
        <v>263544</v>
      </c>
      <c r="BD810" s="20">
        <f t="shared" si="557"/>
        <v>255650</v>
      </c>
      <c r="BE810" s="20">
        <f t="shared" si="558"/>
        <v>263544</v>
      </c>
      <c r="BF810" s="20">
        <f t="shared" si="559"/>
        <v>264084</v>
      </c>
      <c r="BG810" s="36">
        <v>306627</v>
      </c>
      <c r="BH810" s="36">
        <v>209123.92</v>
      </c>
      <c r="BI810" s="237">
        <f t="shared" si="560"/>
        <v>68.201404312079504</v>
      </c>
      <c r="BJ810" s="238">
        <f t="shared" si="561"/>
        <v>23464.15</v>
      </c>
      <c r="BK810" s="239">
        <f t="shared" si="562"/>
        <v>7.6523430748107639</v>
      </c>
      <c r="BL810" s="27">
        <f t="shared" si="563"/>
        <v>22170.5</v>
      </c>
      <c r="BM810" s="239">
        <f t="shared" si="564"/>
        <v>7.2304461120514505</v>
      </c>
      <c r="BN810" s="240">
        <f t="shared" si="565"/>
        <v>1062.5</v>
      </c>
      <c r="BO810" s="239">
        <f t="shared" si="566"/>
        <v>0.34651221190567039</v>
      </c>
      <c r="BP810" s="27">
        <f t="shared" si="567"/>
        <v>8000</v>
      </c>
      <c r="BQ810" s="239">
        <f t="shared" si="568"/>
        <v>2.6090331249368126</v>
      </c>
      <c r="BR810" s="36">
        <f t="shared" si="569"/>
        <v>38317.129999999997</v>
      </c>
      <c r="BS810" s="239">
        <f t="shared" si="570"/>
        <v>12.49633267781376</v>
      </c>
      <c r="BT810" s="248">
        <f t="shared" si="579"/>
        <v>0.317985956879205</v>
      </c>
      <c r="BU810" s="36">
        <v>93014.28</v>
      </c>
      <c r="BV810" s="47">
        <f t="shared" si="571"/>
        <v>30.334667201518457</v>
      </c>
      <c r="BW810" s="54">
        <f t="shared" si="572"/>
        <v>4488.7999999999884</v>
      </c>
      <c r="BX810" s="237">
        <f t="shared" si="573"/>
        <v>1.4639284864020417</v>
      </c>
      <c r="BY810" s="53">
        <v>7686</v>
      </c>
      <c r="BZ810" s="53">
        <v>7587.25</v>
      </c>
      <c r="CA810" s="53">
        <v>4275</v>
      </c>
      <c r="CB810" s="53">
        <v>3915.9</v>
      </c>
      <c r="CC810" s="54">
        <v>22170.5</v>
      </c>
      <c r="CD810" s="54">
        <v>1062.5</v>
      </c>
      <c r="CE810" s="54">
        <v>8000</v>
      </c>
      <c r="CF810" s="42">
        <f t="shared" si="574"/>
        <v>2.9164010563700937E-2</v>
      </c>
      <c r="CG810" s="42">
        <f t="shared" si="575"/>
        <v>2.9678271073733619E-2</v>
      </c>
      <c r="CH810" s="42">
        <f t="shared" si="576"/>
        <v>1.6221200254985885E-2</v>
      </c>
      <c r="CI810" s="42">
        <f t="shared" si="577"/>
        <v>1.4828236470214024E-2</v>
      </c>
      <c r="CJ810" s="42">
        <f t="shared" si="578"/>
        <v>7.2304461120514502E-2</v>
      </c>
      <c r="CK810" s="54">
        <f>+BW810*20%</f>
        <v>897.75999999999772</v>
      </c>
    </row>
    <row r="811" spans="1:89" ht="20" customHeight="1" x14ac:dyDescent="0.6">
      <c r="A811" s="47">
        <v>804</v>
      </c>
      <c r="B811" s="47">
        <v>2</v>
      </c>
      <c r="C811" s="48" t="s">
        <v>1218</v>
      </c>
      <c r="D811" s="48" t="s">
        <v>732</v>
      </c>
      <c r="E811" s="48" t="s">
        <v>129</v>
      </c>
      <c r="F811" s="55"/>
      <c r="G811" s="19">
        <v>40</v>
      </c>
      <c r="H811" s="20">
        <f t="shared" si="537"/>
        <v>0</v>
      </c>
      <c r="I811" s="23">
        <v>4515</v>
      </c>
      <c r="J811" s="22">
        <v>50</v>
      </c>
      <c r="K811" s="20">
        <f t="shared" si="538"/>
        <v>225750</v>
      </c>
      <c r="L811" s="23"/>
      <c r="M811" s="24">
        <v>60</v>
      </c>
      <c r="N811" s="20">
        <f t="shared" si="539"/>
        <v>0</v>
      </c>
      <c r="O811" s="23">
        <v>2330</v>
      </c>
      <c r="P811" s="25">
        <v>12</v>
      </c>
      <c r="Q811" s="20">
        <f t="shared" si="540"/>
        <v>27960</v>
      </c>
      <c r="R811" s="23">
        <v>360</v>
      </c>
      <c r="S811" s="26">
        <v>12</v>
      </c>
      <c r="T811" s="20">
        <f t="shared" si="541"/>
        <v>4320</v>
      </c>
      <c r="U811" s="23">
        <v>380</v>
      </c>
      <c r="V811" s="25">
        <v>8</v>
      </c>
      <c r="W811" s="20">
        <f t="shared" si="542"/>
        <v>3040</v>
      </c>
      <c r="X811" s="23">
        <v>111</v>
      </c>
      <c r="Y811" s="25">
        <v>12</v>
      </c>
      <c r="Z811" s="20">
        <f t="shared" si="543"/>
        <v>1332</v>
      </c>
      <c r="AA811" s="23">
        <v>500</v>
      </c>
      <c r="AB811" s="25">
        <v>10</v>
      </c>
      <c r="AC811" s="20">
        <f t="shared" si="544"/>
        <v>5000</v>
      </c>
      <c r="AD811" s="23">
        <v>4</v>
      </c>
      <c r="AE811" s="25">
        <v>25</v>
      </c>
      <c r="AF811" s="20">
        <f t="shared" si="545"/>
        <v>100</v>
      </c>
      <c r="AG811" s="23">
        <v>536</v>
      </c>
      <c r="AH811" s="25">
        <v>7.5</v>
      </c>
      <c r="AI811" s="20">
        <f t="shared" si="546"/>
        <v>4020</v>
      </c>
      <c r="AJ811" s="23"/>
      <c r="AK811" s="22">
        <v>15</v>
      </c>
      <c r="AL811" s="20">
        <f t="shared" si="547"/>
        <v>0</v>
      </c>
      <c r="AM811" s="23"/>
      <c r="AN811" s="25">
        <v>12</v>
      </c>
      <c r="AO811" s="20">
        <f t="shared" si="548"/>
        <v>0</v>
      </c>
      <c r="AP811" s="23">
        <f t="shared" si="549"/>
        <v>1891</v>
      </c>
      <c r="AQ811" s="23">
        <v>139</v>
      </c>
      <c r="AR811" s="27">
        <v>4</v>
      </c>
      <c r="AS811" s="23">
        <f t="shared" si="550"/>
        <v>556</v>
      </c>
      <c r="AT811" s="23"/>
      <c r="AU811" s="28">
        <v>6</v>
      </c>
      <c r="AV811" s="23">
        <f t="shared" si="551"/>
        <v>0</v>
      </c>
      <c r="AW811" s="23">
        <v>1203</v>
      </c>
      <c r="AX811" s="29">
        <f t="shared" si="552"/>
        <v>1759</v>
      </c>
      <c r="AY811" s="23">
        <v>28570</v>
      </c>
      <c r="AZ811" s="30">
        <f t="shared" si="553"/>
        <v>0.5160575858250277</v>
      </c>
      <c r="BA811" s="30">
        <f t="shared" si="554"/>
        <v>0.41882613510520489</v>
      </c>
      <c r="BB811" s="30">
        <f t="shared" si="555"/>
        <v>0.75493562231759659</v>
      </c>
      <c r="BC811" s="20">
        <f t="shared" si="556"/>
        <v>239542</v>
      </c>
      <c r="BD811" s="20">
        <f t="shared" si="557"/>
        <v>230170</v>
      </c>
      <c r="BE811" s="20">
        <f t="shared" si="558"/>
        <v>239542</v>
      </c>
      <c r="BF811" s="20">
        <f t="shared" si="559"/>
        <v>243562</v>
      </c>
      <c r="BG811" s="36">
        <v>300092</v>
      </c>
      <c r="BH811" s="36">
        <v>196388.798278779</v>
      </c>
      <c r="BI811" s="237">
        <f t="shared" si="560"/>
        <v>65.442863614751133</v>
      </c>
      <c r="BJ811" s="238">
        <f t="shared" si="561"/>
        <v>29761</v>
      </c>
      <c r="BK811" s="239">
        <f t="shared" si="562"/>
        <v>9.9172920304439973</v>
      </c>
      <c r="BL811" s="27">
        <f t="shared" si="563"/>
        <v>18099</v>
      </c>
      <c r="BM811" s="239">
        <f t="shared" si="564"/>
        <v>6.0311504471961932</v>
      </c>
      <c r="BN811" s="240">
        <f t="shared" si="565"/>
        <v>2418</v>
      </c>
      <c r="BO811" s="239">
        <f t="shared" si="566"/>
        <v>0.80575290244325071</v>
      </c>
      <c r="BP811" s="27">
        <f t="shared" si="567"/>
        <v>15000</v>
      </c>
      <c r="BQ811" s="239">
        <f t="shared" si="568"/>
        <v>4.9984671367447318</v>
      </c>
      <c r="BR811" s="36">
        <f t="shared" si="569"/>
        <v>34011</v>
      </c>
      <c r="BS811" s="239">
        <f t="shared" si="570"/>
        <v>11.333524385855004</v>
      </c>
      <c r="BT811" s="248">
        <f t="shared" si="579"/>
        <v>0.3455713638524886</v>
      </c>
      <c r="BU811" s="36">
        <v>99289</v>
      </c>
      <c r="BV811" s="47">
        <f t="shared" si="571"/>
        <v>33.086186902683174</v>
      </c>
      <c r="BW811" s="54">
        <f t="shared" si="572"/>
        <v>4414.2017212210048</v>
      </c>
      <c r="BX811" s="237">
        <f t="shared" si="573"/>
        <v>1.4709494825656815</v>
      </c>
      <c r="BY811" s="53">
        <v>8138</v>
      </c>
      <c r="BZ811" s="53">
        <v>8200</v>
      </c>
      <c r="CA811" s="53">
        <v>5720</v>
      </c>
      <c r="CB811" s="53">
        <v>7703</v>
      </c>
      <c r="CC811" s="54">
        <v>18099</v>
      </c>
      <c r="CD811" s="54">
        <v>2418</v>
      </c>
      <c r="CE811" s="54">
        <v>15000</v>
      </c>
      <c r="CF811" s="42">
        <f t="shared" si="574"/>
        <v>3.3973165457414564E-2</v>
      </c>
      <c r="CG811" s="42">
        <f t="shared" si="575"/>
        <v>3.562584176912717E-2</v>
      </c>
      <c r="CH811" s="42">
        <f t="shared" si="576"/>
        <v>2.3878902238438353E-2</v>
      </c>
      <c r="CI811" s="42">
        <f t="shared" si="577"/>
        <v>3.1626444190801524E-2</v>
      </c>
      <c r="CJ811" s="42">
        <f t="shared" si="578"/>
        <v>6.031150447196193E-2</v>
      </c>
      <c r="CK811" s="54">
        <f>+BW811*20%</f>
        <v>882.84034424420099</v>
      </c>
    </row>
    <row r="812" spans="1:89" ht="20" customHeight="1" x14ac:dyDescent="0.6">
      <c r="A812" s="47">
        <v>805</v>
      </c>
      <c r="B812" s="47">
        <v>3</v>
      </c>
      <c r="C812" s="70" t="s">
        <v>1219</v>
      </c>
      <c r="D812" s="48" t="s">
        <v>687</v>
      </c>
      <c r="E812" s="83" t="s">
        <v>223</v>
      </c>
      <c r="F812" s="57"/>
      <c r="G812" s="19">
        <v>40</v>
      </c>
      <c r="H812" s="20">
        <f t="shared" si="537"/>
        <v>0</v>
      </c>
      <c r="I812" s="23">
        <v>4480</v>
      </c>
      <c r="J812" s="22">
        <v>50</v>
      </c>
      <c r="K812" s="20">
        <f t="shared" si="538"/>
        <v>224000</v>
      </c>
      <c r="L812" s="23"/>
      <c r="M812" s="24">
        <v>60</v>
      </c>
      <c r="N812" s="20">
        <f t="shared" si="539"/>
        <v>0</v>
      </c>
      <c r="O812" s="23">
        <v>2123</v>
      </c>
      <c r="P812" s="25">
        <v>12</v>
      </c>
      <c r="Q812" s="20">
        <f t="shared" si="540"/>
        <v>25476</v>
      </c>
      <c r="R812" s="23">
        <v>220</v>
      </c>
      <c r="S812" s="26">
        <v>12</v>
      </c>
      <c r="T812" s="20">
        <f t="shared" si="541"/>
        <v>2640</v>
      </c>
      <c r="U812" s="23">
        <v>485</v>
      </c>
      <c r="V812" s="25">
        <v>8</v>
      </c>
      <c r="W812" s="20">
        <f t="shared" si="542"/>
        <v>3880</v>
      </c>
      <c r="X812" s="23">
        <v>460</v>
      </c>
      <c r="Y812" s="25">
        <v>12</v>
      </c>
      <c r="Z812" s="20">
        <f t="shared" si="543"/>
        <v>5520</v>
      </c>
      <c r="AA812" s="23">
        <v>960</v>
      </c>
      <c r="AB812" s="25">
        <v>10</v>
      </c>
      <c r="AC812" s="20">
        <f t="shared" si="544"/>
        <v>9600</v>
      </c>
      <c r="AD812" s="23"/>
      <c r="AE812" s="25">
        <v>25</v>
      </c>
      <c r="AF812" s="20">
        <f t="shared" si="545"/>
        <v>0</v>
      </c>
      <c r="AG812" s="23">
        <v>198</v>
      </c>
      <c r="AH812" s="25">
        <v>7.5</v>
      </c>
      <c r="AI812" s="20">
        <f t="shared" si="546"/>
        <v>1485</v>
      </c>
      <c r="AJ812" s="23"/>
      <c r="AK812" s="22">
        <v>15</v>
      </c>
      <c r="AL812" s="20">
        <f t="shared" si="547"/>
        <v>0</v>
      </c>
      <c r="AM812" s="23">
        <v>6</v>
      </c>
      <c r="AN812" s="25">
        <v>12</v>
      </c>
      <c r="AO812" s="20">
        <f t="shared" si="548"/>
        <v>72</v>
      </c>
      <c r="AP812" s="23">
        <f t="shared" si="549"/>
        <v>2329</v>
      </c>
      <c r="AQ812" s="23">
        <v>120</v>
      </c>
      <c r="AR812" s="27">
        <v>4</v>
      </c>
      <c r="AS812" s="23">
        <f t="shared" si="550"/>
        <v>480</v>
      </c>
      <c r="AT812" s="23"/>
      <c r="AU812" s="28">
        <v>6</v>
      </c>
      <c r="AV812" s="23">
        <f t="shared" si="551"/>
        <v>0</v>
      </c>
      <c r="AW812" s="23">
        <v>597</v>
      </c>
      <c r="AX812" s="29">
        <f t="shared" si="552"/>
        <v>1077</v>
      </c>
      <c r="AY812" s="23">
        <v>20705</v>
      </c>
      <c r="AZ812" s="30">
        <f t="shared" si="553"/>
        <v>0.47388392857142858</v>
      </c>
      <c r="BA812" s="30">
        <f t="shared" si="554"/>
        <v>0.51986607142857144</v>
      </c>
      <c r="BB812" s="30">
        <f t="shared" si="555"/>
        <v>0.50730098916627409</v>
      </c>
      <c r="BC812" s="20">
        <f t="shared" si="556"/>
        <v>245640</v>
      </c>
      <c r="BD812" s="20">
        <f t="shared" si="557"/>
        <v>226640</v>
      </c>
      <c r="BE812" s="20">
        <f t="shared" si="558"/>
        <v>245640</v>
      </c>
      <c r="BF812" s="20">
        <f t="shared" si="559"/>
        <v>247125</v>
      </c>
      <c r="BG812" s="36">
        <v>293378</v>
      </c>
      <c r="BH812" s="36">
        <v>194613.24872208</v>
      </c>
      <c r="BI812" s="237">
        <f t="shared" si="560"/>
        <v>66.335324639911647</v>
      </c>
      <c r="BJ812" s="238">
        <f t="shared" si="561"/>
        <v>11400</v>
      </c>
      <c r="BK812" s="239">
        <f t="shared" si="562"/>
        <v>3.8857719392728831</v>
      </c>
      <c r="BL812" s="27">
        <f t="shared" si="563"/>
        <v>35980</v>
      </c>
      <c r="BM812" s="239">
        <f t="shared" si="564"/>
        <v>12.264041611845467</v>
      </c>
      <c r="BN812" s="240">
        <f t="shared" si="565"/>
        <v>200</v>
      </c>
      <c r="BO812" s="239">
        <f t="shared" si="566"/>
        <v>6.8171437531103218E-2</v>
      </c>
      <c r="BP812" s="27">
        <f t="shared" si="567"/>
        <v>7000</v>
      </c>
      <c r="BQ812" s="239">
        <f t="shared" si="568"/>
        <v>2.3860003135886125</v>
      </c>
      <c r="BR812" s="36">
        <f t="shared" si="569"/>
        <v>48200.539999999994</v>
      </c>
      <c r="BS812" s="239">
        <f t="shared" si="570"/>
        <v>16.429500507877208</v>
      </c>
      <c r="BT812" s="248">
        <f t="shared" si="579"/>
        <v>0.33664675360088353</v>
      </c>
      <c r="BU812" s="36">
        <v>102780.54</v>
      </c>
      <c r="BV812" s="47">
        <f t="shared" si="571"/>
        <v>35.033485810115273</v>
      </c>
      <c r="BW812" s="54">
        <f t="shared" si="572"/>
        <v>-4015.7887220799894</v>
      </c>
      <c r="BX812" s="237">
        <f t="shared" si="573"/>
        <v>-1.368810450026924</v>
      </c>
      <c r="BY812" s="53">
        <v>3730</v>
      </c>
      <c r="BZ812" s="53">
        <v>1480</v>
      </c>
      <c r="CA812" s="53">
        <v>3490</v>
      </c>
      <c r="CB812" s="53">
        <v>2700</v>
      </c>
      <c r="CC812" s="54">
        <v>35980</v>
      </c>
      <c r="CD812" s="54">
        <v>200</v>
      </c>
      <c r="CE812" s="54">
        <v>7000</v>
      </c>
      <c r="CF812" s="42">
        <f t="shared" si="574"/>
        <v>1.5184823318677741E-2</v>
      </c>
      <c r="CG812" s="42">
        <f t="shared" si="575"/>
        <v>6.5301800211789622E-3</v>
      </c>
      <c r="CH812" s="42">
        <f t="shared" si="576"/>
        <v>1.4207783748575151E-2</v>
      </c>
      <c r="CI812" s="42">
        <f t="shared" si="577"/>
        <v>1.0925644916540212E-2</v>
      </c>
      <c r="CJ812" s="42">
        <f t="shared" si="578"/>
        <v>0.12264041611845469</v>
      </c>
      <c r="CK812" s="54">
        <v>0</v>
      </c>
    </row>
    <row r="813" spans="1:89" ht="20" customHeight="1" x14ac:dyDescent="0.6">
      <c r="A813" s="47">
        <v>806</v>
      </c>
      <c r="B813" s="62">
        <v>3</v>
      </c>
      <c r="C813" s="48" t="s">
        <v>1220</v>
      </c>
      <c r="D813" s="48" t="s">
        <v>219</v>
      </c>
      <c r="E813" s="48" t="s">
        <v>764</v>
      </c>
      <c r="F813" s="23"/>
      <c r="G813" s="19">
        <v>40</v>
      </c>
      <c r="H813" s="20">
        <f t="shared" si="537"/>
        <v>0</v>
      </c>
      <c r="I813" s="23">
        <v>4650</v>
      </c>
      <c r="J813" s="22">
        <v>50</v>
      </c>
      <c r="K813" s="20">
        <f t="shared" si="538"/>
        <v>232500</v>
      </c>
      <c r="L813" s="23"/>
      <c r="M813" s="24">
        <v>60</v>
      </c>
      <c r="N813" s="20">
        <f t="shared" si="539"/>
        <v>0</v>
      </c>
      <c r="O813" s="23">
        <v>2582</v>
      </c>
      <c r="P813" s="25">
        <v>12</v>
      </c>
      <c r="Q813" s="20">
        <f t="shared" si="540"/>
        <v>30984</v>
      </c>
      <c r="R813" s="23">
        <v>320</v>
      </c>
      <c r="S813" s="26">
        <v>12</v>
      </c>
      <c r="T813" s="20">
        <f t="shared" si="541"/>
        <v>3840</v>
      </c>
      <c r="U813" s="23">
        <v>290</v>
      </c>
      <c r="V813" s="25">
        <v>8</v>
      </c>
      <c r="W813" s="20">
        <f t="shared" si="542"/>
        <v>2320</v>
      </c>
      <c r="X813" s="23">
        <v>130</v>
      </c>
      <c r="Y813" s="25">
        <v>12</v>
      </c>
      <c r="Z813" s="20">
        <f t="shared" si="543"/>
        <v>1560</v>
      </c>
      <c r="AA813" s="23">
        <v>580</v>
      </c>
      <c r="AB813" s="25">
        <v>10</v>
      </c>
      <c r="AC813" s="20">
        <f t="shared" si="544"/>
        <v>5800</v>
      </c>
      <c r="AD813" s="23"/>
      <c r="AE813" s="25">
        <v>25</v>
      </c>
      <c r="AF813" s="20">
        <f t="shared" si="545"/>
        <v>0</v>
      </c>
      <c r="AG813" s="23"/>
      <c r="AH813" s="25">
        <v>7.5</v>
      </c>
      <c r="AI813" s="20">
        <f t="shared" si="546"/>
        <v>0</v>
      </c>
      <c r="AJ813" s="23"/>
      <c r="AK813" s="22">
        <v>15</v>
      </c>
      <c r="AL813" s="20">
        <f t="shared" si="547"/>
        <v>0</v>
      </c>
      <c r="AM813" s="23"/>
      <c r="AN813" s="25">
        <v>12</v>
      </c>
      <c r="AO813" s="20">
        <f t="shared" si="548"/>
        <v>0</v>
      </c>
      <c r="AP813" s="23">
        <f t="shared" si="549"/>
        <v>1320</v>
      </c>
      <c r="AQ813" s="23"/>
      <c r="AR813" s="27">
        <v>4</v>
      </c>
      <c r="AS813" s="23">
        <f t="shared" si="550"/>
        <v>0</v>
      </c>
      <c r="AT813" s="23"/>
      <c r="AU813" s="28">
        <v>6</v>
      </c>
      <c r="AV813" s="23">
        <f t="shared" si="551"/>
        <v>0</v>
      </c>
      <c r="AW813" s="23">
        <v>1208</v>
      </c>
      <c r="AX813" s="29">
        <f t="shared" si="552"/>
        <v>1208</v>
      </c>
      <c r="AY813" s="23">
        <v>16200</v>
      </c>
      <c r="AZ813" s="30">
        <f t="shared" si="553"/>
        <v>0.5552688172043011</v>
      </c>
      <c r="BA813" s="30">
        <f t="shared" si="554"/>
        <v>0.28387096774193549</v>
      </c>
      <c r="BB813" s="30">
        <f t="shared" si="555"/>
        <v>0.4678543764523625</v>
      </c>
      <c r="BC813" s="20">
        <f t="shared" si="556"/>
        <v>246020</v>
      </c>
      <c r="BD813" s="20">
        <f t="shared" si="557"/>
        <v>236340</v>
      </c>
      <c r="BE813" s="20">
        <f t="shared" si="558"/>
        <v>246020</v>
      </c>
      <c r="BF813" s="20">
        <f t="shared" si="559"/>
        <v>246020</v>
      </c>
      <c r="BG813" s="36">
        <v>293204</v>
      </c>
      <c r="BH813" s="36">
        <v>192160.609152752</v>
      </c>
      <c r="BI813" s="237">
        <f t="shared" si="560"/>
        <v>65.538194960761786</v>
      </c>
      <c r="BJ813" s="238">
        <f t="shared" si="561"/>
        <v>27859</v>
      </c>
      <c r="BK813" s="239">
        <f t="shared" si="562"/>
        <v>9.5015756947381345</v>
      </c>
      <c r="BL813" s="27">
        <f t="shared" si="563"/>
        <v>33660</v>
      </c>
      <c r="BM813" s="239">
        <f t="shared" si="564"/>
        <v>11.480061663551657</v>
      </c>
      <c r="BN813" s="240">
        <f t="shared" si="565"/>
        <v>6183.75</v>
      </c>
      <c r="BO813" s="239">
        <f t="shared" si="566"/>
        <v>2.109026479857028</v>
      </c>
      <c r="BP813" s="27">
        <f t="shared" si="567"/>
        <v>13000</v>
      </c>
      <c r="BQ813" s="239">
        <f t="shared" si="568"/>
        <v>4.4337730726729516</v>
      </c>
      <c r="BR813" s="36">
        <f t="shared" si="569"/>
        <v>12011.050000000003</v>
      </c>
      <c r="BS813" s="239">
        <f t="shared" si="570"/>
        <v>4.0964823126560361</v>
      </c>
      <c r="BT813" s="248">
        <f t="shared" si="579"/>
        <v>0.34461805039238208</v>
      </c>
      <c r="BU813" s="36">
        <v>92713.8</v>
      </c>
      <c r="BV813" s="47">
        <f t="shared" si="571"/>
        <v>31.620919223475806</v>
      </c>
      <c r="BW813" s="54">
        <f t="shared" si="572"/>
        <v>8329.5908472479932</v>
      </c>
      <c r="BX813" s="237">
        <f t="shared" si="573"/>
        <v>2.8408858157624022</v>
      </c>
      <c r="BY813" s="53">
        <v>11079</v>
      </c>
      <c r="BZ813" s="53">
        <v>7200</v>
      </c>
      <c r="CA813" s="53">
        <v>7500</v>
      </c>
      <c r="CB813" s="53">
        <v>2080</v>
      </c>
      <c r="CC813" s="54">
        <v>33660</v>
      </c>
      <c r="CD813" s="54">
        <v>6183.75</v>
      </c>
      <c r="CE813" s="54">
        <v>13000</v>
      </c>
      <c r="CF813" s="42">
        <f t="shared" si="574"/>
        <v>4.5032924152507925E-2</v>
      </c>
      <c r="CG813" s="42">
        <f t="shared" si="575"/>
        <v>3.0464584920030464E-2</v>
      </c>
      <c r="CH813" s="42">
        <f t="shared" si="576"/>
        <v>3.048532639622795E-2</v>
      </c>
      <c r="CI813" s="42">
        <f t="shared" si="577"/>
        <v>8.454597187220551E-3</v>
      </c>
      <c r="CJ813" s="42">
        <f t="shared" si="578"/>
        <v>0.11480061663551656</v>
      </c>
      <c r="CK813" s="54">
        <f t="shared" ref="CK813:CK825" si="581">+BW813*20%</f>
        <v>1665.9181694495987</v>
      </c>
    </row>
    <row r="814" spans="1:89" ht="20" customHeight="1" x14ac:dyDescent="0.6">
      <c r="A814" s="47">
        <v>807</v>
      </c>
      <c r="B814" s="47">
        <v>3</v>
      </c>
      <c r="C814" s="70" t="s">
        <v>1221</v>
      </c>
      <c r="D814" s="48" t="s">
        <v>1222</v>
      </c>
      <c r="E814" s="78" t="s">
        <v>297</v>
      </c>
      <c r="F814" s="57"/>
      <c r="G814" s="19">
        <v>40</v>
      </c>
      <c r="H814" s="20">
        <f t="shared" si="537"/>
        <v>0</v>
      </c>
      <c r="I814" s="23">
        <v>4390</v>
      </c>
      <c r="J814" s="22">
        <v>50</v>
      </c>
      <c r="K814" s="20">
        <f t="shared" si="538"/>
        <v>219500</v>
      </c>
      <c r="L814" s="23"/>
      <c r="M814" s="24">
        <v>60</v>
      </c>
      <c r="N814" s="20">
        <f t="shared" si="539"/>
        <v>0</v>
      </c>
      <c r="O814" s="23">
        <v>2871</v>
      </c>
      <c r="P814" s="25">
        <v>12</v>
      </c>
      <c r="Q814" s="20">
        <f t="shared" si="540"/>
        <v>34452</v>
      </c>
      <c r="R814" s="23">
        <v>680</v>
      </c>
      <c r="S814" s="26">
        <v>12</v>
      </c>
      <c r="T814" s="20">
        <f t="shared" si="541"/>
        <v>8160</v>
      </c>
      <c r="U814" s="23">
        <v>510</v>
      </c>
      <c r="V814" s="25">
        <v>8</v>
      </c>
      <c r="W814" s="20">
        <f t="shared" si="542"/>
        <v>4080</v>
      </c>
      <c r="X814" s="23">
        <v>350</v>
      </c>
      <c r="Y814" s="25">
        <v>12</v>
      </c>
      <c r="Z814" s="20">
        <f t="shared" si="543"/>
        <v>4200</v>
      </c>
      <c r="AA814" s="23">
        <v>715</v>
      </c>
      <c r="AB814" s="25">
        <v>10</v>
      </c>
      <c r="AC814" s="20">
        <f t="shared" si="544"/>
        <v>7150</v>
      </c>
      <c r="AD814" s="23"/>
      <c r="AE814" s="25">
        <v>25</v>
      </c>
      <c r="AF814" s="20">
        <f t="shared" si="545"/>
        <v>0</v>
      </c>
      <c r="AG814" s="23"/>
      <c r="AH814" s="25">
        <v>7.5</v>
      </c>
      <c r="AI814" s="20">
        <f t="shared" si="546"/>
        <v>0</v>
      </c>
      <c r="AJ814" s="23"/>
      <c r="AK814" s="22">
        <v>15</v>
      </c>
      <c r="AL814" s="20">
        <f t="shared" si="547"/>
        <v>0</v>
      </c>
      <c r="AM814" s="23"/>
      <c r="AN814" s="25">
        <v>12</v>
      </c>
      <c r="AO814" s="20">
        <f t="shared" si="548"/>
        <v>0</v>
      </c>
      <c r="AP814" s="23">
        <f t="shared" si="549"/>
        <v>2255</v>
      </c>
      <c r="AQ814" s="23"/>
      <c r="AR814" s="27">
        <v>4</v>
      </c>
      <c r="AS814" s="23">
        <f t="shared" si="550"/>
        <v>0</v>
      </c>
      <c r="AT814" s="23"/>
      <c r="AU814" s="28">
        <v>6</v>
      </c>
      <c r="AV814" s="23">
        <f t="shared" si="551"/>
        <v>0</v>
      </c>
      <c r="AW814" s="23">
        <v>910</v>
      </c>
      <c r="AX814" s="29">
        <f t="shared" si="552"/>
        <v>910</v>
      </c>
      <c r="AY814" s="23">
        <v>13790</v>
      </c>
      <c r="AZ814" s="30">
        <f t="shared" si="553"/>
        <v>0.65398633257403194</v>
      </c>
      <c r="BA814" s="30">
        <f t="shared" si="554"/>
        <v>0.51366742596810933</v>
      </c>
      <c r="BB814" s="30">
        <f t="shared" si="555"/>
        <v>0.3169627307558342</v>
      </c>
      <c r="BC814" s="20">
        <f t="shared" si="556"/>
        <v>243090</v>
      </c>
      <c r="BD814" s="20">
        <f t="shared" si="557"/>
        <v>227660</v>
      </c>
      <c r="BE814" s="20">
        <f t="shared" si="558"/>
        <v>243090</v>
      </c>
      <c r="BF814" s="20">
        <f t="shared" si="559"/>
        <v>243090</v>
      </c>
      <c r="BG814" s="36">
        <v>291332</v>
      </c>
      <c r="BH814" s="36">
        <v>188393.21188292</v>
      </c>
      <c r="BI814" s="237">
        <f t="shared" si="560"/>
        <v>64.666158157332532</v>
      </c>
      <c r="BJ814" s="238">
        <f t="shared" si="561"/>
        <v>20837</v>
      </c>
      <c r="BK814" s="239">
        <f t="shared" si="562"/>
        <v>7.152321063254294</v>
      </c>
      <c r="BL814" s="27">
        <f t="shared" si="563"/>
        <v>24482</v>
      </c>
      <c r="BM814" s="239">
        <f t="shared" si="564"/>
        <v>8.4034709541004755</v>
      </c>
      <c r="BN814" s="240">
        <f t="shared" si="565"/>
        <v>0</v>
      </c>
      <c r="BO814" s="239">
        <f t="shared" si="566"/>
        <v>0</v>
      </c>
      <c r="BP814" s="27">
        <f t="shared" si="567"/>
        <v>10000</v>
      </c>
      <c r="BQ814" s="239">
        <f t="shared" si="568"/>
        <v>3.4325099886040666</v>
      </c>
      <c r="BR814" s="36">
        <f t="shared" si="569"/>
        <v>22982.399999999994</v>
      </c>
      <c r="BS814" s="239">
        <f t="shared" si="570"/>
        <v>7.8887317562094079</v>
      </c>
      <c r="BT814" s="248">
        <f t="shared" si="579"/>
        <v>0.35333841842667468</v>
      </c>
      <c r="BU814" s="36">
        <v>78301.399999999994</v>
      </c>
      <c r="BV814" s="47">
        <f t="shared" si="571"/>
        <v>26.877033762168246</v>
      </c>
      <c r="BW814" s="54">
        <f t="shared" si="572"/>
        <v>24637.388117080001</v>
      </c>
      <c r="BX814" s="237">
        <f t="shared" si="573"/>
        <v>8.4568080804992238</v>
      </c>
      <c r="BY814" s="53">
        <v>8252</v>
      </c>
      <c r="BZ814" s="53">
        <v>4480</v>
      </c>
      <c r="CA814" s="53">
        <v>6170</v>
      </c>
      <c r="CB814" s="53">
        <v>1935</v>
      </c>
      <c r="CC814" s="54">
        <v>24482</v>
      </c>
      <c r="CD814" s="54"/>
      <c r="CE814" s="54">
        <v>10000</v>
      </c>
      <c r="CF814" s="42">
        <f t="shared" si="574"/>
        <v>3.394627504216545E-2</v>
      </c>
      <c r="CG814" s="42">
        <f t="shared" si="575"/>
        <v>1.9678467890714223E-2</v>
      </c>
      <c r="CH814" s="42">
        <f t="shared" si="576"/>
        <v>2.5381545929491135E-2</v>
      </c>
      <c r="CI814" s="42">
        <f t="shared" si="577"/>
        <v>7.9600148093298771E-3</v>
      </c>
      <c r="CJ814" s="42">
        <f t="shared" si="578"/>
        <v>8.4034709541004768E-2</v>
      </c>
      <c r="CK814" s="54">
        <f t="shared" si="581"/>
        <v>4927.4776234160008</v>
      </c>
    </row>
    <row r="815" spans="1:89" ht="20" customHeight="1" x14ac:dyDescent="0.6">
      <c r="A815" s="47">
        <v>808</v>
      </c>
      <c r="B815" s="47">
        <v>2</v>
      </c>
      <c r="C815" s="91" t="s">
        <v>1223</v>
      </c>
      <c r="D815" s="91" t="s">
        <v>630</v>
      </c>
      <c r="E815" s="48" t="s">
        <v>163</v>
      </c>
      <c r="F815" s="66"/>
      <c r="G815" s="19">
        <v>40</v>
      </c>
      <c r="H815" s="20">
        <f t="shared" si="537"/>
        <v>0</v>
      </c>
      <c r="I815" s="66">
        <v>5038</v>
      </c>
      <c r="J815" s="22">
        <v>50</v>
      </c>
      <c r="K815" s="20">
        <f t="shared" si="538"/>
        <v>251900</v>
      </c>
      <c r="L815" s="23"/>
      <c r="M815" s="24">
        <v>60</v>
      </c>
      <c r="N815" s="20">
        <f t="shared" si="539"/>
        <v>0</v>
      </c>
      <c r="O815" s="66">
        <v>1305</v>
      </c>
      <c r="P815" s="25">
        <v>12</v>
      </c>
      <c r="Q815" s="20">
        <f t="shared" si="540"/>
        <v>15660</v>
      </c>
      <c r="R815" s="66"/>
      <c r="S815" s="26">
        <v>12</v>
      </c>
      <c r="T815" s="20">
        <f t="shared" si="541"/>
        <v>0</v>
      </c>
      <c r="U815" s="66">
        <v>262</v>
      </c>
      <c r="V815" s="25">
        <v>8</v>
      </c>
      <c r="W815" s="20">
        <f t="shared" si="542"/>
        <v>2096</v>
      </c>
      <c r="X815" s="66">
        <v>81</v>
      </c>
      <c r="Y815" s="25">
        <v>12</v>
      </c>
      <c r="Z815" s="20">
        <f t="shared" si="543"/>
        <v>972</v>
      </c>
      <c r="AA815" s="66">
        <v>259</v>
      </c>
      <c r="AB815" s="25">
        <v>10</v>
      </c>
      <c r="AC815" s="20">
        <f t="shared" si="544"/>
        <v>2590</v>
      </c>
      <c r="AD815" s="66"/>
      <c r="AE815" s="25">
        <v>25</v>
      </c>
      <c r="AF815" s="20">
        <f t="shared" si="545"/>
        <v>0</v>
      </c>
      <c r="AG815" s="66">
        <v>484</v>
      </c>
      <c r="AH815" s="25">
        <v>7.5</v>
      </c>
      <c r="AI815" s="20">
        <f t="shared" si="546"/>
        <v>3630</v>
      </c>
      <c r="AJ815" s="66">
        <v>45</v>
      </c>
      <c r="AK815" s="22">
        <v>15</v>
      </c>
      <c r="AL815" s="20">
        <f t="shared" si="547"/>
        <v>675</v>
      </c>
      <c r="AM815" s="66"/>
      <c r="AN815" s="25">
        <v>12</v>
      </c>
      <c r="AO815" s="20">
        <f t="shared" si="548"/>
        <v>0</v>
      </c>
      <c r="AP815" s="23">
        <f t="shared" si="549"/>
        <v>1131</v>
      </c>
      <c r="AQ815" s="66"/>
      <c r="AR815" s="27">
        <v>4</v>
      </c>
      <c r="AS815" s="23">
        <f t="shared" si="550"/>
        <v>0</v>
      </c>
      <c r="AT815" s="66"/>
      <c r="AU815" s="28">
        <v>6</v>
      </c>
      <c r="AV815" s="23">
        <f t="shared" si="551"/>
        <v>0</v>
      </c>
      <c r="AW815" s="66">
        <f>23+22+20+21+42+110+208+63</f>
        <v>509</v>
      </c>
      <c r="AX815" s="29">
        <f t="shared" si="552"/>
        <v>509</v>
      </c>
      <c r="AY815" s="23">
        <v>12044</v>
      </c>
      <c r="AZ815" s="30">
        <f t="shared" si="553"/>
        <v>0.25903136165144897</v>
      </c>
      <c r="BA815" s="30">
        <f t="shared" si="554"/>
        <v>0.22449384676458911</v>
      </c>
      <c r="BB815" s="30">
        <f t="shared" si="555"/>
        <v>0.39003831417624524</v>
      </c>
      <c r="BC815" s="20">
        <f t="shared" si="556"/>
        <v>257558</v>
      </c>
      <c r="BD815" s="20">
        <f t="shared" si="557"/>
        <v>251900</v>
      </c>
      <c r="BE815" s="20">
        <f t="shared" si="558"/>
        <v>257558</v>
      </c>
      <c r="BF815" s="20">
        <f t="shared" si="559"/>
        <v>261188</v>
      </c>
      <c r="BG815" s="88">
        <v>289567</v>
      </c>
      <c r="BH815" s="88">
        <v>197807.5</v>
      </c>
      <c r="BI815" s="237">
        <f t="shared" si="560"/>
        <v>68.311478863268263</v>
      </c>
      <c r="BJ815" s="238">
        <f t="shared" si="561"/>
        <v>19300</v>
      </c>
      <c r="BK815" s="239">
        <f t="shared" si="562"/>
        <v>6.6651241336201981</v>
      </c>
      <c r="BL815" s="27">
        <f t="shared" si="563"/>
        <v>22880</v>
      </c>
      <c r="BM815" s="239">
        <f t="shared" si="564"/>
        <v>7.9014528589238413</v>
      </c>
      <c r="BN815" s="240">
        <f t="shared" si="565"/>
        <v>3510</v>
      </c>
      <c r="BO815" s="239">
        <f t="shared" si="566"/>
        <v>1.2121546999485437</v>
      </c>
      <c r="BP815" s="27">
        <f t="shared" si="567"/>
        <v>13000</v>
      </c>
      <c r="BQ815" s="239">
        <f t="shared" si="568"/>
        <v>4.4894618516612734</v>
      </c>
      <c r="BR815" s="36">
        <f t="shared" si="569"/>
        <v>21488</v>
      </c>
      <c r="BS815" s="239">
        <f t="shared" si="570"/>
        <v>7.4207350975767268</v>
      </c>
      <c r="BT815" s="248">
        <f t="shared" si="579"/>
        <v>0.3168852113673174</v>
      </c>
      <c r="BU815" s="88">
        <v>80178</v>
      </c>
      <c r="BV815" s="47">
        <f t="shared" si="571"/>
        <v>27.688928641730584</v>
      </c>
      <c r="BW815" s="54">
        <f t="shared" si="572"/>
        <v>11581.5</v>
      </c>
      <c r="BX815" s="237">
        <f t="shared" si="573"/>
        <v>3.9995924950011568</v>
      </c>
      <c r="BY815" s="73">
        <v>6975</v>
      </c>
      <c r="BZ815" s="73">
        <v>5625</v>
      </c>
      <c r="CA815" s="73">
        <v>5360</v>
      </c>
      <c r="CB815" s="73">
        <v>1340</v>
      </c>
      <c r="CC815" s="88">
        <v>22880</v>
      </c>
      <c r="CD815" s="88">
        <v>3510</v>
      </c>
      <c r="CE815" s="88">
        <v>13000</v>
      </c>
      <c r="CF815" s="42">
        <f t="shared" si="574"/>
        <v>2.7081278779925298E-2</v>
      </c>
      <c r="CG815" s="42">
        <f t="shared" si="575"/>
        <v>2.2330289797538705E-2</v>
      </c>
      <c r="CH815" s="42">
        <f t="shared" si="576"/>
        <v>2.081084648894618E-2</v>
      </c>
      <c r="CI815" s="42">
        <f t="shared" si="577"/>
        <v>5.1304041533301679E-3</v>
      </c>
      <c r="CJ815" s="42">
        <f t="shared" si="578"/>
        <v>7.9014528589238409E-2</v>
      </c>
      <c r="CK815" s="54">
        <f t="shared" si="581"/>
        <v>2316.3000000000002</v>
      </c>
    </row>
    <row r="816" spans="1:89" ht="20" customHeight="1" x14ac:dyDescent="0.6">
      <c r="A816" s="47">
        <v>809</v>
      </c>
      <c r="B816" s="47">
        <v>1</v>
      </c>
      <c r="C816" s="48" t="s">
        <v>1224</v>
      </c>
      <c r="D816" s="48" t="s">
        <v>1225</v>
      </c>
      <c r="E816" s="48" t="s">
        <v>70</v>
      </c>
      <c r="F816" s="23"/>
      <c r="G816" s="19">
        <v>40</v>
      </c>
      <c r="H816" s="20">
        <f t="shared" si="537"/>
        <v>0</v>
      </c>
      <c r="I816" s="23">
        <v>4888</v>
      </c>
      <c r="J816" s="22">
        <v>50</v>
      </c>
      <c r="K816" s="20">
        <f t="shared" si="538"/>
        <v>244400</v>
      </c>
      <c r="L816" s="23"/>
      <c r="M816" s="24">
        <v>60</v>
      </c>
      <c r="N816" s="20">
        <f t="shared" si="539"/>
        <v>0</v>
      </c>
      <c r="O816" s="23">
        <v>2011</v>
      </c>
      <c r="P816" s="25">
        <v>12</v>
      </c>
      <c r="Q816" s="20">
        <f t="shared" si="540"/>
        <v>24132</v>
      </c>
      <c r="R816" s="23"/>
      <c r="S816" s="26">
        <v>12</v>
      </c>
      <c r="T816" s="20">
        <f t="shared" si="541"/>
        <v>0</v>
      </c>
      <c r="U816" s="23">
        <v>303</v>
      </c>
      <c r="V816" s="25">
        <v>8</v>
      </c>
      <c r="W816" s="20">
        <f t="shared" si="542"/>
        <v>2424</v>
      </c>
      <c r="X816" s="23">
        <v>132</v>
      </c>
      <c r="Y816" s="25">
        <v>12</v>
      </c>
      <c r="Z816" s="20">
        <f t="shared" si="543"/>
        <v>1584</v>
      </c>
      <c r="AA816" s="23">
        <v>400</v>
      </c>
      <c r="AB816" s="25">
        <v>10</v>
      </c>
      <c r="AC816" s="20">
        <f t="shared" si="544"/>
        <v>4000</v>
      </c>
      <c r="AD816" s="23">
        <v>126</v>
      </c>
      <c r="AE816" s="25">
        <v>25</v>
      </c>
      <c r="AF816" s="20">
        <f t="shared" si="545"/>
        <v>3150</v>
      </c>
      <c r="AG816" s="23"/>
      <c r="AH816" s="25">
        <v>7.5</v>
      </c>
      <c r="AI816" s="20">
        <f t="shared" si="546"/>
        <v>0</v>
      </c>
      <c r="AJ816" s="23"/>
      <c r="AK816" s="22">
        <v>15</v>
      </c>
      <c r="AL816" s="20">
        <f t="shared" si="547"/>
        <v>0</v>
      </c>
      <c r="AM816" s="23"/>
      <c r="AN816" s="25">
        <v>12</v>
      </c>
      <c r="AO816" s="20">
        <f t="shared" si="548"/>
        <v>0</v>
      </c>
      <c r="AP816" s="23">
        <f t="shared" si="549"/>
        <v>961</v>
      </c>
      <c r="AQ816" s="23"/>
      <c r="AR816" s="27">
        <v>4</v>
      </c>
      <c r="AS816" s="23">
        <f t="shared" si="550"/>
        <v>0</v>
      </c>
      <c r="AT816" s="23"/>
      <c r="AU816" s="28">
        <v>6</v>
      </c>
      <c r="AV816" s="23">
        <f t="shared" si="551"/>
        <v>0</v>
      </c>
      <c r="AW816" s="23">
        <v>348</v>
      </c>
      <c r="AX816" s="29">
        <f t="shared" si="552"/>
        <v>348</v>
      </c>
      <c r="AY816" s="23">
        <v>9570</v>
      </c>
      <c r="AZ816" s="30">
        <f t="shared" si="553"/>
        <v>0.41141571194762683</v>
      </c>
      <c r="BA816" s="30">
        <f t="shared" si="554"/>
        <v>0.19660392798690671</v>
      </c>
      <c r="BB816" s="30">
        <f t="shared" si="555"/>
        <v>0.17304823470909994</v>
      </c>
      <c r="BC816" s="20">
        <f t="shared" si="556"/>
        <v>255558</v>
      </c>
      <c r="BD816" s="20">
        <f t="shared" si="557"/>
        <v>247550</v>
      </c>
      <c r="BE816" s="20">
        <f t="shared" si="558"/>
        <v>255558</v>
      </c>
      <c r="BF816" s="20">
        <f t="shared" si="559"/>
        <v>255558</v>
      </c>
      <c r="BG816" s="36">
        <v>289260</v>
      </c>
      <c r="BH816" s="36">
        <v>192737.54947433501</v>
      </c>
      <c r="BI816" s="237">
        <f t="shared" si="560"/>
        <v>66.631248521860968</v>
      </c>
      <c r="BJ816" s="238">
        <f t="shared" si="561"/>
        <v>23366</v>
      </c>
      <c r="BK816" s="239">
        <f t="shared" si="562"/>
        <v>8.0778538339210399</v>
      </c>
      <c r="BL816" s="27">
        <f t="shared" si="563"/>
        <v>10072.950000000001</v>
      </c>
      <c r="BM816" s="239">
        <f t="shared" si="564"/>
        <v>3.482316946691558</v>
      </c>
      <c r="BN816" s="240">
        <f t="shared" si="565"/>
        <v>6035.63</v>
      </c>
      <c r="BO816" s="239">
        <f t="shared" si="566"/>
        <v>2.0865760907142366</v>
      </c>
      <c r="BP816" s="27">
        <f t="shared" si="567"/>
        <v>10000</v>
      </c>
      <c r="BQ816" s="239">
        <f t="shared" si="568"/>
        <v>3.457097421005324</v>
      </c>
      <c r="BR816" s="36">
        <f t="shared" si="569"/>
        <v>19296.340000000004</v>
      </c>
      <c r="BS816" s="239">
        <f t="shared" si="570"/>
        <v>6.6709327248841888</v>
      </c>
      <c r="BT816" s="248">
        <f t="shared" si="579"/>
        <v>0.33368751478139042</v>
      </c>
      <c r="BU816" s="36">
        <v>68770.92</v>
      </c>
      <c r="BV816" s="47">
        <f t="shared" si="571"/>
        <v>23.774777017216344</v>
      </c>
      <c r="BW816" s="54">
        <f t="shared" si="572"/>
        <v>27751.530525664988</v>
      </c>
      <c r="BX816" s="237">
        <f t="shared" si="573"/>
        <v>9.5939744609226949</v>
      </c>
      <c r="BY816" s="53">
        <v>8046</v>
      </c>
      <c r="BZ816" s="53">
        <v>9000</v>
      </c>
      <c r="CA816" s="53">
        <v>5800</v>
      </c>
      <c r="CB816" s="53">
        <v>520</v>
      </c>
      <c r="CC816" s="54">
        <v>10072.950000000001</v>
      </c>
      <c r="CD816" s="54">
        <v>6035.63</v>
      </c>
      <c r="CE816" s="54">
        <v>10000</v>
      </c>
      <c r="CF816" s="42">
        <f t="shared" si="574"/>
        <v>3.1484046674336158E-2</v>
      </c>
      <c r="CG816" s="42">
        <f t="shared" si="575"/>
        <v>3.6356291658250856E-2</v>
      </c>
      <c r="CH816" s="42">
        <f t="shared" si="576"/>
        <v>2.2695435087142644E-2</v>
      </c>
      <c r="CI816" s="42">
        <f t="shared" si="577"/>
        <v>2.0347631457438235E-3</v>
      </c>
      <c r="CJ816" s="42">
        <f t="shared" si="578"/>
        <v>3.4823169466915584E-2</v>
      </c>
      <c r="CK816" s="54">
        <f t="shared" si="581"/>
        <v>5550.3061051329978</v>
      </c>
    </row>
    <row r="817" spans="1:89" ht="20" customHeight="1" x14ac:dyDescent="0.6">
      <c r="A817" s="47">
        <v>810</v>
      </c>
      <c r="B817" s="62">
        <v>2</v>
      </c>
      <c r="C817" s="48" t="s">
        <v>1226</v>
      </c>
      <c r="D817" s="48" t="s">
        <v>1227</v>
      </c>
      <c r="E817" s="48" t="s">
        <v>290</v>
      </c>
      <c r="F817" s="55"/>
      <c r="G817" s="19">
        <v>40</v>
      </c>
      <c r="H817" s="20">
        <f t="shared" si="537"/>
        <v>0</v>
      </c>
      <c r="I817" s="23">
        <v>4538</v>
      </c>
      <c r="J817" s="22">
        <v>50</v>
      </c>
      <c r="K817" s="20">
        <f t="shared" si="538"/>
        <v>226900</v>
      </c>
      <c r="L817" s="23"/>
      <c r="M817" s="24">
        <v>60</v>
      </c>
      <c r="N817" s="20">
        <f t="shared" si="539"/>
        <v>0</v>
      </c>
      <c r="O817" s="23">
        <v>2299</v>
      </c>
      <c r="P817" s="25">
        <v>12</v>
      </c>
      <c r="Q817" s="20">
        <f t="shared" si="540"/>
        <v>27588</v>
      </c>
      <c r="R817" s="23"/>
      <c r="S817" s="26">
        <v>12</v>
      </c>
      <c r="T817" s="20">
        <f t="shared" si="541"/>
        <v>0</v>
      </c>
      <c r="U817" s="23">
        <v>267</v>
      </c>
      <c r="V817" s="25">
        <v>8</v>
      </c>
      <c r="W817" s="20">
        <f t="shared" si="542"/>
        <v>2136</v>
      </c>
      <c r="X817" s="23">
        <v>198</v>
      </c>
      <c r="Y817" s="25">
        <v>12</v>
      </c>
      <c r="Z817" s="20">
        <f t="shared" si="543"/>
        <v>2376</v>
      </c>
      <c r="AA817" s="23">
        <v>130</v>
      </c>
      <c r="AB817" s="25">
        <v>10</v>
      </c>
      <c r="AC817" s="20">
        <f t="shared" si="544"/>
        <v>1300</v>
      </c>
      <c r="AD817" s="23"/>
      <c r="AE817" s="25">
        <v>25</v>
      </c>
      <c r="AF817" s="20">
        <f t="shared" si="545"/>
        <v>0</v>
      </c>
      <c r="AG817" s="23">
        <v>321</v>
      </c>
      <c r="AH817" s="25">
        <v>7.5</v>
      </c>
      <c r="AI817" s="20">
        <f t="shared" si="546"/>
        <v>2407.5</v>
      </c>
      <c r="AJ817" s="23"/>
      <c r="AK817" s="22">
        <v>15</v>
      </c>
      <c r="AL817" s="20">
        <f t="shared" si="547"/>
        <v>0</v>
      </c>
      <c r="AM817" s="23"/>
      <c r="AN817" s="25">
        <v>12</v>
      </c>
      <c r="AO817" s="20">
        <f t="shared" si="548"/>
        <v>0</v>
      </c>
      <c r="AP817" s="23">
        <f t="shared" si="549"/>
        <v>916</v>
      </c>
      <c r="AQ817" s="23"/>
      <c r="AR817" s="27">
        <v>4</v>
      </c>
      <c r="AS817" s="23">
        <f t="shared" si="550"/>
        <v>0</v>
      </c>
      <c r="AT817" s="23"/>
      <c r="AU817" s="28">
        <v>6</v>
      </c>
      <c r="AV817" s="23">
        <f t="shared" si="551"/>
        <v>0</v>
      </c>
      <c r="AW817" s="23">
        <v>1134</v>
      </c>
      <c r="AX817" s="29">
        <f t="shared" si="552"/>
        <v>1134</v>
      </c>
      <c r="AY817" s="23">
        <v>21760</v>
      </c>
      <c r="AZ817" s="30">
        <f t="shared" si="553"/>
        <v>0.50661084178052007</v>
      </c>
      <c r="BA817" s="30">
        <f t="shared" si="554"/>
        <v>0.20185103569854562</v>
      </c>
      <c r="BB817" s="30">
        <f t="shared" si="555"/>
        <v>0.49325793823401481</v>
      </c>
      <c r="BC817" s="20">
        <f t="shared" si="556"/>
        <v>232712</v>
      </c>
      <c r="BD817" s="20">
        <f t="shared" si="557"/>
        <v>226900</v>
      </c>
      <c r="BE817" s="20">
        <f t="shared" si="558"/>
        <v>232712</v>
      </c>
      <c r="BF817" s="20">
        <f t="shared" si="559"/>
        <v>235119.5</v>
      </c>
      <c r="BG817" s="36">
        <v>284467.5</v>
      </c>
      <c r="BH817" s="36">
        <v>187554.43</v>
      </c>
      <c r="BI817" s="237">
        <f t="shared" si="560"/>
        <v>65.931760218654148</v>
      </c>
      <c r="BJ817" s="238">
        <f t="shared" si="561"/>
        <v>28447</v>
      </c>
      <c r="BK817" s="239">
        <f t="shared" si="562"/>
        <v>10.00008788350163</v>
      </c>
      <c r="BL817" s="27">
        <f t="shared" si="563"/>
        <v>27267</v>
      </c>
      <c r="BM817" s="239">
        <f t="shared" si="564"/>
        <v>9.5852777558069011</v>
      </c>
      <c r="BN817" s="240">
        <f t="shared" si="565"/>
        <v>0</v>
      </c>
      <c r="BO817" s="239">
        <f t="shared" si="566"/>
        <v>0</v>
      </c>
      <c r="BP817" s="27">
        <f t="shared" si="567"/>
        <v>25500</v>
      </c>
      <c r="BQ817" s="239">
        <f t="shared" si="568"/>
        <v>8.9641171662843728</v>
      </c>
      <c r="BR817" s="36">
        <f t="shared" si="569"/>
        <v>12760.380000000005</v>
      </c>
      <c r="BS817" s="239">
        <f t="shared" si="570"/>
        <v>4.4857075061298755</v>
      </c>
      <c r="BT817" s="248">
        <f t="shared" si="579"/>
        <v>0.34068239781345849</v>
      </c>
      <c r="BU817" s="36">
        <v>93974.38</v>
      </c>
      <c r="BV817" s="47">
        <f t="shared" si="571"/>
        <v>33.035190311722779</v>
      </c>
      <c r="BW817" s="54">
        <f t="shared" si="572"/>
        <v>2938.6900000000023</v>
      </c>
      <c r="BX817" s="237">
        <f t="shared" si="573"/>
        <v>1.0330494696230683</v>
      </c>
      <c r="BY817" s="53">
        <v>7386</v>
      </c>
      <c r="BZ817" s="53">
        <v>9750</v>
      </c>
      <c r="CA817" s="53">
        <v>8000</v>
      </c>
      <c r="CB817" s="53">
        <v>3311</v>
      </c>
      <c r="CC817" s="54">
        <v>27267</v>
      </c>
      <c r="CD817" s="54">
        <v>0</v>
      </c>
      <c r="CE817" s="54">
        <v>25500</v>
      </c>
      <c r="CF817" s="42">
        <f t="shared" si="574"/>
        <v>3.1738801608855581E-2</v>
      </c>
      <c r="CG817" s="42">
        <f t="shared" si="575"/>
        <v>4.2970471573380346E-2</v>
      </c>
      <c r="CH817" s="42">
        <f t="shared" si="576"/>
        <v>3.4377256007425486E-2</v>
      </c>
      <c r="CI817" s="42">
        <f t="shared" si="577"/>
        <v>1.4082200753233994E-2</v>
      </c>
      <c r="CJ817" s="42">
        <f t="shared" si="578"/>
        <v>9.5852777558069022E-2</v>
      </c>
      <c r="CK817" s="54">
        <f t="shared" si="581"/>
        <v>587.73800000000051</v>
      </c>
    </row>
    <row r="818" spans="1:89" ht="20" customHeight="1" x14ac:dyDescent="0.6">
      <c r="A818" s="47">
        <v>811</v>
      </c>
      <c r="B818" s="47">
        <v>4</v>
      </c>
      <c r="C818" s="48" t="s">
        <v>1228</v>
      </c>
      <c r="D818" s="48" t="s">
        <v>700</v>
      </c>
      <c r="E818" s="48" t="s">
        <v>764</v>
      </c>
      <c r="F818" s="23"/>
      <c r="G818" s="19">
        <v>40</v>
      </c>
      <c r="H818" s="20">
        <f t="shared" si="537"/>
        <v>0</v>
      </c>
      <c r="I818" s="23">
        <v>4888</v>
      </c>
      <c r="J818" s="22">
        <v>50</v>
      </c>
      <c r="K818" s="20">
        <f t="shared" si="538"/>
        <v>244400</v>
      </c>
      <c r="L818" s="23"/>
      <c r="M818" s="24">
        <v>60</v>
      </c>
      <c r="N818" s="20">
        <f t="shared" si="539"/>
        <v>0</v>
      </c>
      <c r="O818" s="23">
        <v>1551</v>
      </c>
      <c r="P818" s="25">
        <v>12</v>
      </c>
      <c r="Q818" s="20">
        <f t="shared" si="540"/>
        <v>18612</v>
      </c>
      <c r="R818" s="23">
        <v>120</v>
      </c>
      <c r="S818" s="26">
        <v>12</v>
      </c>
      <c r="T818" s="20">
        <f t="shared" si="541"/>
        <v>1440</v>
      </c>
      <c r="U818" s="23">
        <v>258</v>
      </c>
      <c r="V818" s="25">
        <v>8</v>
      </c>
      <c r="W818" s="20">
        <f t="shared" si="542"/>
        <v>2064</v>
      </c>
      <c r="X818" s="23">
        <v>70</v>
      </c>
      <c r="Y818" s="25">
        <v>12</v>
      </c>
      <c r="Z818" s="20">
        <f t="shared" si="543"/>
        <v>840</v>
      </c>
      <c r="AA818" s="23">
        <v>327</v>
      </c>
      <c r="AB818" s="25">
        <v>10</v>
      </c>
      <c r="AC818" s="20">
        <f t="shared" si="544"/>
        <v>3270</v>
      </c>
      <c r="AD818" s="23">
        <v>115</v>
      </c>
      <c r="AE818" s="25">
        <v>25</v>
      </c>
      <c r="AF818" s="20">
        <f t="shared" si="545"/>
        <v>2875</v>
      </c>
      <c r="AG818" s="23"/>
      <c r="AH818" s="25">
        <v>7.5</v>
      </c>
      <c r="AI818" s="20">
        <f t="shared" si="546"/>
        <v>0</v>
      </c>
      <c r="AJ818" s="23"/>
      <c r="AK818" s="22">
        <v>15</v>
      </c>
      <c r="AL818" s="20">
        <f t="shared" si="547"/>
        <v>0</v>
      </c>
      <c r="AM818" s="23"/>
      <c r="AN818" s="25">
        <v>12</v>
      </c>
      <c r="AO818" s="20">
        <f t="shared" si="548"/>
        <v>0</v>
      </c>
      <c r="AP818" s="23">
        <f t="shared" si="549"/>
        <v>890</v>
      </c>
      <c r="AQ818" s="23"/>
      <c r="AR818" s="27">
        <v>4</v>
      </c>
      <c r="AS818" s="23">
        <f t="shared" si="550"/>
        <v>0</v>
      </c>
      <c r="AT818" s="23"/>
      <c r="AU818" s="28">
        <v>6</v>
      </c>
      <c r="AV818" s="23">
        <f t="shared" si="551"/>
        <v>0</v>
      </c>
      <c r="AW818" s="23">
        <v>522</v>
      </c>
      <c r="AX818" s="29">
        <f t="shared" si="552"/>
        <v>522</v>
      </c>
      <c r="AY818" s="23">
        <v>8240</v>
      </c>
      <c r="AZ818" s="30">
        <f t="shared" si="553"/>
        <v>0.31730769230769229</v>
      </c>
      <c r="BA818" s="30">
        <f t="shared" si="554"/>
        <v>0.18207855973813419</v>
      </c>
      <c r="BB818" s="30">
        <f t="shared" si="555"/>
        <v>0.3365570599613153</v>
      </c>
      <c r="BC818" s="20">
        <f t="shared" si="556"/>
        <v>254889</v>
      </c>
      <c r="BD818" s="20">
        <f t="shared" si="557"/>
        <v>248715</v>
      </c>
      <c r="BE818" s="20">
        <f t="shared" si="558"/>
        <v>254889</v>
      </c>
      <c r="BF818" s="20">
        <f t="shared" si="559"/>
        <v>254889</v>
      </c>
      <c r="BG818" s="36">
        <v>281741</v>
      </c>
      <c r="BH818" s="36">
        <v>189856.0399295</v>
      </c>
      <c r="BI818" s="237">
        <f t="shared" si="560"/>
        <v>67.386727501322142</v>
      </c>
      <c r="BJ818" s="238">
        <f t="shared" si="561"/>
        <v>30559</v>
      </c>
      <c r="BK818" s="239">
        <f t="shared" si="562"/>
        <v>10.846486666832304</v>
      </c>
      <c r="BL818" s="27">
        <f t="shared" si="563"/>
        <v>20134.89</v>
      </c>
      <c r="BM818" s="239">
        <f t="shared" si="564"/>
        <v>7.1465956321586139</v>
      </c>
      <c r="BN818" s="240">
        <f t="shared" si="565"/>
        <v>0</v>
      </c>
      <c r="BO818" s="239">
        <f t="shared" si="566"/>
        <v>0</v>
      </c>
      <c r="BP818" s="27">
        <f t="shared" si="567"/>
        <v>18000</v>
      </c>
      <c r="BQ818" s="239">
        <f t="shared" si="568"/>
        <v>6.3888464937655511</v>
      </c>
      <c r="BR818" s="36">
        <f t="shared" si="569"/>
        <v>17738.740000000005</v>
      </c>
      <c r="BS818" s="239">
        <f t="shared" si="570"/>
        <v>6.296115936267709</v>
      </c>
      <c r="BT818" s="248">
        <f t="shared" si="579"/>
        <v>0.32613272498677864</v>
      </c>
      <c r="BU818" s="36">
        <v>86432.63</v>
      </c>
      <c r="BV818" s="47">
        <f t="shared" si="571"/>
        <v>30.67804472902418</v>
      </c>
      <c r="BW818" s="54">
        <f t="shared" si="572"/>
        <v>5452.3300705000001</v>
      </c>
      <c r="BX818" s="237">
        <f t="shared" si="573"/>
        <v>1.9352277696536893</v>
      </c>
      <c r="BY818" s="53">
        <v>10239</v>
      </c>
      <c r="BZ818" s="53">
        <v>9000</v>
      </c>
      <c r="CA818" s="53">
        <v>9000</v>
      </c>
      <c r="CB818" s="53">
        <v>2320</v>
      </c>
      <c r="CC818" s="54">
        <v>20134.89</v>
      </c>
      <c r="CD818" s="54"/>
      <c r="CE818" s="54">
        <v>18000</v>
      </c>
      <c r="CF818" s="42">
        <f t="shared" si="574"/>
        <v>4.0170427127102386E-2</v>
      </c>
      <c r="CG818" s="42">
        <f t="shared" si="575"/>
        <v>3.6185996019540437E-2</v>
      </c>
      <c r="CH818" s="42">
        <f t="shared" si="576"/>
        <v>3.530948765933406E-2</v>
      </c>
      <c r="CI818" s="42">
        <f t="shared" si="577"/>
        <v>9.1020012632950023E-3</v>
      </c>
      <c r="CJ818" s="42">
        <f t="shared" si="578"/>
        <v>7.146595632158613E-2</v>
      </c>
      <c r="CK818" s="54">
        <f t="shared" si="581"/>
        <v>1090.4660141000002</v>
      </c>
    </row>
    <row r="819" spans="1:89" ht="20" customHeight="1" x14ac:dyDescent="0.6">
      <c r="A819" s="47">
        <v>812</v>
      </c>
      <c r="B819" s="47">
        <v>3</v>
      </c>
      <c r="C819" s="48" t="s">
        <v>1229</v>
      </c>
      <c r="D819" s="48" t="s">
        <v>196</v>
      </c>
      <c r="E819" s="48" t="s">
        <v>110</v>
      </c>
      <c r="F819" s="55"/>
      <c r="G819" s="19">
        <v>40</v>
      </c>
      <c r="H819" s="20">
        <f t="shared" si="537"/>
        <v>0</v>
      </c>
      <c r="I819" s="23">
        <v>3853</v>
      </c>
      <c r="J819" s="22">
        <v>50</v>
      </c>
      <c r="K819" s="20">
        <f t="shared" si="538"/>
        <v>192650</v>
      </c>
      <c r="L819" s="23"/>
      <c r="M819" s="24">
        <v>60</v>
      </c>
      <c r="N819" s="20">
        <f t="shared" si="539"/>
        <v>0</v>
      </c>
      <c r="O819" s="23">
        <v>1871</v>
      </c>
      <c r="P819" s="25">
        <v>12</v>
      </c>
      <c r="Q819" s="20">
        <f t="shared" si="540"/>
        <v>22452</v>
      </c>
      <c r="R819" s="23">
        <v>840</v>
      </c>
      <c r="S819" s="26">
        <v>12</v>
      </c>
      <c r="T819" s="20">
        <f t="shared" si="541"/>
        <v>10080</v>
      </c>
      <c r="U819" s="23">
        <v>792</v>
      </c>
      <c r="V819" s="25">
        <v>8</v>
      </c>
      <c r="W819" s="20">
        <f t="shared" si="542"/>
        <v>6336</v>
      </c>
      <c r="X819" s="23">
        <v>800</v>
      </c>
      <c r="Y819" s="25">
        <v>12</v>
      </c>
      <c r="Z819" s="20">
        <f t="shared" si="543"/>
        <v>9600</v>
      </c>
      <c r="AA819" s="23">
        <v>772</v>
      </c>
      <c r="AB819" s="25">
        <v>10</v>
      </c>
      <c r="AC819" s="20">
        <f t="shared" si="544"/>
        <v>7720</v>
      </c>
      <c r="AD819" s="23">
        <v>288</v>
      </c>
      <c r="AE819" s="25">
        <v>25</v>
      </c>
      <c r="AF819" s="20">
        <f t="shared" si="545"/>
        <v>7200</v>
      </c>
      <c r="AG819" s="23">
        <v>389</v>
      </c>
      <c r="AH819" s="25">
        <v>7.5</v>
      </c>
      <c r="AI819" s="20">
        <f t="shared" si="546"/>
        <v>2917.5</v>
      </c>
      <c r="AJ819" s="23"/>
      <c r="AK819" s="22">
        <v>15</v>
      </c>
      <c r="AL819" s="20">
        <f t="shared" si="547"/>
        <v>0</v>
      </c>
      <c r="AM819" s="23"/>
      <c r="AN819" s="25">
        <v>12</v>
      </c>
      <c r="AO819" s="20">
        <f t="shared" si="548"/>
        <v>0</v>
      </c>
      <c r="AP819" s="23">
        <f t="shared" si="549"/>
        <v>3881</v>
      </c>
      <c r="AQ819" s="23"/>
      <c r="AR819" s="27">
        <v>4</v>
      </c>
      <c r="AS819" s="23">
        <f t="shared" si="550"/>
        <v>0</v>
      </c>
      <c r="AT819" s="23"/>
      <c r="AU819" s="28">
        <v>6</v>
      </c>
      <c r="AV819" s="23">
        <f t="shared" si="551"/>
        <v>0</v>
      </c>
      <c r="AW819" s="23">
        <v>983</v>
      </c>
      <c r="AX819" s="29">
        <f t="shared" si="552"/>
        <v>983</v>
      </c>
      <c r="AY819" s="23">
        <v>20020</v>
      </c>
      <c r="AZ819" s="30">
        <f t="shared" si="553"/>
        <v>0.485595639761225</v>
      </c>
      <c r="BA819" s="30">
        <f t="shared" si="554"/>
        <v>1.0072670646249675</v>
      </c>
      <c r="BB819" s="30">
        <f t="shared" si="555"/>
        <v>0.52538749331908075</v>
      </c>
      <c r="BC819" s="20">
        <f t="shared" si="556"/>
        <v>233586</v>
      </c>
      <c r="BD819" s="20">
        <f t="shared" si="557"/>
        <v>209930</v>
      </c>
      <c r="BE819" s="20">
        <f t="shared" si="558"/>
        <v>233586</v>
      </c>
      <c r="BF819" s="20">
        <f t="shared" si="559"/>
        <v>236503.5</v>
      </c>
      <c r="BG819" s="36">
        <v>278975.5</v>
      </c>
      <c r="BH819" s="36">
        <v>185116.860606061</v>
      </c>
      <c r="BI819" s="237">
        <f t="shared" si="560"/>
        <v>66.355956206212014</v>
      </c>
      <c r="BJ819" s="238">
        <f t="shared" si="561"/>
        <v>16079.5</v>
      </c>
      <c r="BK819" s="239">
        <f t="shared" si="562"/>
        <v>5.7637677860600656</v>
      </c>
      <c r="BL819" s="27">
        <f t="shared" si="563"/>
        <v>24800.5</v>
      </c>
      <c r="BM819" s="239">
        <f t="shared" si="564"/>
        <v>8.8898487501590644</v>
      </c>
      <c r="BN819" s="240">
        <f t="shared" si="565"/>
        <v>4437.5</v>
      </c>
      <c r="BO819" s="239">
        <f t="shared" si="566"/>
        <v>1.5906414721005966</v>
      </c>
      <c r="BP819" s="27">
        <f t="shared" si="567"/>
        <v>12000</v>
      </c>
      <c r="BQ819" s="239">
        <f t="shared" si="568"/>
        <v>4.3014529949762608</v>
      </c>
      <c r="BR819" s="36">
        <f t="shared" si="569"/>
        <v>21275.649999999994</v>
      </c>
      <c r="BS819" s="239">
        <f t="shared" si="570"/>
        <v>7.6263507010472225</v>
      </c>
      <c r="BT819" s="248">
        <f t="shared" si="579"/>
        <v>0.33644043793787981</v>
      </c>
      <c r="BU819" s="36">
        <v>78593.149999999994</v>
      </c>
      <c r="BV819" s="47">
        <f t="shared" si="571"/>
        <v>28.172061704343211</v>
      </c>
      <c r="BW819" s="54">
        <f t="shared" si="572"/>
        <v>15265.489393939002</v>
      </c>
      <c r="BX819" s="237">
        <f t="shared" si="573"/>
        <v>5.4719820894447722</v>
      </c>
      <c r="BY819" s="53">
        <v>3693</v>
      </c>
      <c r="BZ819" s="53">
        <v>4773</v>
      </c>
      <c r="CA819" s="53">
        <v>5248</v>
      </c>
      <c r="CB819" s="53">
        <v>2365.5</v>
      </c>
      <c r="CC819" s="54">
        <v>24800.5</v>
      </c>
      <c r="CD819" s="54">
        <v>4437.5</v>
      </c>
      <c r="CE819" s="54">
        <v>12000</v>
      </c>
      <c r="CF819" s="42">
        <f t="shared" si="574"/>
        <v>1.5810022860959134E-2</v>
      </c>
      <c r="CG819" s="42">
        <f t="shared" si="575"/>
        <v>2.2736150145286523E-2</v>
      </c>
      <c r="CH819" s="42">
        <f t="shared" si="576"/>
        <v>2.2467099911809785E-2</v>
      </c>
      <c r="CI819" s="42">
        <f t="shared" si="577"/>
        <v>1.0001966144264249E-2</v>
      </c>
      <c r="CJ819" s="42">
        <f t="shared" si="578"/>
        <v>8.8898487501590642E-2</v>
      </c>
      <c r="CK819" s="54">
        <f t="shared" si="581"/>
        <v>3053.0978787878007</v>
      </c>
    </row>
    <row r="820" spans="1:89" ht="20" customHeight="1" x14ac:dyDescent="0.6">
      <c r="A820" s="47">
        <v>813</v>
      </c>
      <c r="B820" s="47">
        <v>2</v>
      </c>
      <c r="C820" s="65" t="s">
        <v>1230</v>
      </c>
      <c r="D820" s="69" t="s">
        <v>754</v>
      </c>
      <c r="E820" s="47" t="s">
        <v>635</v>
      </c>
      <c r="F820" s="57"/>
      <c r="G820" s="19">
        <v>40</v>
      </c>
      <c r="H820" s="20">
        <f t="shared" si="537"/>
        <v>0</v>
      </c>
      <c r="I820" s="57">
        <v>4273</v>
      </c>
      <c r="J820" s="22">
        <v>50</v>
      </c>
      <c r="K820" s="20">
        <f t="shared" si="538"/>
        <v>213650</v>
      </c>
      <c r="L820" s="23"/>
      <c r="M820" s="24">
        <v>60</v>
      </c>
      <c r="N820" s="20">
        <f t="shared" si="539"/>
        <v>0</v>
      </c>
      <c r="O820" s="23">
        <v>1947</v>
      </c>
      <c r="P820" s="25">
        <v>12</v>
      </c>
      <c r="Q820" s="20">
        <f t="shared" si="540"/>
        <v>23364</v>
      </c>
      <c r="R820" s="23">
        <v>784</v>
      </c>
      <c r="S820" s="26">
        <v>12</v>
      </c>
      <c r="T820" s="20">
        <f t="shared" si="541"/>
        <v>9408</v>
      </c>
      <c r="U820" s="23"/>
      <c r="V820" s="25">
        <v>8</v>
      </c>
      <c r="W820" s="20">
        <f t="shared" si="542"/>
        <v>0</v>
      </c>
      <c r="X820" s="23"/>
      <c r="Y820" s="25">
        <v>12</v>
      </c>
      <c r="Z820" s="20">
        <f t="shared" si="543"/>
        <v>0</v>
      </c>
      <c r="AA820" s="23">
        <v>812</v>
      </c>
      <c r="AB820" s="25">
        <v>10</v>
      </c>
      <c r="AC820" s="20">
        <f t="shared" si="544"/>
        <v>8120</v>
      </c>
      <c r="AD820" s="23">
        <v>94</v>
      </c>
      <c r="AE820" s="25">
        <v>25</v>
      </c>
      <c r="AF820" s="20">
        <f t="shared" si="545"/>
        <v>2350</v>
      </c>
      <c r="AG820" s="23">
        <v>40</v>
      </c>
      <c r="AH820" s="25">
        <v>7.5</v>
      </c>
      <c r="AI820" s="20">
        <f t="shared" si="546"/>
        <v>300</v>
      </c>
      <c r="AJ820" s="23"/>
      <c r="AK820" s="22">
        <v>15</v>
      </c>
      <c r="AL820" s="20">
        <f t="shared" si="547"/>
        <v>0</v>
      </c>
      <c r="AM820" s="23"/>
      <c r="AN820" s="25">
        <v>12</v>
      </c>
      <c r="AO820" s="20">
        <f t="shared" si="548"/>
        <v>0</v>
      </c>
      <c r="AP820" s="23">
        <f t="shared" si="549"/>
        <v>1730</v>
      </c>
      <c r="AQ820" s="23"/>
      <c r="AR820" s="27">
        <v>4</v>
      </c>
      <c r="AS820" s="23">
        <f t="shared" si="550"/>
        <v>0</v>
      </c>
      <c r="AT820" s="23"/>
      <c r="AU820" s="28">
        <v>6</v>
      </c>
      <c r="AV820" s="23">
        <f t="shared" si="551"/>
        <v>0</v>
      </c>
      <c r="AW820" s="23">
        <v>1159</v>
      </c>
      <c r="AX820" s="29">
        <f t="shared" si="552"/>
        <v>1159</v>
      </c>
      <c r="AY820" s="23">
        <v>23180</v>
      </c>
      <c r="AZ820" s="30">
        <f t="shared" si="553"/>
        <v>0.45565176690849518</v>
      </c>
      <c r="BA820" s="30">
        <f t="shared" si="554"/>
        <v>0.40486777439737887</v>
      </c>
      <c r="BB820" s="30">
        <f t="shared" si="555"/>
        <v>0.59527478171545967</v>
      </c>
      <c r="BC820" s="20">
        <f t="shared" si="556"/>
        <v>233528</v>
      </c>
      <c r="BD820" s="20">
        <f t="shared" si="557"/>
        <v>225408</v>
      </c>
      <c r="BE820" s="20">
        <f t="shared" si="558"/>
        <v>233528</v>
      </c>
      <c r="BF820" s="20">
        <f t="shared" si="559"/>
        <v>233828</v>
      </c>
      <c r="BG820" s="36">
        <v>278796</v>
      </c>
      <c r="BH820" s="36">
        <v>182844.74378787901</v>
      </c>
      <c r="BI820" s="237">
        <f t="shared" si="560"/>
        <v>65.583704137749109</v>
      </c>
      <c r="BJ820" s="238">
        <f t="shared" si="561"/>
        <v>25976</v>
      </c>
      <c r="BK820" s="239">
        <f t="shared" si="562"/>
        <v>9.317206846583165</v>
      </c>
      <c r="BL820" s="27">
        <f t="shared" si="563"/>
        <v>17550</v>
      </c>
      <c r="BM820" s="239">
        <f t="shared" si="564"/>
        <v>6.2949253217406271</v>
      </c>
      <c r="BN820" s="240">
        <f t="shared" si="565"/>
        <v>0</v>
      </c>
      <c r="BO820" s="239">
        <f t="shared" si="566"/>
        <v>0</v>
      </c>
      <c r="BP820" s="27">
        <f t="shared" si="567"/>
        <v>20000</v>
      </c>
      <c r="BQ820" s="239">
        <f t="shared" si="568"/>
        <v>7.1737040703596895</v>
      </c>
      <c r="BR820" s="36">
        <f t="shared" si="569"/>
        <v>13334</v>
      </c>
      <c r="BS820" s="239">
        <f t="shared" si="570"/>
        <v>4.7827085037088048</v>
      </c>
      <c r="BT820" s="248">
        <f t="shared" si="579"/>
        <v>0.3441629586225089</v>
      </c>
      <c r="BU820" s="36">
        <v>76860</v>
      </c>
      <c r="BV820" s="47">
        <f t="shared" si="571"/>
        <v>27.568544742392287</v>
      </c>
      <c r="BW820" s="54">
        <f t="shared" si="572"/>
        <v>19091.256212120992</v>
      </c>
      <c r="BX820" s="237">
        <f t="shared" si="573"/>
        <v>6.8477511198586036</v>
      </c>
      <c r="BY820" s="53">
        <v>11151</v>
      </c>
      <c r="BZ820" s="53">
        <v>6400</v>
      </c>
      <c r="CA820" s="53">
        <v>6150</v>
      </c>
      <c r="CB820" s="53">
        <v>2275</v>
      </c>
      <c r="CC820" s="54">
        <v>17550</v>
      </c>
      <c r="CD820" s="54"/>
      <c r="CE820" s="54">
        <v>20000</v>
      </c>
      <c r="CF820" s="42">
        <f t="shared" si="574"/>
        <v>4.7750162721386727E-2</v>
      </c>
      <c r="CG820" s="42">
        <f t="shared" si="575"/>
        <v>2.8392958546280524E-2</v>
      </c>
      <c r="CH820" s="42">
        <f t="shared" si="576"/>
        <v>2.6335171799527251E-2</v>
      </c>
      <c r="CI820" s="42">
        <f t="shared" si="577"/>
        <v>9.7293737276972821E-3</v>
      </c>
      <c r="CJ820" s="42">
        <f t="shared" si="578"/>
        <v>6.294925321740627E-2</v>
      </c>
      <c r="CK820" s="54">
        <f t="shared" si="581"/>
        <v>3818.2512424241986</v>
      </c>
    </row>
    <row r="821" spans="1:89" ht="20" customHeight="1" x14ac:dyDescent="0.6">
      <c r="A821" s="47">
        <v>814</v>
      </c>
      <c r="B821" s="47">
        <v>2</v>
      </c>
      <c r="C821" s="48" t="s">
        <v>1231</v>
      </c>
      <c r="D821" s="48" t="s">
        <v>78</v>
      </c>
      <c r="E821" s="48" t="s">
        <v>510</v>
      </c>
      <c r="F821" s="55"/>
      <c r="G821" s="19">
        <v>40</v>
      </c>
      <c r="H821" s="20">
        <f t="shared" si="537"/>
        <v>0</v>
      </c>
      <c r="I821" s="23">
        <v>4210</v>
      </c>
      <c r="J821" s="22">
        <v>50</v>
      </c>
      <c r="K821" s="20">
        <f t="shared" si="538"/>
        <v>210500</v>
      </c>
      <c r="L821" s="23"/>
      <c r="M821" s="24">
        <v>60</v>
      </c>
      <c r="N821" s="20">
        <f t="shared" si="539"/>
        <v>0</v>
      </c>
      <c r="O821" s="23">
        <v>2544</v>
      </c>
      <c r="P821" s="25">
        <v>12</v>
      </c>
      <c r="Q821" s="20">
        <f t="shared" si="540"/>
        <v>30528</v>
      </c>
      <c r="R821" s="23">
        <v>560</v>
      </c>
      <c r="S821" s="26">
        <v>12</v>
      </c>
      <c r="T821" s="20">
        <f t="shared" si="541"/>
        <v>6720</v>
      </c>
      <c r="U821" s="23">
        <v>244</v>
      </c>
      <c r="V821" s="25">
        <v>8</v>
      </c>
      <c r="W821" s="20">
        <f t="shared" si="542"/>
        <v>1952</v>
      </c>
      <c r="X821" s="23">
        <v>183</v>
      </c>
      <c r="Y821" s="25">
        <v>12</v>
      </c>
      <c r="Z821" s="20">
        <f t="shared" si="543"/>
        <v>2196</v>
      </c>
      <c r="AA821" s="23">
        <v>314</v>
      </c>
      <c r="AB821" s="25">
        <v>10</v>
      </c>
      <c r="AC821" s="20">
        <f t="shared" si="544"/>
        <v>3140</v>
      </c>
      <c r="AD821" s="23">
        <v>110</v>
      </c>
      <c r="AE821" s="25">
        <v>25</v>
      </c>
      <c r="AF821" s="20">
        <f t="shared" si="545"/>
        <v>2750</v>
      </c>
      <c r="AG821" s="23"/>
      <c r="AH821" s="25">
        <v>7.5</v>
      </c>
      <c r="AI821" s="20">
        <f t="shared" si="546"/>
        <v>0</v>
      </c>
      <c r="AJ821" s="23"/>
      <c r="AK821" s="22">
        <v>15</v>
      </c>
      <c r="AL821" s="20">
        <f t="shared" si="547"/>
        <v>0</v>
      </c>
      <c r="AM821" s="23">
        <v>102</v>
      </c>
      <c r="AN821" s="25">
        <v>12</v>
      </c>
      <c r="AO821" s="20">
        <f t="shared" si="548"/>
        <v>1224</v>
      </c>
      <c r="AP821" s="23">
        <f t="shared" si="549"/>
        <v>1513</v>
      </c>
      <c r="AQ821" s="23"/>
      <c r="AR821" s="27">
        <v>4</v>
      </c>
      <c r="AS821" s="23">
        <f t="shared" si="550"/>
        <v>0</v>
      </c>
      <c r="AT821" s="23"/>
      <c r="AU821" s="28">
        <v>6</v>
      </c>
      <c r="AV821" s="23">
        <f t="shared" si="551"/>
        <v>0</v>
      </c>
      <c r="AW821" s="23">
        <v>946</v>
      </c>
      <c r="AX821" s="29">
        <f t="shared" si="552"/>
        <v>946</v>
      </c>
      <c r="AY821" s="23">
        <v>18791</v>
      </c>
      <c r="AZ821" s="30">
        <f t="shared" si="553"/>
        <v>0.60427553444180526</v>
      </c>
      <c r="BA821" s="30">
        <f t="shared" si="554"/>
        <v>0.35938242280285038</v>
      </c>
      <c r="BB821" s="30">
        <f t="shared" si="555"/>
        <v>0.37185534591194969</v>
      </c>
      <c r="BC821" s="20">
        <f t="shared" si="556"/>
        <v>227258</v>
      </c>
      <c r="BD821" s="20">
        <f t="shared" si="557"/>
        <v>219970</v>
      </c>
      <c r="BE821" s="20">
        <f t="shared" si="558"/>
        <v>227258</v>
      </c>
      <c r="BF821" s="20">
        <f t="shared" si="559"/>
        <v>227258</v>
      </c>
      <c r="BG821" s="36">
        <v>277597</v>
      </c>
      <c r="BH821" s="36">
        <v>188336.20833333299</v>
      </c>
      <c r="BI821" s="237">
        <f t="shared" si="560"/>
        <v>67.845188648772506</v>
      </c>
      <c r="BJ821" s="238">
        <f t="shared" si="561"/>
        <v>16820.5</v>
      </c>
      <c r="BK821" s="239">
        <f t="shared" si="562"/>
        <v>6.0593234076737144</v>
      </c>
      <c r="BL821" s="27">
        <f t="shared" si="563"/>
        <v>26204.76</v>
      </c>
      <c r="BM821" s="239">
        <f t="shared" si="564"/>
        <v>9.4398570589739812</v>
      </c>
      <c r="BN821" s="240">
        <f t="shared" si="565"/>
        <v>4748.5</v>
      </c>
      <c r="BO821" s="239">
        <f t="shared" si="566"/>
        <v>1.7105732410652854</v>
      </c>
      <c r="BP821" s="27">
        <f t="shared" si="567"/>
        <v>0</v>
      </c>
      <c r="BQ821" s="239">
        <f t="shared" si="568"/>
        <v>0</v>
      </c>
      <c r="BR821" s="36">
        <f t="shared" si="569"/>
        <v>15925.949999999997</v>
      </c>
      <c r="BS821" s="239">
        <f t="shared" si="570"/>
        <v>5.7370756888583081</v>
      </c>
      <c r="BT821" s="248">
        <f t="shared" si="579"/>
        <v>0.32154811351227502</v>
      </c>
      <c r="BU821" s="36">
        <v>63699.71</v>
      </c>
      <c r="BV821" s="47">
        <f t="shared" si="571"/>
        <v>22.946829396571289</v>
      </c>
      <c r="BW821" s="54">
        <f t="shared" si="572"/>
        <v>25561.081666667007</v>
      </c>
      <c r="BX821" s="237">
        <f t="shared" si="573"/>
        <v>9.2079819546562138</v>
      </c>
      <c r="BY821" s="53">
        <v>3597.5</v>
      </c>
      <c r="BZ821" s="53">
        <v>4773</v>
      </c>
      <c r="CA821" s="53">
        <v>6560</v>
      </c>
      <c r="CB821" s="53">
        <v>1890</v>
      </c>
      <c r="CC821" s="54">
        <v>26204.76</v>
      </c>
      <c r="CD821" s="54">
        <v>4748.5</v>
      </c>
      <c r="CE821" s="54"/>
      <c r="CF821" s="42">
        <f t="shared" si="574"/>
        <v>1.5830025785670911E-2</v>
      </c>
      <c r="CG821" s="42">
        <f t="shared" si="575"/>
        <v>2.169841342001182E-2</v>
      </c>
      <c r="CH821" s="42">
        <f t="shared" si="576"/>
        <v>2.8865870508408945E-2</v>
      </c>
      <c r="CI821" s="42">
        <f t="shared" si="577"/>
        <v>8.3165389117214796E-3</v>
      </c>
      <c r="CJ821" s="42">
        <f t="shared" si="578"/>
        <v>9.43985705897398E-2</v>
      </c>
      <c r="CK821" s="54">
        <f t="shared" si="581"/>
        <v>5112.216333333402</v>
      </c>
    </row>
    <row r="822" spans="1:89" ht="20" customHeight="1" x14ac:dyDescent="0.6">
      <c r="A822" s="47">
        <v>815</v>
      </c>
      <c r="B822" s="47">
        <v>2</v>
      </c>
      <c r="C822" s="48" t="s">
        <v>1232</v>
      </c>
      <c r="D822" s="48" t="s">
        <v>81</v>
      </c>
      <c r="E822" s="48" t="s">
        <v>85</v>
      </c>
      <c r="F822" s="49">
        <v>0</v>
      </c>
      <c r="G822" s="19">
        <v>40</v>
      </c>
      <c r="H822" s="20">
        <f t="shared" si="537"/>
        <v>0</v>
      </c>
      <c r="I822" s="23">
        <v>4372</v>
      </c>
      <c r="J822" s="22">
        <v>50</v>
      </c>
      <c r="K822" s="20">
        <f t="shared" si="538"/>
        <v>218600</v>
      </c>
      <c r="L822" s="23"/>
      <c r="M822" s="24">
        <v>60</v>
      </c>
      <c r="N822" s="20">
        <f t="shared" si="539"/>
        <v>0</v>
      </c>
      <c r="O822" s="23">
        <v>2844</v>
      </c>
      <c r="P822" s="25">
        <v>12</v>
      </c>
      <c r="Q822" s="20">
        <f t="shared" si="540"/>
        <v>34128</v>
      </c>
      <c r="R822" s="23">
        <v>980</v>
      </c>
      <c r="S822" s="26">
        <v>12</v>
      </c>
      <c r="T822" s="20">
        <f t="shared" si="541"/>
        <v>11760</v>
      </c>
      <c r="U822" s="23">
        <v>187</v>
      </c>
      <c r="V822" s="25">
        <v>8</v>
      </c>
      <c r="W822" s="20">
        <f t="shared" si="542"/>
        <v>1496</v>
      </c>
      <c r="X822" s="23">
        <v>106</v>
      </c>
      <c r="Y822" s="25">
        <v>12</v>
      </c>
      <c r="Z822" s="20">
        <f t="shared" si="543"/>
        <v>1272</v>
      </c>
      <c r="AA822" s="23">
        <v>402</v>
      </c>
      <c r="AB822" s="25">
        <v>10</v>
      </c>
      <c r="AC822" s="20">
        <f t="shared" si="544"/>
        <v>4020</v>
      </c>
      <c r="AD822" s="23">
        <v>92</v>
      </c>
      <c r="AE822" s="25">
        <v>25</v>
      </c>
      <c r="AF822" s="20">
        <f t="shared" si="545"/>
        <v>2300</v>
      </c>
      <c r="AG822" s="23">
        <v>0</v>
      </c>
      <c r="AH822" s="25">
        <v>7.5</v>
      </c>
      <c r="AI822" s="20">
        <f t="shared" si="546"/>
        <v>0</v>
      </c>
      <c r="AJ822" s="23"/>
      <c r="AK822" s="22">
        <v>15</v>
      </c>
      <c r="AL822" s="20">
        <f t="shared" si="547"/>
        <v>0</v>
      </c>
      <c r="AM822" s="23">
        <v>0</v>
      </c>
      <c r="AN822" s="25">
        <v>12</v>
      </c>
      <c r="AO822" s="20">
        <f t="shared" si="548"/>
        <v>0</v>
      </c>
      <c r="AP822" s="23">
        <f t="shared" si="549"/>
        <v>1767</v>
      </c>
      <c r="AQ822" s="23">
        <v>0</v>
      </c>
      <c r="AR822" s="27">
        <v>4</v>
      </c>
      <c r="AS822" s="23">
        <f t="shared" si="550"/>
        <v>0</v>
      </c>
      <c r="AT822" s="23">
        <v>0</v>
      </c>
      <c r="AU822" s="28">
        <v>6</v>
      </c>
      <c r="AV822" s="23">
        <f t="shared" si="551"/>
        <v>0</v>
      </c>
      <c r="AW822" s="23">
        <v>103</v>
      </c>
      <c r="AX822" s="29">
        <f t="shared" si="552"/>
        <v>103</v>
      </c>
      <c r="AY822" s="23">
        <v>2575</v>
      </c>
      <c r="AZ822" s="30">
        <f t="shared" si="553"/>
        <v>0.65050320219579139</v>
      </c>
      <c r="BA822" s="30">
        <f t="shared" si="554"/>
        <v>0.40416285452881978</v>
      </c>
      <c r="BB822" s="30">
        <f t="shared" si="555"/>
        <v>3.6216596343178621E-2</v>
      </c>
      <c r="BC822" s="20">
        <f t="shared" si="556"/>
        <v>239448</v>
      </c>
      <c r="BD822" s="20">
        <f t="shared" si="557"/>
        <v>232660</v>
      </c>
      <c r="BE822" s="20">
        <f t="shared" si="558"/>
        <v>239448</v>
      </c>
      <c r="BF822" s="20">
        <f t="shared" si="559"/>
        <v>239448</v>
      </c>
      <c r="BG822" s="36">
        <v>276151</v>
      </c>
      <c r="BH822" s="36">
        <v>187507.99</v>
      </c>
      <c r="BI822" s="237">
        <f t="shared" si="560"/>
        <v>67.900529058377472</v>
      </c>
      <c r="BJ822" s="238">
        <f t="shared" si="561"/>
        <v>15753.7</v>
      </c>
      <c r="BK822" s="239">
        <f t="shared" si="562"/>
        <v>5.7047412466368037</v>
      </c>
      <c r="BL822" s="27">
        <f t="shared" si="563"/>
        <v>20010</v>
      </c>
      <c r="BM822" s="239">
        <f t="shared" si="564"/>
        <v>7.2460356833761237</v>
      </c>
      <c r="BN822" s="240">
        <f t="shared" si="565"/>
        <v>2922.65</v>
      </c>
      <c r="BO822" s="239">
        <f t="shared" si="566"/>
        <v>1.0583521334342443</v>
      </c>
      <c r="BP822" s="27">
        <f t="shared" si="567"/>
        <v>8000</v>
      </c>
      <c r="BQ822" s="239">
        <f t="shared" si="568"/>
        <v>2.8969657904552215</v>
      </c>
      <c r="BR822" s="36">
        <f t="shared" si="569"/>
        <v>17107.7</v>
      </c>
      <c r="BS822" s="239">
        <f t="shared" si="570"/>
        <v>6.1950527066713494</v>
      </c>
      <c r="BT822" s="248">
        <f t="shared" si="579"/>
        <v>0.32099470941622521</v>
      </c>
      <c r="BU822" s="36">
        <v>63794.05</v>
      </c>
      <c r="BV822" s="47">
        <f t="shared" si="571"/>
        <v>23.101147560573743</v>
      </c>
      <c r="BW822" s="54">
        <f t="shared" si="572"/>
        <v>24848.960000000006</v>
      </c>
      <c r="BX822" s="237">
        <f t="shared" si="573"/>
        <v>8.9983233810487757</v>
      </c>
      <c r="BY822" s="53">
        <v>3568</v>
      </c>
      <c r="BZ822" s="53">
        <v>7405.7</v>
      </c>
      <c r="CA822" s="53">
        <v>2540</v>
      </c>
      <c r="CB822" s="53">
        <v>2240</v>
      </c>
      <c r="CC822" s="54">
        <v>20010</v>
      </c>
      <c r="CD822" s="54">
        <v>2922.65</v>
      </c>
      <c r="CE822" s="54">
        <v>8000</v>
      </c>
      <c r="CF822" s="42">
        <f t="shared" si="574"/>
        <v>1.490093882596639E-2</v>
      </c>
      <c r="CG822" s="42">
        <f t="shared" si="575"/>
        <v>3.1830568211123525E-2</v>
      </c>
      <c r="CH822" s="42">
        <f t="shared" si="576"/>
        <v>1.0607731114897597E-2</v>
      </c>
      <c r="CI822" s="42">
        <f t="shared" si="577"/>
        <v>9.3548494871537862E-3</v>
      </c>
      <c r="CJ822" s="42">
        <f t="shared" si="578"/>
        <v>7.2460356833761244E-2</v>
      </c>
      <c r="CK822" s="54">
        <f t="shared" si="581"/>
        <v>4969.7920000000013</v>
      </c>
    </row>
    <row r="823" spans="1:89" ht="20" customHeight="1" x14ac:dyDescent="0.6">
      <c r="A823" s="47">
        <v>816</v>
      </c>
      <c r="B823" s="47">
        <v>3</v>
      </c>
      <c r="C823" s="60" t="s">
        <v>1233</v>
      </c>
      <c r="D823" s="47" t="s">
        <v>1170</v>
      </c>
      <c r="E823" s="47" t="s">
        <v>216</v>
      </c>
      <c r="F823" s="57"/>
      <c r="G823" s="19">
        <v>40</v>
      </c>
      <c r="H823" s="20">
        <f t="shared" si="537"/>
        <v>0</v>
      </c>
      <c r="I823" s="57">
        <v>4373</v>
      </c>
      <c r="J823" s="22">
        <v>50</v>
      </c>
      <c r="K823" s="20">
        <f t="shared" si="538"/>
        <v>218650</v>
      </c>
      <c r="L823" s="23"/>
      <c r="M823" s="24">
        <v>60</v>
      </c>
      <c r="N823" s="20">
        <f t="shared" si="539"/>
        <v>0</v>
      </c>
      <c r="O823" s="23">
        <v>2214</v>
      </c>
      <c r="P823" s="25">
        <v>12</v>
      </c>
      <c r="Q823" s="20">
        <f t="shared" si="540"/>
        <v>26568</v>
      </c>
      <c r="R823" s="23"/>
      <c r="S823" s="26">
        <v>12</v>
      </c>
      <c r="T823" s="20">
        <f t="shared" si="541"/>
        <v>0</v>
      </c>
      <c r="U823" s="23">
        <v>758</v>
      </c>
      <c r="V823" s="25">
        <v>8</v>
      </c>
      <c r="W823" s="20">
        <f t="shared" si="542"/>
        <v>6064</v>
      </c>
      <c r="X823" s="23"/>
      <c r="Y823" s="25">
        <v>12</v>
      </c>
      <c r="Z823" s="20">
        <f t="shared" si="543"/>
        <v>0</v>
      </c>
      <c r="AA823" s="23">
        <v>650</v>
      </c>
      <c r="AB823" s="25">
        <v>10</v>
      </c>
      <c r="AC823" s="20">
        <f t="shared" si="544"/>
        <v>6500</v>
      </c>
      <c r="AD823" s="23">
        <v>210</v>
      </c>
      <c r="AE823" s="25">
        <v>25</v>
      </c>
      <c r="AF823" s="20">
        <f t="shared" si="545"/>
        <v>5250</v>
      </c>
      <c r="AG823" s="23"/>
      <c r="AH823" s="25">
        <v>7.5</v>
      </c>
      <c r="AI823" s="20">
        <f t="shared" si="546"/>
        <v>0</v>
      </c>
      <c r="AJ823" s="23"/>
      <c r="AK823" s="22">
        <v>15</v>
      </c>
      <c r="AL823" s="20">
        <f t="shared" si="547"/>
        <v>0</v>
      </c>
      <c r="AM823" s="23"/>
      <c r="AN823" s="25">
        <v>12</v>
      </c>
      <c r="AO823" s="20">
        <f t="shared" si="548"/>
        <v>0</v>
      </c>
      <c r="AP823" s="23">
        <f t="shared" si="549"/>
        <v>1618</v>
      </c>
      <c r="AQ823" s="23"/>
      <c r="AR823" s="27">
        <v>4</v>
      </c>
      <c r="AS823" s="23">
        <f t="shared" si="550"/>
        <v>0</v>
      </c>
      <c r="AT823" s="23"/>
      <c r="AU823" s="28">
        <v>6</v>
      </c>
      <c r="AV823" s="23">
        <f t="shared" si="551"/>
        <v>0</v>
      </c>
      <c r="AW823" s="23">
        <v>553</v>
      </c>
      <c r="AX823" s="29">
        <f t="shared" si="552"/>
        <v>553</v>
      </c>
      <c r="AY823" s="23">
        <v>12040</v>
      </c>
      <c r="AZ823" s="30">
        <f t="shared" si="553"/>
        <v>0.50628858906928886</v>
      </c>
      <c r="BA823" s="30">
        <f t="shared" si="554"/>
        <v>0.36999771324033842</v>
      </c>
      <c r="BB823" s="30">
        <f t="shared" si="555"/>
        <v>0.24977416440831074</v>
      </c>
      <c r="BC823" s="20">
        <f t="shared" si="556"/>
        <v>236464</v>
      </c>
      <c r="BD823" s="20">
        <f t="shared" si="557"/>
        <v>223900</v>
      </c>
      <c r="BE823" s="20">
        <f t="shared" si="558"/>
        <v>236464</v>
      </c>
      <c r="BF823" s="20">
        <f t="shared" si="559"/>
        <v>236464</v>
      </c>
      <c r="BG823" s="36">
        <v>275822</v>
      </c>
      <c r="BH823" s="36">
        <v>180142.359307359</v>
      </c>
      <c r="BI823" s="237">
        <f t="shared" si="560"/>
        <v>65.311091684984888</v>
      </c>
      <c r="BJ823" s="238">
        <f t="shared" si="561"/>
        <v>19119</v>
      </c>
      <c r="BK823" s="239">
        <f t="shared" si="562"/>
        <v>6.9316443213376751</v>
      </c>
      <c r="BL823" s="27">
        <f t="shared" si="563"/>
        <v>24060</v>
      </c>
      <c r="BM823" s="239">
        <f t="shared" si="564"/>
        <v>8.7230170182218973</v>
      </c>
      <c r="BN823" s="240">
        <f t="shared" si="565"/>
        <v>4410</v>
      </c>
      <c r="BO823" s="239">
        <f t="shared" si="566"/>
        <v>1.5988572340132405</v>
      </c>
      <c r="BP823" s="27">
        <f t="shared" si="567"/>
        <v>20000</v>
      </c>
      <c r="BQ823" s="239">
        <f t="shared" si="568"/>
        <v>7.2510532154795486</v>
      </c>
      <c r="BR823" s="36">
        <f t="shared" si="569"/>
        <v>17313.800000000003</v>
      </c>
      <c r="BS823" s="239">
        <f t="shared" si="570"/>
        <v>6.2771642581084919</v>
      </c>
      <c r="BT823" s="248">
        <f t="shared" si="579"/>
        <v>0.34688908315015116</v>
      </c>
      <c r="BU823" s="36">
        <v>84902.8</v>
      </c>
      <c r="BV823" s="47">
        <f t="shared" si="571"/>
        <v>30.781736047160852</v>
      </c>
      <c r="BW823" s="54">
        <f t="shared" si="572"/>
        <v>10776.840692640995</v>
      </c>
      <c r="BX823" s="237">
        <f t="shared" si="573"/>
        <v>3.9071722678542669</v>
      </c>
      <c r="BY823" s="53">
        <v>7434</v>
      </c>
      <c r="BZ823" s="53">
        <v>4800</v>
      </c>
      <c r="CA823" s="53">
        <v>4400</v>
      </c>
      <c r="CB823" s="53">
        <v>2485</v>
      </c>
      <c r="CC823" s="54">
        <v>24060</v>
      </c>
      <c r="CD823" s="54">
        <v>4410</v>
      </c>
      <c r="CE823" s="54">
        <v>20000</v>
      </c>
      <c r="CF823" s="42">
        <f t="shared" si="574"/>
        <v>3.1438189322687597E-2</v>
      </c>
      <c r="CG823" s="42">
        <f t="shared" si="575"/>
        <v>2.1438142027690933E-2</v>
      </c>
      <c r="CH823" s="42">
        <f t="shared" si="576"/>
        <v>1.8607483591582652E-2</v>
      </c>
      <c r="CI823" s="42">
        <f t="shared" si="577"/>
        <v>1.0508999255700657E-2</v>
      </c>
      <c r="CJ823" s="42">
        <f t="shared" si="578"/>
        <v>8.7230170182218972E-2</v>
      </c>
      <c r="CK823" s="54">
        <f t="shared" si="581"/>
        <v>2155.3681385281993</v>
      </c>
    </row>
    <row r="824" spans="1:89" ht="20" customHeight="1" x14ac:dyDescent="0.6">
      <c r="A824" s="47">
        <v>817</v>
      </c>
      <c r="B824" s="47">
        <v>1</v>
      </c>
      <c r="C824" s="48" t="s">
        <v>1234</v>
      </c>
      <c r="D824" s="48" t="s">
        <v>360</v>
      </c>
      <c r="E824" s="48" t="s">
        <v>210</v>
      </c>
      <c r="F824" s="57"/>
      <c r="G824" s="19">
        <v>40</v>
      </c>
      <c r="H824" s="20">
        <f t="shared" si="537"/>
        <v>0</v>
      </c>
      <c r="I824" s="57">
        <v>4239</v>
      </c>
      <c r="J824" s="22">
        <v>50</v>
      </c>
      <c r="K824" s="20">
        <f t="shared" si="538"/>
        <v>211950</v>
      </c>
      <c r="L824" s="23"/>
      <c r="M824" s="24">
        <v>60</v>
      </c>
      <c r="N824" s="20">
        <f t="shared" si="539"/>
        <v>0</v>
      </c>
      <c r="O824" s="57">
        <v>2629</v>
      </c>
      <c r="P824" s="25">
        <v>12</v>
      </c>
      <c r="Q824" s="20">
        <f t="shared" si="540"/>
        <v>31548</v>
      </c>
      <c r="R824" s="57">
        <v>240</v>
      </c>
      <c r="S824" s="26">
        <v>12</v>
      </c>
      <c r="T824" s="20">
        <f t="shared" si="541"/>
        <v>2880</v>
      </c>
      <c r="U824" s="23">
        <v>250</v>
      </c>
      <c r="V824" s="25">
        <v>8</v>
      </c>
      <c r="W824" s="20">
        <f t="shared" si="542"/>
        <v>2000</v>
      </c>
      <c r="X824" s="57">
        <v>264</v>
      </c>
      <c r="Y824" s="25">
        <v>12</v>
      </c>
      <c r="Z824" s="20">
        <f t="shared" si="543"/>
        <v>3168</v>
      </c>
      <c r="AA824" s="57">
        <v>330</v>
      </c>
      <c r="AB824" s="25">
        <v>10</v>
      </c>
      <c r="AC824" s="20">
        <f t="shared" si="544"/>
        <v>3300</v>
      </c>
      <c r="AD824" s="57">
        <v>114</v>
      </c>
      <c r="AE824" s="25">
        <v>25</v>
      </c>
      <c r="AF824" s="20">
        <f t="shared" si="545"/>
        <v>2850</v>
      </c>
      <c r="AG824" s="57"/>
      <c r="AH824" s="25">
        <v>7.5</v>
      </c>
      <c r="AI824" s="20">
        <f t="shared" si="546"/>
        <v>0</v>
      </c>
      <c r="AJ824" s="57"/>
      <c r="AK824" s="22">
        <v>15</v>
      </c>
      <c r="AL824" s="20">
        <f t="shared" si="547"/>
        <v>0</v>
      </c>
      <c r="AM824" s="57"/>
      <c r="AN824" s="25">
        <v>12</v>
      </c>
      <c r="AO824" s="20">
        <f t="shared" si="548"/>
        <v>0</v>
      </c>
      <c r="AP824" s="23">
        <f t="shared" si="549"/>
        <v>1198</v>
      </c>
      <c r="AQ824" s="57"/>
      <c r="AR824" s="27">
        <v>4</v>
      </c>
      <c r="AS824" s="23">
        <f t="shared" si="550"/>
        <v>0</v>
      </c>
      <c r="AT824" s="57"/>
      <c r="AU824" s="28">
        <v>6</v>
      </c>
      <c r="AV824" s="23">
        <f t="shared" si="551"/>
        <v>0</v>
      </c>
      <c r="AW824" s="57">
        <v>668</v>
      </c>
      <c r="AX824" s="29">
        <f t="shared" si="552"/>
        <v>668</v>
      </c>
      <c r="AY824" s="57">
        <v>15595</v>
      </c>
      <c r="AZ824" s="30">
        <f t="shared" si="553"/>
        <v>0.62019344184949277</v>
      </c>
      <c r="BA824" s="30">
        <f t="shared" si="554"/>
        <v>0.28261382401509788</v>
      </c>
      <c r="BB824" s="30">
        <f t="shared" si="555"/>
        <v>0.25408900722708255</v>
      </c>
      <c r="BC824" s="20">
        <f t="shared" si="556"/>
        <v>226148</v>
      </c>
      <c r="BD824" s="20">
        <f t="shared" si="557"/>
        <v>217680</v>
      </c>
      <c r="BE824" s="20">
        <f t="shared" si="558"/>
        <v>226148</v>
      </c>
      <c r="BF824" s="20">
        <f t="shared" si="559"/>
        <v>226148</v>
      </c>
      <c r="BG824" s="241">
        <v>273291</v>
      </c>
      <c r="BH824" s="241">
        <v>178203.55</v>
      </c>
      <c r="BI824" s="237">
        <f t="shared" si="560"/>
        <v>65.206519790260202</v>
      </c>
      <c r="BJ824" s="238">
        <f t="shared" si="561"/>
        <v>22915</v>
      </c>
      <c r="BK824" s="239">
        <f t="shared" si="562"/>
        <v>8.3848352122828782</v>
      </c>
      <c r="BL824" s="27">
        <f t="shared" si="563"/>
        <v>16312.5</v>
      </c>
      <c r="BM824" s="239">
        <f t="shared" si="564"/>
        <v>5.968912258361966</v>
      </c>
      <c r="BN824" s="240">
        <f t="shared" si="565"/>
        <v>6300</v>
      </c>
      <c r="BO824" s="239">
        <f t="shared" si="566"/>
        <v>2.3052350790915179</v>
      </c>
      <c r="BP824" s="27">
        <f t="shared" si="567"/>
        <v>9500</v>
      </c>
      <c r="BQ824" s="239">
        <f t="shared" si="568"/>
        <v>3.4761481351380032</v>
      </c>
      <c r="BR824" s="36">
        <f t="shared" si="569"/>
        <v>17483.25</v>
      </c>
      <c r="BS824" s="239">
        <f t="shared" si="570"/>
        <v>6.3973017772264731</v>
      </c>
      <c r="BT824" s="248">
        <f t="shared" si="579"/>
        <v>0.34793480209739808</v>
      </c>
      <c r="BU824" s="241">
        <v>72510.75</v>
      </c>
      <c r="BV824" s="47">
        <f t="shared" si="571"/>
        <v>26.532432462100839</v>
      </c>
      <c r="BW824" s="54">
        <f t="shared" si="572"/>
        <v>22576.700000000012</v>
      </c>
      <c r="BX824" s="237">
        <f t="shared" si="573"/>
        <v>8.261047747638969</v>
      </c>
      <c r="BY824" s="58">
        <v>7685</v>
      </c>
      <c r="BZ824" s="58">
        <v>5730</v>
      </c>
      <c r="CA824" s="58">
        <v>7700</v>
      </c>
      <c r="CB824" s="58">
        <v>1800</v>
      </c>
      <c r="CC824" s="59">
        <v>16312.5</v>
      </c>
      <c r="CD824" s="59">
        <v>6300</v>
      </c>
      <c r="CE824" s="59">
        <v>9500</v>
      </c>
      <c r="CF824" s="42">
        <f t="shared" si="574"/>
        <v>3.3982170967684876E-2</v>
      </c>
      <c r="CG824" s="42">
        <f t="shared" si="575"/>
        <v>2.6323042998897463E-2</v>
      </c>
      <c r="CH824" s="42">
        <f t="shared" si="576"/>
        <v>3.4048499212904822E-2</v>
      </c>
      <c r="CI824" s="42">
        <f t="shared" si="577"/>
        <v>7.9593894263933346E-3</v>
      </c>
      <c r="CJ824" s="42">
        <f t="shared" si="578"/>
        <v>5.9689122583619657E-2</v>
      </c>
      <c r="CK824" s="54">
        <f t="shared" si="581"/>
        <v>4515.3400000000029</v>
      </c>
    </row>
    <row r="825" spans="1:89" ht="20" customHeight="1" x14ac:dyDescent="0.6">
      <c r="A825" s="47">
        <v>818</v>
      </c>
      <c r="B825" s="47">
        <v>2</v>
      </c>
      <c r="C825" s="48" t="s">
        <v>1235</v>
      </c>
      <c r="D825" s="48" t="s">
        <v>1108</v>
      </c>
      <c r="E825" s="48" t="s">
        <v>268</v>
      </c>
      <c r="F825" s="57"/>
      <c r="G825" s="19">
        <v>40</v>
      </c>
      <c r="H825" s="20">
        <f t="shared" si="537"/>
        <v>0</v>
      </c>
      <c r="I825" s="23">
        <v>3960</v>
      </c>
      <c r="J825" s="22">
        <v>50</v>
      </c>
      <c r="K825" s="20">
        <f t="shared" si="538"/>
        <v>198000</v>
      </c>
      <c r="L825" s="23"/>
      <c r="M825" s="24">
        <v>60</v>
      </c>
      <c r="N825" s="20">
        <f t="shared" si="539"/>
        <v>0</v>
      </c>
      <c r="O825" s="23">
        <v>2568.5</v>
      </c>
      <c r="P825" s="25">
        <v>12</v>
      </c>
      <c r="Q825" s="20">
        <f t="shared" si="540"/>
        <v>30822</v>
      </c>
      <c r="R825" s="23">
        <v>300</v>
      </c>
      <c r="S825" s="26">
        <v>12</v>
      </c>
      <c r="T825" s="20">
        <f t="shared" si="541"/>
        <v>3600</v>
      </c>
      <c r="U825" s="23">
        <v>384</v>
      </c>
      <c r="V825" s="25">
        <v>8</v>
      </c>
      <c r="W825" s="20">
        <f t="shared" si="542"/>
        <v>3072</v>
      </c>
      <c r="X825" s="23">
        <v>442</v>
      </c>
      <c r="Y825" s="25">
        <v>12</v>
      </c>
      <c r="Z825" s="20">
        <f t="shared" si="543"/>
        <v>5304</v>
      </c>
      <c r="AA825" s="23">
        <v>959</v>
      </c>
      <c r="AB825" s="25">
        <v>10</v>
      </c>
      <c r="AC825" s="20">
        <f t="shared" si="544"/>
        <v>9590</v>
      </c>
      <c r="AD825" s="23">
        <v>403</v>
      </c>
      <c r="AE825" s="25">
        <v>25</v>
      </c>
      <c r="AF825" s="20">
        <f t="shared" si="545"/>
        <v>10075</v>
      </c>
      <c r="AG825" s="23"/>
      <c r="AH825" s="25">
        <v>7.5</v>
      </c>
      <c r="AI825" s="20">
        <f t="shared" si="546"/>
        <v>0</v>
      </c>
      <c r="AJ825" s="23"/>
      <c r="AK825" s="22">
        <v>15</v>
      </c>
      <c r="AL825" s="20">
        <f t="shared" si="547"/>
        <v>0</v>
      </c>
      <c r="AM825" s="23"/>
      <c r="AN825" s="25">
        <v>12</v>
      </c>
      <c r="AO825" s="20">
        <f t="shared" si="548"/>
        <v>0</v>
      </c>
      <c r="AP825" s="23">
        <f t="shared" si="549"/>
        <v>2488</v>
      </c>
      <c r="AQ825" s="23"/>
      <c r="AR825" s="27">
        <v>4</v>
      </c>
      <c r="AS825" s="23">
        <f t="shared" si="550"/>
        <v>0</v>
      </c>
      <c r="AT825" s="23"/>
      <c r="AU825" s="28">
        <v>6</v>
      </c>
      <c r="AV825" s="23">
        <f t="shared" si="551"/>
        <v>0</v>
      </c>
      <c r="AW825" s="23">
        <v>827</v>
      </c>
      <c r="AX825" s="29">
        <f t="shared" si="552"/>
        <v>827</v>
      </c>
      <c r="AY825" s="23">
        <v>12645</v>
      </c>
      <c r="AZ825" s="30">
        <f t="shared" si="553"/>
        <v>0.64861111111111114</v>
      </c>
      <c r="BA825" s="30">
        <f t="shared" si="554"/>
        <v>0.62828282828282833</v>
      </c>
      <c r="BB825" s="30">
        <f t="shared" si="555"/>
        <v>0.32197780805917853</v>
      </c>
      <c r="BC825" s="20">
        <f t="shared" si="556"/>
        <v>229641</v>
      </c>
      <c r="BD825" s="20">
        <f t="shared" si="557"/>
        <v>211675</v>
      </c>
      <c r="BE825" s="20">
        <f t="shared" si="558"/>
        <v>229641</v>
      </c>
      <c r="BF825" s="20">
        <f t="shared" si="559"/>
        <v>229641</v>
      </c>
      <c r="BG825" s="36">
        <v>273108</v>
      </c>
      <c r="BH825" s="36">
        <v>176808.808342929</v>
      </c>
      <c r="BI825" s="237">
        <f t="shared" si="560"/>
        <v>64.739520022455949</v>
      </c>
      <c r="BJ825" s="238">
        <f t="shared" si="561"/>
        <v>14324</v>
      </c>
      <c r="BK825" s="239">
        <f t="shared" si="562"/>
        <v>5.244811576372717</v>
      </c>
      <c r="BL825" s="27">
        <f t="shared" si="563"/>
        <v>29300.23</v>
      </c>
      <c r="BM825" s="239">
        <f t="shared" si="564"/>
        <v>10.728440763361014</v>
      </c>
      <c r="BN825" s="240">
        <f t="shared" si="565"/>
        <v>0</v>
      </c>
      <c r="BO825" s="239">
        <f t="shared" si="566"/>
        <v>0</v>
      </c>
      <c r="BP825" s="27">
        <f t="shared" si="567"/>
        <v>12000</v>
      </c>
      <c r="BQ825" s="239">
        <f t="shared" si="568"/>
        <v>4.3938661628366802</v>
      </c>
      <c r="BR825" s="36">
        <f t="shared" si="569"/>
        <v>13465.73000000001</v>
      </c>
      <c r="BS825" s="239">
        <f t="shared" si="570"/>
        <v>4.9305512837412344</v>
      </c>
      <c r="BT825" s="248">
        <f t="shared" si="579"/>
        <v>0.35260479977544051</v>
      </c>
      <c r="BU825" s="36">
        <v>69089.960000000006</v>
      </c>
      <c r="BV825" s="47">
        <f t="shared" si="571"/>
        <v>25.297669786311644</v>
      </c>
      <c r="BW825" s="54">
        <f t="shared" si="572"/>
        <v>27209.231657070995</v>
      </c>
      <c r="BX825" s="237">
        <f t="shared" si="573"/>
        <v>9.9628101912324052</v>
      </c>
      <c r="BY825" s="53">
        <v>3609</v>
      </c>
      <c r="BZ825" s="53">
        <v>5400</v>
      </c>
      <c r="CA825" s="53">
        <v>3140</v>
      </c>
      <c r="CB825" s="53">
        <v>2175</v>
      </c>
      <c r="CC825" s="54">
        <v>29300.23</v>
      </c>
      <c r="CD825" s="54"/>
      <c r="CE825" s="54">
        <v>12000</v>
      </c>
      <c r="CF825" s="42">
        <f t="shared" si="574"/>
        <v>1.5715834715926164E-2</v>
      </c>
      <c r="CG825" s="42">
        <f t="shared" si="575"/>
        <v>2.5510806661155072E-2</v>
      </c>
      <c r="CH825" s="42">
        <f t="shared" si="576"/>
        <v>1.3673516488780313E-2</v>
      </c>
      <c r="CI825" s="42">
        <f t="shared" si="577"/>
        <v>9.4713052111774464E-3</v>
      </c>
      <c r="CJ825" s="42">
        <f t="shared" si="578"/>
        <v>0.10728440763361015</v>
      </c>
      <c r="CK825" s="54">
        <f t="shared" si="581"/>
        <v>5441.8463314141991</v>
      </c>
    </row>
    <row r="826" spans="1:89" ht="20" customHeight="1" x14ac:dyDescent="0.6">
      <c r="A826" s="47">
        <v>819</v>
      </c>
      <c r="B826" s="47">
        <v>2</v>
      </c>
      <c r="C826" s="77" t="s">
        <v>1236</v>
      </c>
      <c r="D826" s="79" t="s">
        <v>222</v>
      </c>
      <c r="E826" s="79" t="s">
        <v>223</v>
      </c>
      <c r="F826" s="57"/>
      <c r="G826" s="19">
        <v>40</v>
      </c>
      <c r="H826" s="20">
        <f t="shared" si="537"/>
        <v>0</v>
      </c>
      <c r="I826" s="23">
        <v>4042</v>
      </c>
      <c r="J826" s="22">
        <v>50</v>
      </c>
      <c r="K826" s="20">
        <f t="shared" si="538"/>
        <v>202100</v>
      </c>
      <c r="L826" s="23"/>
      <c r="M826" s="24">
        <v>60</v>
      </c>
      <c r="N826" s="20">
        <f t="shared" si="539"/>
        <v>0</v>
      </c>
      <c r="O826" s="23">
        <v>2368</v>
      </c>
      <c r="P826" s="25">
        <v>12</v>
      </c>
      <c r="Q826" s="20">
        <f t="shared" si="540"/>
        <v>28416</v>
      </c>
      <c r="R826" s="23">
        <v>95</v>
      </c>
      <c r="S826" s="26">
        <v>12</v>
      </c>
      <c r="T826" s="20">
        <f t="shared" si="541"/>
        <v>1140</v>
      </c>
      <c r="U826" s="23">
        <v>396</v>
      </c>
      <c r="V826" s="25">
        <v>8</v>
      </c>
      <c r="W826" s="20">
        <f t="shared" si="542"/>
        <v>3168</v>
      </c>
      <c r="X826" s="23">
        <v>195</v>
      </c>
      <c r="Y826" s="25">
        <v>12</v>
      </c>
      <c r="Z826" s="20">
        <f t="shared" si="543"/>
        <v>2340</v>
      </c>
      <c r="AA826" s="23">
        <v>682</v>
      </c>
      <c r="AB826" s="25">
        <v>10</v>
      </c>
      <c r="AC826" s="20">
        <f t="shared" si="544"/>
        <v>6820</v>
      </c>
      <c r="AD826" s="23"/>
      <c r="AE826" s="25">
        <v>25</v>
      </c>
      <c r="AF826" s="20">
        <f t="shared" si="545"/>
        <v>0</v>
      </c>
      <c r="AG826" s="23"/>
      <c r="AH826" s="25">
        <v>7.5</v>
      </c>
      <c r="AI826" s="20">
        <f t="shared" si="546"/>
        <v>0</v>
      </c>
      <c r="AJ826" s="23"/>
      <c r="AK826" s="22">
        <v>15</v>
      </c>
      <c r="AL826" s="20">
        <f t="shared" si="547"/>
        <v>0</v>
      </c>
      <c r="AM826" s="23"/>
      <c r="AN826" s="25">
        <v>12</v>
      </c>
      <c r="AO826" s="20">
        <f t="shared" si="548"/>
        <v>0</v>
      </c>
      <c r="AP826" s="23">
        <f t="shared" si="549"/>
        <v>1368</v>
      </c>
      <c r="AQ826" s="23">
        <v>86</v>
      </c>
      <c r="AR826" s="27">
        <v>4</v>
      </c>
      <c r="AS826" s="23">
        <f t="shared" si="550"/>
        <v>344</v>
      </c>
      <c r="AT826" s="23"/>
      <c r="AU826" s="28">
        <v>6</v>
      </c>
      <c r="AV826" s="23">
        <f t="shared" si="551"/>
        <v>0</v>
      </c>
      <c r="AW826" s="23">
        <v>1269</v>
      </c>
      <c r="AX826" s="29">
        <f t="shared" si="552"/>
        <v>1613</v>
      </c>
      <c r="AY826" s="23">
        <v>27510</v>
      </c>
      <c r="AZ826" s="30">
        <f t="shared" si="553"/>
        <v>0.58584858980702625</v>
      </c>
      <c r="BA826" s="30">
        <f t="shared" si="554"/>
        <v>0.33844631370608608</v>
      </c>
      <c r="BB826" s="30">
        <f t="shared" si="555"/>
        <v>0.68116554054054057</v>
      </c>
      <c r="BC826" s="20">
        <f t="shared" si="556"/>
        <v>215568</v>
      </c>
      <c r="BD826" s="20">
        <f t="shared" si="557"/>
        <v>203240</v>
      </c>
      <c r="BE826" s="20">
        <f t="shared" si="558"/>
        <v>215568</v>
      </c>
      <c r="BF826" s="20">
        <f t="shared" si="559"/>
        <v>215568</v>
      </c>
      <c r="BG826" s="36">
        <v>271494</v>
      </c>
      <c r="BH826" s="36">
        <v>176804.98631930299</v>
      </c>
      <c r="BI826" s="237">
        <f t="shared" si="560"/>
        <v>65.122981104298063</v>
      </c>
      <c r="BJ826" s="238">
        <f t="shared" si="561"/>
        <v>34650</v>
      </c>
      <c r="BK826" s="239">
        <f t="shared" si="562"/>
        <v>12.762712988132334</v>
      </c>
      <c r="BL826" s="27">
        <f t="shared" si="563"/>
        <v>25551</v>
      </c>
      <c r="BM826" s="239">
        <f t="shared" si="564"/>
        <v>9.4112577073526484</v>
      </c>
      <c r="BN826" s="240">
        <f t="shared" si="565"/>
        <v>0</v>
      </c>
      <c r="BO826" s="239">
        <f t="shared" si="566"/>
        <v>0</v>
      </c>
      <c r="BP826" s="27">
        <f t="shared" si="567"/>
        <v>25000</v>
      </c>
      <c r="BQ826" s="239">
        <f t="shared" si="568"/>
        <v>9.2083066292441078</v>
      </c>
      <c r="BR826" s="36">
        <f t="shared" si="569"/>
        <v>21327.020000000004</v>
      </c>
      <c r="BS826" s="239">
        <f t="shared" si="570"/>
        <v>7.8554295859208692</v>
      </c>
      <c r="BT826" s="248">
        <f t="shared" si="579"/>
        <v>0.34877018895701933</v>
      </c>
      <c r="BU826" s="36">
        <v>106528.02</v>
      </c>
      <c r="BV826" s="47">
        <f t="shared" si="571"/>
        <v>39.237706910649962</v>
      </c>
      <c r="BW826" s="54">
        <f t="shared" si="572"/>
        <v>-11839.006319302993</v>
      </c>
      <c r="BX826" s="237">
        <f t="shared" si="573"/>
        <v>-4.3606880149480256</v>
      </c>
      <c r="BY826" s="53">
        <v>12400</v>
      </c>
      <c r="BZ826" s="53">
        <v>9800</v>
      </c>
      <c r="CA826" s="53">
        <v>6500</v>
      </c>
      <c r="CB826" s="53">
        <v>5950</v>
      </c>
      <c r="CC826" s="54">
        <v>25551</v>
      </c>
      <c r="CD826" s="54"/>
      <c r="CE826" s="54">
        <v>25000</v>
      </c>
      <c r="CF826" s="42">
        <f t="shared" si="574"/>
        <v>5.7522452312031472E-2</v>
      </c>
      <c r="CG826" s="42">
        <f t="shared" si="575"/>
        <v>4.8218854556189725E-2</v>
      </c>
      <c r="CH826" s="42">
        <f t="shared" si="576"/>
        <v>3.0152898389371335E-2</v>
      </c>
      <c r="CI826" s="42">
        <f t="shared" si="577"/>
        <v>2.7601499294886069E-2</v>
      </c>
      <c r="CJ826" s="42">
        <f t="shared" si="578"/>
        <v>9.4112577073526493E-2</v>
      </c>
      <c r="CK826" s="54">
        <v>0</v>
      </c>
    </row>
    <row r="827" spans="1:89" ht="20" customHeight="1" x14ac:dyDescent="0.6">
      <c r="A827" s="47">
        <v>820</v>
      </c>
      <c r="B827" s="62">
        <v>3</v>
      </c>
      <c r="C827" s="48" t="s">
        <v>1237</v>
      </c>
      <c r="D827" s="47" t="s">
        <v>257</v>
      </c>
      <c r="E827" s="47" t="s">
        <v>258</v>
      </c>
      <c r="F827" s="57"/>
      <c r="G827" s="19">
        <v>40</v>
      </c>
      <c r="H827" s="20">
        <f t="shared" si="537"/>
        <v>0</v>
      </c>
      <c r="I827" s="57">
        <v>4980</v>
      </c>
      <c r="J827" s="22">
        <v>50</v>
      </c>
      <c r="K827" s="20">
        <f t="shared" si="538"/>
        <v>249000</v>
      </c>
      <c r="L827" s="23"/>
      <c r="M827" s="24">
        <v>60</v>
      </c>
      <c r="N827" s="20">
        <f t="shared" si="539"/>
        <v>0</v>
      </c>
      <c r="O827" s="57">
        <v>764</v>
      </c>
      <c r="P827" s="25">
        <v>12</v>
      </c>
      <c r="Q827" s="20">
        <f t="shared" si="540"/>
        <v>9168</v>
      </c>
      <c r="R827" s="57">
        <v>400</v>
      </c>
      <c r="S827" s="26">
        <v>12</v>
      </c>
      <c r="T827" s="20">
        <f t="shared" si="541"/>
        <v>4800</v>
      </c>
      <c r="U827" s="57">
        <v>230</v>
      </c>
      <c r="V827" s="25">
        <v>8</v>
      </c>
      <c r="W827" s="20">
        <f t="shared" si="542"/>
        <v>1840</v>
      </c>
      <c r="X827" s="57"/>
      <c r="Y827" s="25">
        <v>12</v>
      </c>
      <c r="Z827" s="20">
        <f t="shared" si="543"/>
        <v>0</v>
      </c>
      <c r="AA827" s="57"/>
      <c r="AB827" s="25">
        <v>10</v>
      </c>
      <c r="AC827" s="20">
        <f t="shared" si="544"/>
        <v>0</v>
      </c>
      <c r="AD827" s="57">
        <v>20</v>
      </c>
      <c r="AE827" s="25">
        <v>25</v>
      </c>
      <c r="AF827" s="20">
        <f t="shared" si="545"/>
        <v>500</v>
      </c>
      <c r="AG827" s="23"/>
      <c r="AH827" s="25">
        <v>7.5</v>
      </c>
      <c r="AI827" s="20">
        <f t="shared" si="546"/>
        <v>0</v>
      </c>
      <c r="AJ827" s="57"/>
      <c r="AK827" s="22">
        <v>15</v>
      </c>
      <c r="AL827" s="20">
        <f t="shared" si="547"/>
        <v>0</v>
      </c>
      <c r="AM827" s="57"/>
      <c r="AN827" s="25">
        <v>12</v>
      </c>
      <c r="AO827" s="20">
        <f t="shared" si="548"/>
        <v>0</v>
      </c>
      <c r="AP827" s="23">
        <f t="shared" si="549"/>
        <v>650</v>
      </c>
      <c r="AQ827" s="57"/>
      <c r="AR827" s="27">
        <v>4</v>
      </c>
      <c r="AS827" s="23">
        <f t="shared" si="550"/>
        <v>0</v>
      </c>
      <c r="AT827" s="57"/>
      <c r="AU827" s="28">
        <v>6</v>
      </c>
      <c r="AV827" s="23">
        <f t="shared" si="551"/>
        <v>0</v>
      </c>
      <c r="AW827" s="57">
        <v>284</v>
      </c>
      <c r="AX827" s="29">
        <f t="shared" si="552"/>
        <v>284</v>
      </c>
      <c r="AY827" s="57">
        <v>5175</v>
      </c>
      <c r="AZ827" s="30">
        <f t="shared" si="553"/>
        <v>0.15341365461847389</v>
      </c>
      <c r="BA827" s="30">
        <f t="shared" si="554"/>
        <v>0.13052208835341367</v>
      </c>
      <c r="BB827" s="30">
        <f t="shared" si="555"/>
        <v>0.37172774869109948</v>
      </c>
      <c r="BC827" s="20">
        <f t="shared" si="556"/>
        <v>256140</v>
      </c>
      <c r="BD827" s="20">
        <f t="shared" si="557"/>
        <v>254300</v>
      </c>
      <c r="BE827" s="20">
        <f t="shared" si="558"/>
        <v>256140</v>
      </c>
      <c r="BF827" s="20">
        <f t="shared" si="559"/>
        <v>256140</v>
      </c>
      <c r="BG827" s="241">
        <v>270483</v>
      </c>
      <c r="BH827" s="241">
        <v>185580.02</v>
      </c>
      <c r="BI827" s="237">
        <f t="shared" si="560"/>
        <v>68.610603993596641</v>
      </c>
      <c r="BJ827" s="238">
        <f t="shared" si="561"/>
        <v>16525</v>
      </c>
      <c r="BK827" s="239">
        <f t="shared" si="562"/>
        <v>6.1094412587852105</v>
      </c>
      <c r="BL827" s="27">
        <f t="shared" si="563"/>
        <v>13040</v>
      </c>
      <c r="BM827" s="239">
        <f t="shared" si="564"/>
        <v>4.8210053866601603</v>
      </c>
      <c r="BN827" s="240">
        <f t="shared" si="565"/>
        <v>9787</v>
      </c>
      <c r="BO827" s="239">
        <f t="shared" si="566"/>
        <v>3.6183420030094315</v>
      </c>
      <c r="BP827" s="27">
        <f t="shared" si="567"/>
        <v>25000</v>
      </c>
      <c r="BQ827" s="239">
        <f t="shared" si="568"/>
        <v>9.2427250511122701</v>
      </c>
      <c r="BR827" s="36">
        <f t="shared" si="569"/>
        <v>18723.899999999994</v>
      </c>
      <c r="BS827" s="239">
        <f t="shared" si="570"/>
        <v>6.9223943833808388</v>
      </c>
      <c r="BT827" s="248">
        <f t="shared" si="579"/>
        <v>0.31389396006403364</v>
      </c>
      <c r="BU827" s="241">
        <v>83075.899999999994</v>
      </c>
      <c r="BV827" s="47">
        <f t="shared" si="571"/>
        <v>30.71390808294791</v>
      </c>
      <c r="BW827" s="54">
        <f t="shared" si="572"/>
        <v>1827.0800000000163</v>
      </c>
      <c r="BX827" s="237">
        <f t="shared" si="573"/>
        <v>0.67548792345545428</v>
      </c>
      <c r="BY827" s="58">
        <v>5300</v>
      </c>
      <c r="BZ827" s="58">
        <v>5355</v>
      </c>
      <c r="CA827" s="58">
        <v>4590</v>
      </c>
      <c r="CB827" s="58">
        <v>1280</v>
      </c>
      <c r="CC827" s="59">
        <v>13040</v>
      </c>
      <c r="CD827" s="59">
        <v>9787</v>
      </c>
      <c r="CE827" s="59">
        <v>25000</v>
      </c>
      <c r="CF827" s="42">
        <f t="shared" si="574"/>
        <v>2.0691809166861874E-2</v>
      </c>
      <c r="CG827" s="42">
        <f t="shared" si="575"/>
        <v>2.105780574125049E-2</v>
      </c>
      <c r="CH827" s="42">
        <f t="shared" si="576"/>
        <v>1.7919887561489812E-2</v>
      </c>
      <c r="CI827" s="42">
        <f t="shared" si="577"/>
        <v>4.9972671195439994E-3</v>
      </c>
      <c r="CJ827" s="42">
        <f t="shared" si="578"/>
        <v>4.8210053866601599E-2</v>
      </c>
      <c r="CK827" s="54">
        <f>+BW827*20%</f>
        <v>365.41600000000329</v>
      </c>
    </row>
    <row r="828" spans="1:89" ht="20" customHeight="1" x14ac:dyDescent="0.6">
      <c r="A828" s="47">
        <v>821</v>
      </c>
      <c r="B828" s="62">
        <v>2</v>
      </c>
      <c r="C828" s="48" t="s">
        <v>1238</v>
      </c>
      <c r="D828" s="48" t="s">
        <v>369</v>
      </c>
      <c r="E828" s="48" t="s">
        <v>117</v>
      </c>
      <c r="F828" s="55"/>
      <c r="G828" s="19">
        <v>40</v>
      </c>
      <c r="H828" s="20">
        <f t="shared" si="537"/>
        <v>0</v>
      </c>
      <c r="I828" s="23">
        <v>4482</v>
      </c>
      <c r="J828" s="22">
        <v>50</v>
      </c>
      <c r="K828" s="20">
        <f t="shared" si="538"/>
        <v>224100</v>
      </c>
      <c r="L828" s="23"/>
      <c r="M828" s="24">
        <v>60</v>
      </c>
      <c r="N828" s="20">
        <f t="shared" si="539"/>
        <v>0</v>
      </c>
      <c r="O828" s="23">
        <v>2008</v>
      </c>
      <c r="P828" s="25">
        <v>12</v>
      </c>
      <c r="Q828" s="20">
        <f t="shared" si="540"/>
        <v>24096</v>
      </c>
      <c r="R828" s="23">
        <v>0</v>
      </c>
      <c r="S828" s="26">
        <v>12</v>
      </c>
      <c r="T828" s="20">
        <f t="shared" si="541"/>
        <v>0</v>
      </c>
      <c r="U828" s="23">
        <v>487</v>
      </c>
      <c r="V828" s="25">
        <v>8</v>
      </c>
      <c r="W828" s="20">
        <f t="shared" si="542"/>
        <v>3896</v>
      </c>
      <c r="X828" s="23">
        <v>131</v>
      </c>
      <c r="Y828" s="25">
        <v>12</v>
      </c>
      <c r="Z828" s="20">
        <f t="shared" si="543"/>
        <v>1572</v>
      </c>
      <c r="AA828" s="23">
        <v>420</v>
      </c>
      <c r="AB828" s="25">
        <v>10</v>
      </c>
      <c r="AC828" s="20">
        <f t="shared" si="544"/>
        <v>4200</v>
      </c>
      <c r="AD828" s="23">
        <v>0</v>
      </c>
      <c r="AE828" s="25">
        <v>25</v>
      </c>
      <c r="AF828" s="20">
        <f t="shared" si="545"/>
        <v>0</v>
      </c>
      <c r="AG828" s="23">
        <v>0</v>
      </c>
      <c r="AH828" s="25">
        <v>7.5</v>
      </c>
      <c r="AI828" s="20">
        <f t="shared" si="546"/>
        <v>0</v>
      </c>
      <c r="AJ828" s="23"/>
      <c r="AK828" s="22">
        <v>15</v>
      </c>
      <c r="AL828" s="20">
        <f t="shared" si="547"/>
        <v>0</v>
      </c>
      <c r="AM828" s="23">
        <v>0</v>
      </c>
      <c r="AN828" s="25">
        <v>12</v>
      </c>
      <c r="AO828" s="20">
        <f t="shared" si="548"/>
        <v>0</v>
      </c>
      <c r="AP828" s="23">
        <f t="shared" si="549"/>
        <v>1038</v>
      </c>
      <c r="AQ828" s="23">
        <v>0</v>
      </c>
      <c r="AR828" s="27">
        <v>4</v>
      </c>
      <c r="AS828" s="23">
        <f t="shared" si="550"/>
        <v>0</v>
      </c>
      <c r="AT828" s="23"/>
      <c r="AU828" s="28">
        <v>6</v>
      </c>
      <c r="AV828" s="23">
        <f t="shared" si="551"/>
        <v>0</v>
      </c>
      <c r="AW828" s="23">
        <v>823</v>
      </c>
      <c r="AX828" s="29">
        <f t="shared" si="552"/>
        <v>823</v>
      </c>
      <c r="AY828" s="23">
        <v>12345</v>
      </c>
      <c r="AZ828" s="30">
        <f t="shared" si="553"/>
        <v>0.44801427933958055</v>
      </c>
      <c r="BA828" s="30">
        <f t="shared" si="554"/>
        <v>0.23159303882195448</v>
      </c>
      <c r="BB828" s="30">
        <f t="shared" si="555"/>
        <v>0.40986055776892433</v>
      </c>
      <c r="BC828" s="20">
        <f t="shared" si="556"/>
        <v>233768</v>
      </c>
      <c r="BD828" s="20">
        <f t="shared" si="557"/>
        <v>224100</v>
      </c>
      <c r="BE828" s="20">
        <f t="shared" si="558"/>
        <v>233768</v>
      </c>
      <c r="BF828" s="20">
        <f t="shared" si="559"/>
        <v>233768</v>
      </c>
      <c r="BG828" s="36">
        <v>270209</v>
      </c>
      <c r="BH828" s="36">
        <v>180930.34090692399</v>
      </c>
      <c r="BI828" s="237">
        <f t="shared" si="560"/>
        <v>66.959405832864178</v>
      </c>
      <c r="BJ828" s="238">
        <f t="shared" si="561"/>
        <v>20696</v>
      </c>
      <c r="BK828" s="239">
        <f t="shared" si="562"/>
        <v>7.6592563534153184</v>
      </c>
      <c r="BL828" s="27">
        <f t="shared" si="563"/>
        <v>21700</v>
      </c>
      <c r="BM828" s="239">
        <f t="shared" si="564"/>
        <v>8.0308205870270779</v>
      </c>
      <c r="BN828" s="240">
        <f t="shared" si="565"/>
        <v>4125</v>
      </c>
      <c r="BO828" s="239">
        <f t="shared" si="566"/>
        <v>1.5265960793311844</v>
      </c>
      <c r="BP828" s="27">
        <f t="shared" si="567"/>
        <v>15000</v>
      </c>
      <c r="BQ828" s="239">
        <f t="shared" si="568"/>
        <v>5.5512584702952159</v>
      </c>
      <c r="BR828" s="36">
        <f t="shared" si="569"/>
        <v>20960.690000000002</v>
      </c>
      <c r="BS828" s="239">
        <f t="shared" si="570"/>
        <v>7.7572138603821488</v>
      </c>
      <c r="BT828" s="248">
        <f t="shared" si="579"/>
        <v>0.33040594167135817</v>
      </c>
      <c r="BU828" s="36">
        <v>82481.69</v>
      </c>
      <c r="BV828" s="47">
        <f t="shared" si="571"/>
        <v>30.525145350450945</v>
      </c>
      <c r="BW828" s="54">
        <f t="shared" si="572"/>
        <v>6796.9690930760116</v>
      </c>
      <c r="BX828" s="237">
        <f t="shared" si="573"/>
        <v>2.5154488166848665</v>
      </c>
      <c r="BY828" s="53">
        <v>7194</v>
      </c>
      <c r="BZ828" s="53">
        <v>6364</v>
      </c>
      <c r="CA828" s="53">
        <v>5248</v>
      </c>
      <c r="CB828" s="53">
        <v>1890</v>
      </c>
      <c r="CC828" s="54">
        <v>21700</v>
      </c>
      <c r="CD828" s="54">
        <v>4125</v>
      </c>
      <c r="CE828" s="54">
        <v>15000</v>
      </c>
      <c r="CF828" s="42">
        <f t="shared" si="574"/>
        <v>3.077410081790493E-2</v>
      </c>
      <c r="CG828" s="42">
        <f t="shared" si="575"/>
        <v>2.8398036590807675E-2</v>
      </c>
      <c r="CH828" s="42">
        <f t="shared" si="576"/>
        <v>2.2449608158516137E-2</v>
      </c>
      <c r="CI828" s="42">
        <f t="shared" si="577"/>
        <v>8.084938913794873E-3</v>
      </c>
      <c r="CJ828" s="42">
        <f t="shared" si="578"/>
        <v>8.0308205870270793E-2</v>
      </c>
      <c r="CK828" s="54">
        <f>+BW828*20%</f>
        <v>1359.3938186152025</v>
      </c>
    </row>
    <row r="829" spans="1:89" ht="20" customHeight="1" x14ac:dyDescent="0.6">
      <c r="A829" s="47">
        <v>822</v>
      </c>
      <c r="B829" s="47">
        <v>2</v>
      </c>
      <c r="C829" s="60" t="s">
        <v>1239</v>
      </c>
      <c r="D829" s="47" t="s">
        <v>125</v>
      </c>
      <c r="E829" s="47" t="s">
        <v>216</v>
      </c>
      <c r="F829" s="57"/>
      <c r="G829" s="19">
        <v>40</v>
      </c>
      <c r="H829" s="20">
        <f t="shared" si="537"/>
        <v>0</v>
      </c>
      <c r="I829" s="57">
        <v>4591</v>
      </c>
      <c r="J829" s="22">
        <v>50</v>
      </c>
      <c r="K829" s="20">
        <f t="shared" si="538"/>
        <v>229550</v>
      </c>
      <c r="L829" s="23"/>
      <c r="M829" s="24">
        <v>60</v>
      </c>
      <c r="N829" s="20">
        <f t="shared" si="539"/>
        <v>0</v>
      </c>
      <c r="O829" s="23">
        <v>1273</v>
      </c>
      <c r="P829" s="25">
        <v>12</v>
      </c>
      <c r="Q829" s="20">
        <f t="shared" si="540"/>
        <v>15276</v>
      </c>
      <c r="R829" s="23"/>
      <c r="S829" s="26">
        <v>12</v>
      </c>
      <c r="T829" s="20">
        <f t="shared" si="541"/>
        <v>0</v>
      </c>
      <c r="U829" s="23">
        <v>524</v>
      </c>
      <c r="V829" s="25">
        <v>8</v>
      </c>
      <c r="W829" s="20">
        <f t="shared" si="542"/>
        <v>4192</v>
      </c>
      <c r="X829" s="23"/>
      <c r="Y829" s="25">
        <v>12</v>
      </c>
      <c r="Z829" s="20">
        <f t="shared" si="543"/>
        <v>0</v>
      </c>
      <c r="AA829" s="23">
        <v>572</v>
      </c>
      <c r="AB829" s="25">
        <v>10</v>
      </c>
      <c r="AC829" s="20">
        <f t="shared" si="544"/>
        <v>5720</v>
      </c>
      <c r="AD829" s="23">
        <v>119</v>
      </c>
      <c r="AE829" s="25">
        <v>25</v>
      </c>
      <c r="AF829" s="20">
        <f t="shared" si="545"/>
        <v>2975</v>
      </c>
      <c r="AG829" s="23"/>
      <c r="AH829" s="25">
        <v>7.5</v>
      </c>
      <c r="AI829" s="20">
        <f t="shared" si="546"/>
        <v>0</v>
      </c>
      <c r="AJ829" s="23"/>
      <c r="AK829" s="22">
        <v>15</v>
      </c>
      <c r="AL829" s="20">
        <f t="shared" si="547"/>
        <v>0</v>
      </c>
      <c r="AM829" s="23"/>
      <c r="AN829" s="25">
        <v>12</v>
      </c>
      <c r="AO829" s="20">
        <f t="shared" si="548"/>
        <v>0</v>
      </c>
      <c r="AP829" s="23">
        <f t="shared" si="549"/>
        <v>1215</v>
      </c>
      <c r="AQ829" s="23"/>
      <c r="AR829" s="27">
        <v>4</v>
      </c>
      <c r="AS829" s="23">
        <f t="shared" si="550"/>
        <v>0</v>
      </c>
      <c r="AT829" s="23"/>
      <c r="AU829" s="28">
        <v>6</v>
      </c>
      <c r="AV829" s="23">
        <f t="shared" si="551"/>
        <v>0</v>
      </c>
      <c r="AW829" s="23">
        <v>591</v>
      </c>
      <c r="AX829" s="29">
        <f t="shared" si="552"/>
        <v>591</v>
      </c>
      <c r="AY829" s="23">
        <v>12148</v>
      </c>
      <c r="AZ829" s="30">
        <f t="shared" si="553"/>
        <v>0.2772816379873666</v>
      </c>
      <c r="BA829" s="30">
        <f t="shared" si="554"/>
        <v>0.26464822478762795</v>
      </c>
      <c r="BB829" s="30">
        <f t="shared" si="555"/>
        <v>0.46425765907305577</v>
      </c>
      <c r="BC829" s="20">
        <f t="shared" si="556"/>
        <v>242437</v>
      </c>
      <c r="BD829" s="20">
        <f t="shared" si="557"/>
        <v>232525</v>
      </c>
      <c r="BE829" s="20">
        <f t="shared" si="558"/>
        <v>242437</v>
      </c>
      <c r="BF829" s="20">
        <f t="shared" si="559"/>
        <v>242437</v>
      </c>
      <c r="BG829" s="36">
        <v>269861</v>
      </c>
      <c r="BH829" s="36">
        <v>179671.401515151</v>
      </c>
      <c r="BI829" s="237">
        <f t="shared" si="560"/>
        <v>66.579239502985232</v>
      </c>
      <c r="BJ829" s="238">
        <f t="shared" si="561"/>
        <v>27368</v>
      </c>
      <c r="BK829" s="239">
        <f t="shared" si="562"/>
        <v>10.141517299646855</v>
      </c>
      <c r="BL829" s="27">
        <f t="shared" si="563"/>
        <v>16027</v>
      </c>
      <c r="BM829" s="239">
        <f t="shared" si="564"/>
        <v>5.9389834025665058</v>
      </c>
      <c r="BN829" s="240">
        <f t="shared" si="565"/>
        <v>2250</v>
      </c>
      <c r="BO829" s="239">
        <f t="shared" si="566"/>
        <v>0.83376256665468518</v>
      </c>
      <c r="BP829" s="27">
        <f t="shared" si="567"/>
        <v>10000</v>
      </c>
      <c r="BQ829" s="239">
        <f t="shared" si="568"/>
        <v>3.7056114073541564</v>
      </c>
      <c r="BR829" s="36">
        <f t="shared" si="569"/>
        <v>19736.020000000004</v>
      </c>
      <c r="BS829" s="239">
        <f t="shared" si="570"/>
        <v>7.3134020847769792</v>
      </c>
      <c r="BT829" s="248">
        <f t="shared" si="579"/>
        <v>0.33420760497014762</v>
      </c>
      <c r="BU829" s="36">
        <v>75381.02</v>
      </c>
      <c r="BV829" s="47">
        <f t="shared" si="571"/>
        <v>27.933276760999181</v>
      </c>
      <c r="BW829" s="54">
        <f t="shared" si="572"/>
        <v>14808.578484849</v>
      </c>
      <c r="BX829" s="237">
        <f t="shared" si="573"/>
        <v>5.4874837360155784</v>
      </c>
      <c r="BY829" s="53">
        <v>5103</v>
      </c>
      <c r="BZ829" s="53">
        <v>9960</v>
      </c>
      <c r="CA829" s="53">
        <v>8800</v>
      </c>
      <c r="CB829" s="53">
        <v>3505</v>
      </c>
      <c r="CC829" s="54">
        <v>16027</v>
      </c>
      <c r="CD829" s="54">
        <v>2250</v>
      </c>
      <c r="CE829" s="54">
        <v>10000</v>
      </c>
      <c r="CF829" s="42">
        <f t="shared" si="574"/>
        <v>2.1048767308620382E-2</v>
      </c>
      <c r="CG829" s="42">
        <f t="shared" si="575"/>
        <v>4.2834103859800021E-2</v>
      </c>
      <c r="CH829" s="42">
        <f t="shared" si="576"/>
        <v>3.6298089813023592E-2</v>
      </c>
      <c r="CI829" s="42">
        <f t="shared" si="577"/>
        <v>1.4457364181209964E-2</v>
      </c>
      <c r="CJ829" s="42">
        <f t="shared" si="578"/>
        <v>5.9389834025665063E-2</v>
      </c>
      <c r="CK829" s="54">
        <f>+BW829*20%</f>
        <v>2961.7156969698003</v>
      </c>
    </row>
    <row r="830" spans="1:89" ht="20" customHeight="1" x14ac:dyDescent="0.6">
      <c r="A830" s="47">
        <v>823</v>
      </c>
      <c r="B830" s="47">
        <v>3</v>
      </c>
      <c r="C830" s="48" t="s">
        <v>1240</v>
      </c>
      <c r="D830" s="48" t="s">
        <v>1187</v>
      </c>
      <c r="E830" s="48" t="s">
        <v>268</v>
      </c>
      <c r="F830" s="57"/>
      <c r="G830" s="19">
        <v>40</v>
      </c>
      <c r="H830" s="20">
        <f t="shared" si="537"/>
        <v>0</v>
      </c>
      <c r="I830" s="23">
        <v>4002</v>
      </c>
      <c r="J830" s="22">
        <v>50</v>
      </c>
      <c r="K830" s="20">
        <f t="shared" si="538"/>
        <v>200100</v>
      </c>
      <c r="L830" s="23"/>
      <c r="M830" s="24">
        <v>60</v>
      </c>
      <c r="N830" s="20">
        <f t="shared" si="539"/>
        <v>0</v>
      </c>
      <c r="O830" s="23">
        <v>2289</v>
      </c>
      <c r="P830" s="25">
        <v>12</v>
      </c>
      <c r="Q830" s="20">
        <f t="shared" si="540"/>
        <v>27468</v>
      </c>
      <c r="R830" s="23">
        <v>300</v>
      </c>
      <c r="S830" s="26">
        <v>12</v>
      </c>
      <c r="T830" s="20">
        <f t="shared" si="541"/>
        <v>3600</v>
      </c>
      <c r="U830" s="23">
        <v>525</v>
      </c>
      <c r="V830" s="25">
        <v>8</v>
      </c>
      <c r="W830" s="20">
        <f t="shared" si="542"/>
        <v>4200</v>
      </c>
      <c r="X830" s="23">
        <v>523</v>
      </c>
      <c r="Y830" s="25">
        <v>12</v>
      </c>
      <c r="Z830" s="20">
        <f t="shared" si="543"/>
        <v>6276</v>
      </c>
      <c r="AA830" s="23">
        <v>545</v>
      </c>
      <c r="AB830" s="25">
        <v>10</v>
      </c>
      <c r="AC830" s="20">
        <f t="shared" si="544"/>
        <v>5450</v>
      </c>
      <c r="AD830" s="23">
        <v>200</v>
      </c>
      <c r="AE830" s="25">
        <v>25</v>
      </c>
      <c r="AF830" s="20">
        <f t="shared" si="545"/>
        <v>5000</v>
      </c>
      <c r="AG830" s="23"/>
      <c r="AH830" s="25">
        <v>7.5</v>
      </c>
      <c r="AI830" s="20">
        <f t="shared" si="546"/>
        <v>0</v>
      </c>
      <c r="AJ830" s="23"/>
      <c r="AK830" s="22">
        <v>15</v>
      </c>
      <c r="AL830" s="20">
        <f t="shared" si="547"/>
        <v>0</v>
      </c>
      <c r="AM830" s="23"/>
      <c r="AN830" s="25">
        <v>12</v>
      </c>
      <c r="AO830" s="20">
        <f t="shared" si="548"/>
        <v>0</v>
      </c>
      <c r="AP830" s="23">
        <f t="shared" si="549"/>
        <v>2093</v>
      </c>
      <c r="AQ830" s="23">
        <v>31</v>
      </c>
      <c r="AR830" s="27">
        <v>4</v>
      </c>
      <c r="AS830" s="23">
        <f t="shared" si="550"/>
        <v>124</v>
      </c>
      <c r="AT830" s="23"/>
      <c r="AU830" s="28">
        <v>6</v>
      </c>
      <c r="AV830" s="23">
        <f t="shared" si="551"/>
        <v>0</v>
      </c>
      <c r="AW830" s="23">
        <v>958</v>
      </c>
      <c r="AX830" s="29">
        <f t="shared" si="552"/>
        <v>1082</v>
      </c>
      <c r="AY830" s="23">
        <v>17255</v>
      </c>
      <c r="AZ830" s="30">
        <f t="shared" si="553"/>
        <v>0.57196401799100449</v>
      </c>
      <c r="BA830" s="30">
        <f t="shared" si="554"/>
        <v>0.52298850574712641</v>
      </c>
      <c r="BB830" s="30">
        <f t="shared" si="555"/>
        <v>0.47269550021843598</v>
      </c>
      <c r="BC830" s="20">
        <f t="shared" si="556"/>
        <v>224626</v>
      </c>
      <c r="BD830" s="20">
        <f t="shared" si="557"/>
        <v>208700</v>
      </c>
      <c r="BE830" s="20">
        <f t="shared" si="558"/>
        <v>224626</v>
      </c>
      <c r="BF830" s="20">
        <f t="shared" si="559"/>
        <v>224626</v>
      </c>
      <c r="BG830" s="36">
        <v>269349</v>
      </c>
      <c r="BH830" s="36">
        <v>176746.81997400001</v>
      </c>
      <c r="BI830" s="237">
        <f t="shared" si="560"/>
        <v>65.620002292193405</v>
      </c>
      <c r="BJ830" s="238">
        <f t="shared" si="561"/>
        <v>12819</v>
      </c>
      <c r="BK830" s="239">
        <f t="shared" si="562"/>
        <v>4.7592528652417503</v>
      </c>
      <c r="BL830" s="27">
        <f t="shared" si="563"/>
        <v>47871</v>
      </c>
      <c r="BM830" s="239">
        <f t="shared" si="564"/>
        <v>17.77285232170901</v>
      </c>
      <c r="BN830" s="240">
        <f t="shared" si="565"/>
        <v>0</v>
      </c>
      <c r="BO830" s="239">
        <f t="shared" si="566"/>
        <v>0</v>
      </c>
      <c r="BP830" s="27">
        <f t="shared" si="567"/>
        <v>30000</v>
      </c>
      <c r="BQ830" s="239">
        <f t="shared" si="568"/>
        <v>11.137965984651883</v>
      </c>
      <c r="BR830" s="36">
        <f t="shared" si="569"/>
        <v>33251</v>
      </c>
      <c r="BS830" s="239">
        <f t="shared" si="570"/>
        <v>12.344950231855327</v>
      </c>
      <c r="BT830" s="248">
        <f t="shared" si="579"/>
        <v>0.34379997707806598</v>
      </c>
      <c r="BU830" s="36">
        <v>123941</v>
      </c>
      <c r="BV830" s="47">
        <f t="shared" si="571"/>
        <v>46.015021403457972</v>
      </c>
      <c r="BW830" s="54">
        <f t="shared" si="572"/>
        <v>-31338.819974000013</v>
      </c>
      <c r="BX830" s="237">
        <f t="shared" si="573"/>
        <v>-11.635023695651373</v>
      </c>
      <c r="BY830" s="53">
        <v>3609</v>
      </c>
      <c r="BZ830" s="53">
        <v>3600</v>
      </c>
      <c r="CA830" s="53">
        <v>3140</v>
      </c>
      <c r="CB830" s="53">
        <v>2470</v>
      </c>
      <c r="CC830" s="54">
        <v>47871</v>
      </c>
      <c r="CD830" s="54"/>
      <c r="CE830" s="54">
        <v>30000</v>
      </c>
      <c r="CF830" s="42">
        <f t="shared" si="574"/>
        <v>1.6066706436476633E-2</v>
      </c>
      <c r="CG830" s="42">
        <f t="shared" si="575"/>
        <v>1.7249640632486823E-2</v>
      </c>
      <c r="CH830" s="42">
        <f t="shared" si="576"/>
        <v>1.3978791413282524E-2</v>
      </c>
      <c r="CI830" s="42">
        <f t="shared" si="577"/>
        <v>1.0996055665862366E-2</v>
      </c>
      <c r="CJ830" s="42">
        <f t="shared" si="578"/>
        <v>0.1777285232170901</v>
      </c>
      <c r="CK830" s="54">
        <v>0</v>
      </c>
    </row>
    <row r="831" spans="1:89" ht="20" customHeight="1" x14ac:dyDescent="0.6">
      <c r="A831" s="47">
        <v>824</v>
      </c>
      <c r="B831" s="62">
        <v>3</v>
      </c>
      <c r="C831" s="48" t="s">
        <v>1241</v>
      </c>
      <c r="D831" s="47" t="s">
        <v>264</v>
      </c>
      <c r="E831" s="47" t="s">
        <v>265</v>
      </c>
      <c r="F831" s="57"/>
      <c r="G831" s="19">
        <v>40</v>
      </c>
      <c r="H831" s="20">
        <f t="shared" si="537"/>
        <v>0</v>
      </c>
      <c r="I831" s="57">
        <v>4291</v>
      </c>
      <c r="J831" s="22">
        <v>50</v>
      </c>
      <c r="K831" s="20">
        <f t="shared" si="538"/>
        <v>214550</v>
      </c>
      <c r="L831" s="23"/>
      <c r="M831" s="24">
        <v>60</v>
      </c>
      <c r="N831" s="20">
        <f t="shared" si="539"/>
        <v>0</v>
      </c>
      <c r="O831" s="57">
        <v>2134</v>
      </c>
      <c r="P831" s="25">
        <v>12</v>
      </c>
      <c r="Q831" s="20">
        <f t="shared" si="540"/>
        <v>25608</v>
      </c>
      <c r="R831" s="57">
        <v>110</v>
      </c>
      <c r="S831" s="26">
        <v>12</v>
      </c>
      <c r="T831" s="20">
        <f t="shared" si="541"/>
        <v>1320</v>
      </c>
      <c r="U831" s="57">
        <v>240</v>
      </c>
      <c r="V831" s="25">
        <v>8</v>
      </c>
      <c r="W831" s="20">
        <f t="shared" si="542"/>
        <v>1920</v>
      </c>
      <c r="X831" s="57"/>
      <c r="Y831" s="25">
        <v>12</v>
      </c>
      <c r="Z831" s="20">
        <f t="shared" si="543"/>
        <v>0</v>
      </c>
      <c r="AA831" s="57">
        <v>20</v>
      </c>
      <c r="AB831" s="25">
        <v>10</v>
      </c>
      <c r="AC831" s="20">
        <f t="shared" si="544"/>
        <v>200</v>
      </c>
      <c r="AD831" s="57"/>
      <c r="AE831" s="25">
        <v>25</v>
      </c>
      <c r="AF831" s="20">
        <f t="shared" si="545"/>
        <v>0</v>
      </c>
      <c r="AG831" s="23"/>
      <c r="AH831" s="25">
        <v>7.5</v>
      </c>
      <c r="AI831" s="20">
        <f t="shared" si="546"/>
        <v>0</v>
      </c>
      <c r="AJ831" s="57">
        <v>2</v>
      </c>
      <c r="AK831" s="22">
        <v>15</v>
      </c>
      <c r="AL831" s="20">
        <f t="shared" si="547"/>
        <v>30</v>
      </c>
      <c r="AM831" s="57"/>
      <c r="AN831" s="25">
        <v>12</v>
      </c>
      <c r="AO831" s="20">
        <f t="shared" si="548"/>
        <v>0</v>
      </c>
      <c r="AP831" s="23">
        <f t="shared" si="549"/>
        <v>372</v>
      </c>
      <c r="AQ831" s="57"/>
      <c r="AR831" s="27">
        <v>4</v>
      </c>
      <c r="AS831" s="23">
        <f t="shared" si="550"/>
        <v>0</v>
      </c>
      <c r="AT831" s="57"/>
      <c r="AU831" s="28">
        <v>6</v>
      </c>
      <c r="AV831" s="23">
        <f t="shared" si="551"/>
        <v>0</v>
      </c>
      <c r="AW831" s="57">
        <v>798</v>
      </c>
      <c r="AX831" s="29">
        <f t="shared" si="552"/>
        <v>798</v>
      </c>
      <c r="AY831" s="57">
        <v>16190</v>
      </c>
      <c r="AZ831" s="30">
        <f t="shared" si="553"/>
        <v>0.4973199720344908</v>
      </c>
      <c r="BA831" s="30">
        <f t="shared" si="554"/>
        <v>8.6693078536471679E-2</v>
      </c>
      <c r="BB831" s="30">
        <f t="shared" si="555"/>
        <v>0.37394564198687907</v>
      </c>
      <c r="BC831" s="20">
        <f t="shared" si="556"/>
        <v>217990</v>
      </c>
      <c r="BD831" s="20">
        <f t="shared" si="557"/>
        <v>215870</v>
      </c>
      <c r="BE831" s="20">
        <f t="shared" si="558"/>
        <v>217990</v>
      </c>
      <c r="BF831" s="20">
        <f t="shared" si="559"/>
        <v>217990</v>
      </c>
      <c r="BG831" s="241">
        <v>259818</v>
      </c>
      <c r="BH831" s="241">
        <v>169852.5</v>
      </c>
      <c r="BI831" s="237">
        <f t="shared" si="560"/>
        <v>65.373646167702006</v>
      </c>
      <c r="BJ831" s="238">
        <f t="shared" si="561"/>
        <v>19832</v>
      </c>
      <c r="BK831" s="239">
        <f t="shared" si="562"/>
        <v>7.6330354324950545</v>
      </c>
      <c r="BL831" s="27">
        <f t="shared" si="563"/>
        <v>17400</v>
      </c>
      <c r="BM831" s="239">
        <f t="shared" si="564"/>
        <v>6.6969955892201467</v>
      </c>
      <c r="BN831" s="240">
        <f t="shared" si="565"/>
        <v>8040.16</v>
      </c>
      <c r="BO831" s="239">
        <f t="shared" si="566"/>
        <v>3.0945354055531182</v>
      </c>
      <c r="BP831" s="27">
        <f t="shared" si="567"/>
        <v>18500</v>
      </c>
      <c r="BQ831" s="239">
        <f t="shared" si="568"/>
        <v>7.1203688735961332</v>
      </c>
      <c r="BR831" s="36">
        <f t="shared" si="569"/>
        <v>41492.92</v>
      </c>
      <c r="BS831" s="239">
        <f t="shared" si="570"/>
        <v>15.969994380681863</v>
      </c>
      <c r="BT831" s="248">
        <f t="shared" si="579"/>
        <v>0.34626353832297996</v>
      </c>
      <c r="BU831" s="241">
        <v>105265.08</v>
      </c>
      <c r="BV831" s="47">
        <f t="shared" si="571"/>
        <v>40.514929681546313</v>
      </c>
      <c r="BW831" s="54">
        <f t="shared" si="572"/>
        <v>-15299.580000000002</v>
      </c>
      <c r="BX831" s="237">
        <f t="shared" si="573"/>
        <v>-5.8885758492483209</v>
      </c>
      <c r="BY831" s="58">
        <v>4542</v>
      </c>
      <c r="BZ831" s="58">
        <v>6350</v>
      </c>
      <c r="CA831" s="58">
        <v>6200</v>
      </c>
      <c r="CB831" s="58">
        <v>2740</v>
      </c>
      <c r="CC831" s="59">
        <v>17400</v>
      </c>
      <c r="CD831" s="59">
        <v>8040.16</v>
      </c>
      <c r="CE831" s="59">
        <v>18500</v>
      </c>
      <c r="CF831" s="42">
        <f t="shared" si="574"/>
        <v>2.0835818156796183E-2</v>
      </c>
      <c r="CG831" s="42">
        <f t="shared" si="575"/>
        <v>2.941585213322833E-2</v>
      </c>
      <c r="CH831" s="42">
        <f t="shared" si="576"/>
        <v>2.8441671636313594E-2</v>
      </c>
      <c r="CI831" s="42">
        <f t="shared" si="577"/>
        <v>1.2569383916693426E-2</v>
      </c>
      <c r="CJ831" s="42">
        <f t="shared" si="578"/>
        <v>6.6969955892201463E-2</v>
      </c>
      <c r="CK831" s="54">
        <v>0</v>
      </c>
    </row>
    <row r="832" spans="1:89" ht="20" customHeight="1" x14ac:dyDescent="0.6">
      <c r="A832" s="47">
        <v>825</v>
      </c>
      <c r="B832" s="47">
        <v>2</v>
      </c>
      <c r="C832" s="70" t="s">
        <v>1242</v>
      </c>
      <c r="D832" s="48" t="s">
        <v>436</v>
      </c>
      <c r="E832" s="78" t="s">
        <v>297</v>
      </c>
      <c r="F832" s="57"/>
      <c r="G832" s="19">
        <v>40</v>
      </c>
      <c r="H832" s="20">
        <f t="shared" si="537"/>
        <v>0</v>
      </c>
      <c r="I832" s="23">
        <v>3915</v>
      </c>
      <c r="J832" s="22">
        <v>50</v>
      </c>
      <c r="K832" s="20">
        <f t="shared" si="538"/>
        <v>195750</v>
      </c>
      <c r="L832" s="23"/>
      <c r="M832" s="24">
        <v>60</v>
      </c>
      <c r="N832" s="20">
        <f t="shared" si="539"/>
        <v>0</v>
      </c>
      <c r="O832" s="23">
        <v>2518</v>
      </c>
      <c r="P832" s="25">
        <v>12</v>
      </c>
      <c r="Q832" s="20">
        <f t="shared" si="540"/>
        <v>30216</v>
      </c>
      <c r="R832" s="23">
        <v>460</v>
      </c>
      <c r="S832" s="26">
        <v>12</v>
      </c>
      <c r="T832" s="20">
        <f t="shared" si="541"/>
        <v>5520</v>
      </c>
      <c r="U832" s="23">
        <v>304</v>
      </c>
      <c r="V832" s="25">
        <v>8</v>
      </c>
      <c r="W832" s="20">
        <f t="shared" si="542"/>
        <v>2432</v>
      </c>
      <c r="X832" s="23">
        <v>280</v>
      </c>
      <c r="Y832" s="25">
        <v>12</v>
      </c>
      <c r="Z832" s="20">
        <f t="shared" si="543"/>
        <v>3360</v>
      </c>
      <c r="AA832" s="23">
        <v>340</v>
      </c>
      <c r="AB832" s="25">
        <v>10</v>
      </c>
      <c r="AC832" s="20">
        <f t="shared" si="544"/>
        <v>3400</v>
      </c>
      <c r="AD832" s="23"/>
      <c r="AE832" s="25">
        <v>25</v>
      </c>
      <c r="AF832" s="20">
        <f t="shared" si="545"/>
        <v>0</v>
      </c>
      <c r="AG832" s="23"/>
      <c r="AH832" s="25">
        <v>7.5</v>
      </c>
      <c r="AI832" s="20">
        <f t="shared" si="546"/>
        <v>0</v>
      </c>
      <c r="AJ832" s="23"/>
      <c r="AK832" s="22">
        <v>15</v>
      </c>
      <c r="AL832" s="20">
        <f t="shared" si="547"/>
        <v>0</v>
      </c>
      <c r="AM832" s="23"/>
      <c r="AN832" s="25">
        <v>12</v>
      </c>
      <c r="AO832" s="20">
        <f t="shared" si="548"/>
        <v>0</v>
      </c>
      <c r="AP832" s="23">
        <f t="shared" si="549"/>
        <v>1384</v>
      </c>
      <c r="AQ832" s="23">
        <v>45</v>
      </c>
      <c r="AR832" s="27">
        <v>4</v>
      </c>
      <c r="AS832" s="23">
        <f t="shared" si="550"/>
        <v>180</v>
      </c>
      <c r="AT832" s="23"/>
      <c r="AU832" s="28">
        <v>6</v>
      </c>
      <c r="AV832" s="23">
        <f t="shared" si="551"/>
        <v>0</v>
      </c>
      <c r="AW832" s="23">
        <v>955</v>
      </c>
      <c r="AX832" s="29">
        <f t="shared" si="552"/>
        <v>1135</v>
      </c>
      <c r="AY832" s="23">
        <v>17810</v>
      </c>
      <c r="AZ832" s="30">
        <f t="shared" si="553"/>
        <v>0.64316730523627075</v>
      </c>
      <c r="BA832" s="30">
        <f t="shared" si="554"/>
        <v>0.35351213282247768</v>
      </c>
      <c r="BB832" s="30">
        <f t="shared" si="555"/>
        <v>0.45075456711675932</v>
      </c>
      <c r="BC832" s="20">
        <f t="shared" si="556"/>
        <v>210462</v>
      </c>
      <c r="BD832" s="20">
        <f t="shared" si="557"/>
        <v>201270</v>
      </c>
      <c r="BE832" s="20">
        <f t="shared" si="558"/>
        <v>210462</v>
      </c>
      <c r="BF832" s="20">
        <f t="shared" si="559"/>
        <v>210462</v>
      </c>
      <c r="BG832" s="36">
        <v>258488</v>
      </c>
      <c r="BH832" s="36">
        <v>168721.065036202</v>
      </c>
      <c r="BI832" s="237">
        <f t="shared" si="560"/>
        <v>65.272300855823858</v>
      </c>
      <c r="BJ832" s="238">
        <f t="shared" si="561"/>
        <v>15316</v>
      </c>
      <c r="BK832" s="239">
        <f t="shared" si="562"/>
        <v>5.9252267029804093</v>
      </c>
      <c r="BL832" s="27">
        <f t="shared" si="563"/>
        <v>31987.200000000001</v>
      </c>
      <c r="BM832" s="239">
        <f t="shared" si="564"/>
        <v>12.374733063043545</v>
      </c>
      <c r="BN832" s="240">
        <f t="shared" si="565"/>
        <v>0</v>
      </c>
      <c r="BO832" s="239">
        <f t="shared" si="566"/>
        <v>0</v>
      </c>
      <c r="BP832" s="27">
        <f t="shared" si="567"/>
        <v>18000</v>
      </c>
      <c r="BQ832" s="239">
        <f t="shared" si="568"/>
        <v>6.9635727770728231</v>
      </c>
      <c r="BR832" s="36">
        <f t="shared" si="569"/>
        <v>27043.47</v>
      </c>
      <c r="BS832" s="239">
        <f t="shared" si="570"/>
        <v>10.462176193865867</v>
      </c>
      <c r="BT832" s="248">
        <f t="shared" si="579"/>
        <v>0.34727699144176133</v>
      </c>
      <c r="BU832" s="36">
        <v>92346.67</v>
      </c>
      <c r="BV832" s="47">
        <f t="shared" si="571"/>
        <v>35.725708736962645</v>
      </c>
      <c r="BW832" s="54">
        <f t="shared" si="572"/>
        <v>-2579.7350362019934</v>
      </c>
      <c r="BX832" s="237">
        <f t="shared" si="573"/>
        <v>-0.99800959278650969</v>
      </c>
      <c r="BY832" s="53">
        <v>7696</v>
      </c>
      <c r="BZ832" s="53">
        <v>3420</v>
      </c>
      <c r="CA832" s="53">
        <v>2370</v>
      </c>
      <c r="CB832" s="53">
        <v>1830</v>
      </c>
      <c r="CC832" s="54">
        <v>31987.200000000001</v>
      </c>
      <c r="CD832" s="54"/>
      <c r="CE832" s="54">
        <v>18000</v>
      </c>
      <c r="CF832" s="42">
        <f t="shared" si="574"/>
        <v>3.6567171270823234E-2</v>
      </c>
      <c r="CG832" s="42">
        <f t="shared" si="575"/>
        <v>1.699210016395886E-2</v>
      </c>
      <c r="CH832" s="42">
        <f t="shared" si="576"/>
        <v>1.1260940217236365E-2</v>
      </c>
      <c r="CI832" s="42">
        <f t="shared" si="577"/>
        <v>8.6951563702711183E-3</v>
      </c>
      <c r="CJ832" s="42">
        <f t="shared" si="578"/>
        <v>0.12374733063043546</v>
      </c>
      <c r="CK832" s="54">
        <v>0</v>
      </c>
    </row>
    <row r="833" spans="1:89" ht="20" customHeight="1" x14ac:dyDescent="0.6">
      <c r="A833" s="47">
        <v>826</v>
      </c>
      <c r="B833" s="62">
        <v>2</v>
      </c>
      <c r="C833" s="48" t="s">
        <v>1243</v>
      </c>
      <c r="D833" s="48" t="s">
        <v>87</v>
      </c>
      <c r="E833" s="48" t="s">
        <v>294</v>
      </c>
      <c r="F833" s="55"/>
      <c r="G833" s="19">
        <v>40</v>
      </c>
      <c r="H833" s="20">
        <f t="shared" si="537"/>
        <v>0</v>
      </c>
      <c r="I833" s="23">
        <v>3967</v>
      </c>
      <c r="J833" s="22">
        <v>50</v>
      </c>
      <c r="K833" s="20">
        <f t="shared" si="538"/>
        <v>198350</v>
      </c>
      <c r="L833" s="23"/>
      <c r="M833" s="24">
        <v>60</v>
      </c>
      <c r="N833" s="20">
        <f t="shared" si="539"/>
        <v>0</v>
      </c>
      <c r="O833" s="23">
        <v>1915</v>
      </c>
      <c r="P833" s="25">
        <v>12</v>
      </c>
      <c r="Q833" s="20">
        <f t="shared" si="540"/>
        <v>22980</v>
      </c>
      <c r="R833" s="23"/>
      <c r="S833" s="26">
        <v>12</v>
      </c>
      <c r="T833" s="20">
        <f t="shared" si="541"/>
        <v>0</v>
      </c>
      <c r="U833" s="23">
        <v>330</v>
      </c>
      <c r="V833" s="25">
        <v>8</v>
      </c>
      <c r="W833" s="20">
        <f t="shared" si="542"/>
        <v>2640</v>
      </c>
      <c r="X833" s="23">
        <v>40</v>
      </c>
      <c r="Y833" s="25">
        <v>12</v>
      </c>
      <c r="Z833" s="20">
        <f t="shared" si="543"/>
        <v>480</v>
      </c>
      <c r="AA833" s="23">
        <v>526</v>
      </c>
      <c r="AB833" s="25">
        <v>10</v>
      </c>
      <c r="AC833" s="20">
        <f t="shared" si="544"/>
        <v>5260</v>
      </c>
      <c r="AD833" s="23">
        <v>65</v>
      </c>
      <c r="AE833" s="25">
        <v>25</v>
      </c>
      <c r="AF833" s="20">
        <f t="shared" si="545"/>
        <v>1625</v>
      </c>
      <c r="AG833" s="23">
        <v>108</v>
      </c>
      <c r="AH833" s="25">
        <v>7.5</v>
      </c>
      <c r="AI833" s="20">
        <f t="shared" si="546"/>
        <v>810</v>
      </c>
      <c r="AJ833" s="23"/>
      <c r="AK833" s="22">
        <v>15</v>
      </c>
      <c r="AL833" s="20">
        <f t="shared" si="547"/>
        <v>0</v>
      </c>
      <c r="AM833" s="23"/>
      <c r="AN833" s="25">
        <v>12</v>
      </c>
      <c r="AO833" s="20">
        <f t="shared" si="548"/>
        <v>0</v>
      </c>
      <c r="AP833" s="23">
        <f t="shared" si="549"/>
        <v>1069</v>
      </c>
      <c r="AQ833" s="23"/>
      <c r="AR833" s="27">
        <v>4</v>
      </c>
      <c r="AS833" s="23">
        <f t="shared" si="550"/>
        <v>0</v>
      </c>
      <c r="AT833" s="23">
        <v>1</v>
      </c>
      <c r="AU833" s="28">
        <v>6</v>
      </c>
      <c r="AV833" s="23">
        <f t="shared" si="551"/>
        <v>6</v>
      </c>
      <c r="AW833" s="23">
        <v>1187</v>
      </c>
      <c r="AX833" s="29">
        <f t="shared" si="552"/>
        <v>1193</v>
      </c>
      <c r="AY833" s="23">
        <v>23699</v>
      </c>
      <c r="AZ833" s="30">
        <f t="shared" si="553"/>
        <v>0.48273254348374084</v>
      </c>
      <c r="BA833" s="30">
        <f t="shared" si="554"/>
        <v>0.26947315351651124</v>
      </c>
      <c r="BB833" s="30">
        <f t="shared" si="555"/>
        <v>0.62297650130548299</v>
      </c>
      <c r="BC833" s="20">
        <f t="shared" si="556"/>
        <v>208355</v>
      </c>
      <c r="BD833" s="20">
        <f t="shared" si="557"/>
        <v>199975</v>
      </c>
      <c r="BE833" s="20">
        <f t="shared" si="558"/>
        <v>208355</v>
      </c>
      <c r="BF833" s="20">
        <f t="shared" si="559"/>
        <v>209165</v>
      </c>
      <c r="BG833" s="36">
        <v>255844</v>
      </c>
      <c r="BH833" s="36">
        <v>169554.143706</v>
      </c>
      <c r="BI833" s="237">
        <f t="shared" si="560"/>
        <v>66.272472172886609</v>
      </c>
      <c r="BJ833" s="238">
        <f t="shared" si="561"/>
        <v>20886</v>
      </c>
      <c r="BK833" s="239">
        <f t="shared" si="562"/>
        <v>8.1635684245086839</v>
      </c>
      <c r="BL833" s="27">
        <f t="shared" si="563"/>
        <v>22500</v>
      </c>
      <c r="BM833" s="239">
        <f t="shared" si="564"/>
        <v>8.7944216006629041</v>
      </c>
      <c r="BN833" s="240">
        <f t="shared" si="565"/>
        <v>3250</v>
      </c>
      <c r="BO833" s="239">
        <f t="shared" si="566"/>
        <v>1.2703053423179751</v>
      </c>
      <c r="BP833" s="27">
        <f t="shared" si="567"/>
        <v>15000</v>
      </c>
      <c r="BQ833" s="239">
        <f t="shared" si="568"/>
        <v>5.8629477337752691</v>
      </c>
      <c r="BR833" s="36">
        <f t="shared" si="569"/>
        <v>38274</v>
      </c>
      <c r="BS833" s="239">
        <f t="shared" si="570"/>
        <v>14.959897437500977</v>
      </c>
      <c r="BT833" s="248">
        <f t="shared" si="579"/>
        <v>0.33727527827113396</v>
      </c>
      <c r="BU833" s="36">
        <v>99910</v>
      </c>
      <c r="BV833" s="47">
        <f t="shared" si="571"/>
        <v>39.051140538765807</v>
      </c>
      <c r="BW833" s="54">
        <f t="shared" si="572"/>
        <v>-13620.143706000003</v>
      </c>
      <c r="BX833" s="237">
        <f t="shared" si="573"/>
        <v>-5.3236127116524141</v>
      </c>
      <c r="BY833" s="53">
        <v>7686</v>
      </c>
      <c r="BZ833" s="53">
        <v>6875</v>
      </c>
      <c r="CA833" s="53">
        <v>4340</v>
      </c>
      <c r="CB833" s="53">
        <v>1985</v>
      </c>
      <c r="CC833" s="54">
        <v>22500</v>
      </c>
      <c r="CD833" s="54">
        <v>3250</v>
      </c>
      <c r="CE833" s="54">
        <v>15000</v>
      </c>
      <c r="CF833" s="42">
        <f t="shared" si="574"/>
        <v>3.6888963547791032E-2</v>
      </c>
      <c r="CG833" s="42">
        <f t="shared" si="575"/>
        <v>3.4379297412176525E-2</v>
      </c>
      <c r="CH833" s="42">
        <f t="shared" si="576"/>
        <v>2.0829833697295481E-2</v>
      </c>
      <c r="CI833" s="42">
        <f t="shared" si="577"/>
        <v>9.4901154590873241E-3</v>
      </c>
      <c r="CJ833" s="42">
        <f t="shared" si="578"/>
        <v>8.7944216006629036E-2</v>
      </c>
      <c r="CK833" s="54">
        <v>0</v>
      </c>
    </row>
    <row r="834" spans="1:89" ht="20" customHeight="1" x14ac:dyDescent="0.6">
      <c r="A834" s="47">
        <v>827</v>
      </c>
      <c r="B834" s="47">
        <v>1</v>
      </c>
      <c r="C834" s="48" t="s">
        <v>1244</v>
      </c>
      <c r="D834" s="48" t="s">
        <v>694</v>
      </c>
      <c r="E834" s="48" t="s">
        <v>213</v>
      </c>
      <c r="F834" s="23"/>
      <c r="G834" s="19">
        <v>40</v>
      </c>
      <c r="H834" s="20">
        <f t="shared" si="537"/>
        <v>0</v>
      </c>
      <c r="I834" s="23">
        <v>4610</v>
      </c>
      <c r="J834" s="22">
        <v>50</v>
      </c>
      <c r="K834" s="20">
        <f t="shared" si="538"/>
        <v>230500</v>
      </c>
      <c r="L834" s="23"/>
      <c r="M834" s="24">
        <v>60</v>
      </c>
      <c r="N834" s="20">
        <f t="shared" si="539"/>
        <v>0</v>
      </c>
      <c r="O834" s="23">
        <v>805</v>
      </c>
      <c r="P834" s="25">
        <v>12</v>
      </c>
      <c r="Q834" s="20">
        <f t="shared" si="540"/>
        <v>9660</v>
      </c>
      <c r="R834" s="23">
        <v>460</v>
      </c>
      <c r="S834" s="26">
        <v>12</v>
      </c>
      <c r="T834" s="20">
        <f t="shared" si="541"/>
        <v>5520</v>
      </c>
      <c r="U834" s="23">
        <v>270</v>
      </c>
      <c r="V834" s="25">
        <v>8</v>
      </c>
      <c r="W834" s="20">
        <f t="shared" si="542"/>
        <v>2160</v>
      </c>
      <c r="X834" s="23"/>
      <c r="Y834" s="25">
        <v>12</v>
      </c>
      <c r="Z834" s="20">
        <f t="shared" si="543"/>
        <v>0</v>
      </c>
      <c r="AA834" s="23">
        <v>90</v>
      </c>
      <c r="AB834" s="25">
        <v>10</v>
      </c>
      <c r="AC834" s="20">
        <f t="shared" si="544"/>
        <v>900</v>
      </c>
      <c r="AD834" s="23"/>
      <c r="AE834" s="25">
        <v>25</v>
      </c>
      <c r="AF834" s="20">
        <f t="shared" si="545"/>
        <v>0</v>
      </c>
      <c r="AG834" s="23"/>
      <c r="AH834" s="25">
        <v>7.5</v>
      </c>
      <c r="AI834" s="20">
        <f t="shared" si="546"/>
        <v>0</v>
      </c>
      <c r="AJ834" s="23"/>
      <c r="AK834" s="22">
        <v>15</v>
      </c>
      <c r="AL834" s="20">
        <f t="shared" si="547"/>
        <v>0</v>
      </c>
      <c r="AM834" s="23"/>
      <c r="AN834" s="25">
        <v>12</v>
      </c>
      <c r="AO834" s="20">
        <f t="shared" si="548"/>
        <v>0</v>
      </c>
      <c r="AP834" s="23">
        <f t="shared" si="549"/>
        <v>820</v>
      </c>
      <c r="AQ834" s="23"/>
      <c r="AR834" s="27">
        <v>4</v>
      </c>
      <c r="AS834" s="23">
        <f t="shared" si="550"/>
        <v>0</v>
      </c>
      <c r="AT834" s="23">
        <v>5</v>
      </c>
      <c r="AU834" s="28">
        <v>6</v>
      </c>
      <c r="AV834" s="23">
        <f t="shared" si="551"/>
        <v>30</v>
      </c>
      <c r="AW834" s="23">
        <v>243</v>
      </c>
      <c r="AX834" s="29">
        <f t="shared" si="552"/>
        <v>273</v>
      </c>
      <c r="AY834" s="23">
        <v>6162</v>
      </c>
      <c r="AZ834" s="30">
        <f t="shared" si="553"/>
        <v>0.17462039045553146</v>
      </c>
      <c r="BA834" s="30">
        <f t="shared" si="554"/>
        <v>0.17787418655097614</v>
      </c>
      <c r="BB834" s="30">
        <f t="shared" si="555"/>
        <v>0.33913043478260868</v>
      </c>
      <c r="BC834" s="20">
        <f t="shared" si="556"/>
        <v>239080</v>
      </c>
      <c r="BD834" s="20">
        <f t="shared" si="557"/>
        <v>236020</v>
      </c>
      <c r="BE834" s="20">
        <f t="shared" si="558"/>
        <v>239080</v>
      </c>
      <c r="BF834" s="20">
        <f t="shared" si="559"/>
        <v>239080</v>
      </c>
      <c r="BG834" s="36">
        <v>254902</v>
      </c>
      <c r="BH834" s="36">
        <v>175440.70909090899</v>
      </c>
      <c r="BI834" s="237">
        <f t="shared" si="560"/>
        <v>68.826729131552128</v>
      </c>
      <c r="BJ834" s="238">
        <f t="shared" si="561"/>
        <v>13582.5</v>
      </c>
      <c r="BK834" s="239">
        <f t="shared" si="562"/>
        <v>5.3285184109971677</v>
      </c>
      <c r="BL834" s="27">
        <f t="shared" si="563"/>
        <v>19140</v>
      </c>
      <c r="BM834" s="239">
        <f t="shared" si="564"/>
        <v>7.5087680755741424</v>
      </c>
      <c r="BN834" s="240">
        <f t="shared" si="565"/>
        <v>7612.05</v>
      </c>
      <c r="BO834" s="239">
        <f t="shared" si="566"/>
        <v>2.9862653098053369</v>
      </c>
      <c r="BP834" s="27">
        <f t="shared" si="567"/>
        <v>18000</v>
      </c>
      <c r="BQ834" s="239">
        <f t="shared" si="568"/>
        <v>7.0615373751480961</v>
      </c>
      <c r="BR834" s="36">
        <f t="shared" si="569"/>
        <v>21941.845000000001</v>
      </c>
      <c r="BS834" s="239">
        <f t="shared" si="570"/>
        <v>8.6079532526225773</v>
      </c>
      <c r="BT834" s="248">
        <f t="shared" si="579"/>
        <v>0.31173270868447878</v>
      </c>
      <c r="BU834" s="36">
        <v>80276.395000000004</v>
      </c>
      <c r="BV834" s="47">
        <f t="shared" si="571"/>
        <v>31.493042424147323</v>
      </c>
      <c r="BW834" s="54">
        <f t="shared" si="572"/>
        <v>-815.10409090899338</v>
      </c>
      <c r="BX834" s="237">
        <f t="shared" si="573"/>
        <v>-0.31977155569944271</v>
      </c>
      <c r="BY834" s="53">
        <v>3738.5</v>
      </c>
      <c r="BZ834" s="53">
        <v>3354</v>
      </c>
      <c r="CA834" s="53">
        <v>4250</v>
      </c>
      <c r="CB834" s="53">
        <v>2240</v>
      </c>
      <c r="CC834" s="54">
        <v>19140</v>
      </c>
      <c r="CD834" s="54">
        <v>7612.05</v>
      </c>
      <c r="CE834" s="54">
        <v>18000</v>
      </c>
      <c r="CF834" s="42">
        <f t="shared" si="574"/>
        <v>1.5637025263510122E-2</v>
      </c>
      <c r="CG834" s="42">
        <f t="shared" si="575"/>
        <v>1.4210660113549699E-2</v>
      </c>
      <c r="CH834" s="42">
        <f t="shared" si="576"/>
        <v>1.7776476493224027E-2</v>
      </c>
      <c r="CI834" s="42">
        <f t="shared" si="577"/>
        <v>9.369248787016898E-3</v>
      </c>
      <c r="CJ834" s="42">
        <f t="shared" si="578"/>
        <v>7.5087680755741418E-2</v>
      </c>
      <c r="CK834" s="54">
        <v>0</v>
      </c>
    </row>
    <row r="835" spans="1:89" ht="20" customHeight="1" x14ac:dyDescent="0.6">
      <c r="A835" s="47">
        <v>828</v>
      </c>
      <c r="B835" s="47">
        <v>3</v>
      </c>
      <c r="C835" s="60" t="s">
        <v>1245</v>
      </c>
      <c r="D835" s="47" t="s">
        <v>1170</v>
      </c>
      <c r="E835" s="47" t="s">
        <v>216</v>
      </c>
      <c r="F835" s="57"/>
      <c r="G835" s="19">
        <v>40</v>
      </c>
      <c r="H835" s="20">
        <f t="shared" si="537"/>
        <v>0</v>
      </c>
      <c r="I835" s="57">
        <v>4201</v>
      </c>
      <c r="J835" s="22">
        <v>50</v>
      </c>
      <c r="K835" s="20">
        <f t="shared" si="538"/>
        <v>210050</v>
      </c>
      <c r="L835" s="23"/>
      <c r="M835" s="24">
        <v>60</v>
      </c>
      <c r="N835" s="20">
        <f t="shared" si="539"/>
        <v>0</v>
      </c>
      <c r="O835" s="23">
        <v>1354</v>
      </c>
      <c r="P835" s="25">
        <v>12</v>
      </c>
      <c r="Q835" s="20">
        <f t="shared" si="540"/>
        <v>16248</v>
      </c>
      <c r="R835" s="23"/>
      <c r="S835" s="26">
        <v>12</v>
      </c>
      <c r="T835" s="20">
        <f t="shared" si="541"/>
        <v>0</v>
      </c>
      <c r="U835" s="23">
        <v>522</v>
      </c>
      <c r="V835" s="25">
        <v>8</v>
      </c>
      <c r="W835" s="20">
        <f t="shared" si="542"/>
        <v>4176</v>
      </c>
      <c r="X835" s="23"/>
      <c r="Y835" s="25">
        <v>12</v>
      </c>
      <c r="Z835" s="20">
        <f t="shared" si="543"/>
        <v>0</v>
      </c>
      <c r="AA835" s="23">
        <v>532</v>
      </c>
      <c r="AB835" s="25">
        <v>10</v>
      </c>
      <c r="AC835" s="20">
        <f t="shared" si="544"/>
        <v>5320</v>
      </c>
      <c r="AD835" s="23">
        <v>70</v>
      </c>
      <c r="AE835" s="25">
        <v>25</v>
      </c>
      <c r="AF835" s="20">
        <f t="shared" si="545"/>
        <v>1750</v>
      </c>
      <c r="AG835" s="23">
        <v>208</v>
      </c>
      <c r="AH835" s="25">
        <v>7.5</v>
      </c>
      <c r="AI835" s="20">
        <f t="shared" si="546"/>
        <v>1560</v>
      </c>
      <c r="AJ835" s="23"/>
      <c r="AK835" s="22">
        <v>15</v>
      </c>
      <c r="AL835" s="20">
        <f t="shared" si="547"/>
        <v>0</v>
      </c>
      <c r="AM835" s="23"/>
      <c r="AN835" s="25">
        <v>12</v>
      </c>
      <c r="AO835" s="20">
        <f t="shared" si="548"/>
        <v>0</v>
      </c>
      <c r="AP835" s="23">
        <f t="shared" si="549"/>
        <v>1332</v>
      </c>
      <c r="AQ835" s="23"/>
      <c r="AR835" s="27">
        <v>4</v>
      </c>
      <c r="AS835" s="23">
        <f t="shared" si="550"/>
        <v>0</v>
      </c>
      <c r="AT835" s="23"/>
      <c r="AU835" s="28">
        <v>6</v>
      </c>
      <c r="AV835" s="23">
        <f t="shared" si="551"/>
        <v>0</v>
      </c>
      <c r="AW835" s="23">
        <v>356</v>
      </c>
      <c r="AX835" s="29">
        <f t="shared" si="552"/>
        <v>356</v>
      </c>
      <c r="AY835" s="23">
        <v>8130</v>
      </c>
      <c r="AZ835" s="30">
        <f t="shared" si="553"/>
        <v>0.32230421328255177</v>
      </c>
      <c r="BA835" s="30">
        <f t="shared" si="554"/>
        <v>0.31706736491311593</v>
      </c>
      <c r="BB835" s="30">
        <f t="shared" si="555"/>
        <v>0.26292466765140327</v>
      </c>
      <c r="BC835" s="20">
        <f t="shared" si="556"/>
        <v>221296</v>
      </c>
      <c r="BD835" s="20">
        <f t="shared" si="557"/>
        <v>211800</v>
      </c>
      <c r="BE835" s="20">
        <f t="shared" si="558"/>
        <v>221296</v>
      </c>
      <c r="BF835" s="20">
        <f t="shared" si="559"/>
        <v>222856</v>
      </c>
      <c r="BG835" s="36">
        <v>249974</v>
      </c>
      <c r="BH835" s="36">
        <v>165835.50160091501</v>
      </c>
      <c r="BI835" s="237">
        <f t="shared" si="560"/>
        <v>66.341100114777944</v>
      </c>
      <c r="BJ835" s="238">
        <f t="shared" si="561"/>
        <v>19737</v>
      </c>
      <c r="BK835" s="239">
        <f t="shared" si="562"/>
        <v>7.8956211445990387</v>
      </c>
      <c r="BL835" s="27">
        <f t="shared" si="563"/>
        <v>28800</v>
      </c>
      <c r="BM835" s="239">
        <f t="shared" si="564"/>
        <v>11.521198204613281</v>
      </c>
      <c r="BN835" s="240">
        <f t="shared" si="565"/>
        <v>0</v>
      </c>
      <c r="BO835" s="239">
        <f t="shared" si="566"/>
        <v>0</v>
      </c>
      <c r="BP835" s="27">
        <f t="shared" si="567"/>
        <v>20000</v>
      </c>
      <c r="BQ835" s="239">
        <f t="shared" si="568"/>
        <v>8.0008320865370006</v>
      </c>
      <c r="BR835" s="36">
        <f t="shared" si="569"/>
        <v>31019.550000000003</v>
      </c>
      <c r="BS835" s="239">
        <f t="shared" si="570"/>
        <v>12.409110547496942</v>
      </c>
      <c r="BT835" s="248">
        <f t="shared" si="579"/>
        <v>0.3365889988522206</v>
      </c>
      <c r="BU835" s="36">
        <v>99556.55</v>
      </c>
      <c r="BV835" s="47">
        <f t="shared" si="571"/>
        <v>39.826761983246264</v>
      </c>
      <c r="BW835" s="54">
        <f t="shared" si="572"/>
        <v>-15418.051600915016</v>
      </c>
      <c r="BX835" s="237">
        <f t="shared" si="573"/>
        <v>-6.1678620980242016</v>
      </c>
      <c r="BY835" s="53">
        <v>7452</v>
      </c>
      <c r="BZ835" s="53">
        <v>4800</v>
      </c>
      <c r="CA835" s="53">
        <v>4400</v>
      </c>
      <c r="CB835" s="53">
        <v>3085</v>
      </c>
      <c r="CC835" s="54">
        <v>28800</v>
      </c>
      <c r="CD835" s="54"/>
      <c r="CE835" s="54">
        <v>20000</v>
      </c>
      <c r="CF835" s="42">
        <f t="shared" si="574"/>
        <v>3.3674354710433084E-2</v>
      </c>
      <c r="CG835" s="42">
        <f t="shared" si="575"/>
        <v>2.2662889518413599E-2</v>
      </c>
      <c r="CH835" s="42">
        <f t="shared" si="576"/>
        <v>1.9882871809702843E-2</v>
      </c>
      <c r="CI835" s="42">
        <f t="shared" si="577"/>
        <v>1.3843019707793374E-2</v>
      </c>
      <c r="CJ835" s="42">
        <f t="shared" si="578"/>
        <v>0.1152119820461328</v>
      </c>
      <c r="CK835" s="54">
        <v>0</v>
      </c>
    </row>
    <row r="836" spans="1:89" ht="20" customHeight="1" x14ac:dyDescent="0.6">
      <c r="A836" s="47">
        <v>829</v>
      </c>
      <c r="B836" s="47">
        <v>2</v>
      </c>
      <c r="C836" s="48" t="s">
        <v>1246</v>
      </c>
      <c r="D836" s="48" t="s">
        <v>630</v>
      </c>
      <c r="E836" s="48" t="s">
        <v>163</v>
      </c>
      <c r="F836" s="66">
        <v>11</v>
      </c>
      <c r="G836" s="19">
        <v>40</v>
      </c>
      <c r="H836" s="20">
        <f t="shared" si="537"/>
        <v>440</v>
      </c>
      <c r="I836" s="66">
        <v>3934</v>
      </c>
      <c r="J836" s="22">
        <v>50</v>
      </c>
      <c r="K836" s="20">
        <f t="shared" si="538"/>
        <v>196700</v>
      </c>
      <c r="L836" s="23"/>
      <c r="M836" s="24">
        <v>60</v>
      </c>
      <c r="N836" s="20">
        <f t="shared" si="539"/>
        <v>0</v>
      </c>
      <c r="O836" s="66">
        <v>2119</v>
      </c>
      <c r="P836" s="25">
        <v>12</v>
      </c>
      <c r="Q836" s="20">
        <f t="shared" si="540"/>
        <v>25428</v>
      </c>
      <c r="R836" s="66"/>
      <c r="S836" s="26">
        <v>12</v>
      </c>
      <c r="T836" s="20">
        <f t="shared" si="541"/>
        <v>0</v>
      </c>
      <c r="U836" s="66">
        <v>457</v>
      </c>
      <c r="V836" s="25">
        <v>8</v>
      </c>
      <c r="W836" s="20">
        <f t="shared" si="542"/>
        <v>3656</v>
      </c>
      <c r="X836" s="66">
        <v>93</v>
      </c>
      <c r="Y836" s="25">
        <v>12</v>
      </c>
      <c r="Z836" s="20">
        <f t="shared" si="543"/>
        <v>1116</v>
      </c>
      <c r="AA836" s="66">
        <v>394</v>
      </c>
      <c r="AB836" s="25">
        <v>10</v>
      </c>
      <c r="AC836" s="20">
        <f t="shared" si="544"/>
        <v>3940</v>
      </c>
      <c r="AD836" s="66"/>
      <c r="AE836" s="25">
        <v>25</v>
      </c>
      <c r="AF836" s="20">
        <f t="shared" si="545"/>
        <v>0</v>
      </c>
      <c r="AG836" s="66">
        <v>242</v>
      </c>
      <c r="AH836" s="25">
        <v>7.5</v>
      </c>
      <c r="AI836" s="20">
        <f t="shared" si="546"/>
        <v>1815</v>
      </c>
      <c r="AJ836" s="66">
        <v>8</v>
      </c>
      <c r="AK836" s="22">
        <v>15</v>
      </c>
      <c r="AL836" s="20">
        <f t="shared" si="547"/>
        <v>120</v>
      </c>
      <c r="AM836" s="66"/>
      <c r="AN836" s="25">
        <v>12</v>
      </c>
      <c r="AO836" s="20">
        <f t="shared" si="548"/>
        <v>0</v>
      </c>
      <c r="AP836" s="23">
        <f t="shared" si="549"/>
        <v>1194</v>
      </c>
      <c r="AQ836" s="66">
        <v>28</v>
      </c>
      <c r="AR836" s="27">
        <v>4</v>
      </c>
      <c r="AS836" s="23">
        <f t="shared" si="550"/>
        <v>112</v>
      </c>
      <c r="AT836" s="66">
        <v>6</v>
      </c>
      <c r="AU836" s="28">
        <v>6</v>
      </c>
      <c r="AV836" s="23">
        <f t="shared" si="551"/>
        <v>36</v>
      </c>
      <c r="AW836" s="66">
        <f>75+126+111+223</f>
        <v>535</v>
      </c>
      <c r="AX836" s="29">
        <f t="shared" si="552"/>
        <v>683</v>
      </c>
      <c r="AY836" s="23">
        <v>12799</v>
      </c>
      <c r="AZ836" s="30">
        <f t="shared" si="553"/>
        <v>0.53713561470215465</v>
      </c>
      <c r="BA836" s="30">
        <f t="shared" si="554"/>
        <v>0.30266159695817491</v>
      </c>
      <c r="BB836" s="30">
        <f t="shared" si="555"/>
        <v>0.32232184992921187</v>
      </c>
      <c r="BC836" s="20">
        <f t="shared" si="556"/>
        <v>205852</v>
      </c>
      <c r="BD836" s="20">
        <f t="shared" si="557"/>
        <v>197140</v>
      </c>
      <c r="BE836" s="20">
        <f t="shared" si="558"/>
        <v>205852</v>
      </c>
      <c r="BF836" s="20">
        <f t="shared" si="559"/>
        <v>207667</v>
      </c>
      <c r="BG836" s="88">
        <v>245787</v>
      </c>
      <c r="BH836" s="88">
        <v>161623.14000000001</v>
      </c>
      <c r="BI836" s="237">
        <f t="shared" si="560"/>
        <v>65.757399699740034</v>
      </c>
      <c r="BJ836" s="238">
        <f t="shared" si="561"/>
        <v>15445</v>
      </c>
      <c r="BK836" s="239">
        <f t="shared" si="562"/>
        <v>6.2838962190840038</v>
      </c>
      <c r="BL836" s="27">
        <f t="shared" si="563"/>
        <v>22354</v>
      </c>
      <c r="BM836" s="239">
        <f t="shared" si="564"/>
        <v>9.0948666935191849</v>
      </c>
      <c r="BN836" s="240">
        <f t="shared" si="565"/>
        <v>585</v>
      </c>
      <c r="BO836" s="239">
        <f t="shared" si="566"/>
        <v>0.23801096070988295</v>
      </c>
      <c r="BP836" s="27">
        <f t="shared" si="567"/>
        <v>30000</v>
      </c>
      <c r="BQ836" s="239">
        <f t="shared" si="568"/>
        <v>12.205690292814511</v>
      </c>
      <c r="BR836" s="36">
        <f t="shared" si="569"/>
        <v>15678</v>
      </c>
      <c r="BS836" s="239">
        <f t="shared" si="570"/>
        <v>6.3786937470248635</v>
      </c>
      <c r="BT836" s="248">
        <f t="shared" si="579"/>
        <v>0.34242600300259973</v>
      </c>
      <c r="BU836" s="88">
        <v>84062</v>
      </c>
      <c r="BV836" s="47">
        <f t="shared" si="571"/>
        <v>34.20115791315245</v>
      </c>
      <c r="BW836" s="54">
        <f t="shared" si="572"/>
        <v>101.85999999998603</v>
      </c>
      <c r="BX836" s="237">
        <f t="shared" si="573"/>
        <v>4.1442387107530516E-2</v>
      </c>
      <c r="BY836" s="73">
        <v>3610</v>
      </c>
      <c r="BZ836" s="73">
        <v>5625</v>
      </c>
      <c r="CA836" s="73">
        <v>2740</v>
      </c>
      <c r="CB836" s="73">
        <v>3470</v>
      </c>
      <c r="CC836" s="88">
        <v>22354</v>
      </c>
      <c r="CD836" s="88">
        <v>585</v>
      </c>
      <c r="CE836" s="88">
        <v>30000</v>
      </c>
      <c r="CF836" s="42">
        <f t="shared" si="574"/>
        <v>1.7536871150146707E-2</v>
      </c>
      <c r="CG836" s="42">
        <f t="shared" si="575"/>
        <v>2.85330222177133E-2</v>
      </c>
      <c r="CH836" s="42">
        <f t="shared" si="576"/>
        <v>1.3310533781551795E-2</v>
      </c>
      <c r="CI836" s="42">
        <f t="shared" si="577"/>
        <v>1.6709443484039351E-2</v>
      </c>
      <c r="CJ836" s="42">
        <f t="shared" si="578"/>
        <v>9.0948666935191852E-2</v>
      </c>
      <c r="CK836" s="54">
        <f>+BW836*20%</f>
        <v>20.371999999997207</v>
      </c>
    </row>
    <row r="837" spans="1:89" ht="20" customHeight="1" x14ac:dyDescent="0.6">
      <c r="A837" s="47">
        <v>830</v>
      </c>
      <c r="B837" s="47">
        <v>3</v>
      </c>
      <c r="C837" s="48" t="s">
        <v>1247</v>
      </c>
      <c r="D837" s="48" t="s">
        <v>1248</v>
      </c>
      <c r="E837" s="48" t="s">
        <v>764</v>
      </c>
      <c r="F837" s="23"/>
      <c r="G837" s="19">
        <v>40</v>
      </c>
      <c r="H837" s="20">
        <f t="shared" si="537"/>
        <v>0</v>
      </c>
      <c r="I837" s="23">
        <v>3722</v>
      </c>
      <c r="J837" s="22">
        <v>50</v>
      </c>
      <c r="K837" s="20">
        <f t="shared" si="538"/>
        <v>186100</v>
      </c>
      <c r="L837" s="23"/>
      <c r="M837" s="24">
        <v>60</v>
      </c>
      <c r="N837" s="20">
        <f t="shared" si="539"/>
        <v>0</v>
      </c>
      <c r="O837" s="23">
        <v>1667</v>
      </c>
      <c r="P837" s="25">
        <v>12</v>
      </c>
      <c r="Q837" s="20">
        <f t="shared" si="540"/>
        <v>20004</v>
      </c>
      <c r="R837" s="23">
        <v>340</v>
      </c>
      <c r="S837" s="26">
        <v>12</v>
      </c>
      <c r="T837" s="20">
        <f t="shared" si="541"/>
        <v>4080</v>
      </c>
      <c r="U837" s="23">
        <v>642</v>
      </c>
      <c r="V837" s="25">
        <v>8</v>
      </c>
      <c r="W837" s="20">
        <f t="shared" si="542"/>
        <v>5136</v>
      </c>
      <c r="X837" s="23">
        <v>234</v>
      </c>
      <c r="Y837" s="25">
        <v>12</v>
      </c>
      <c r="Z837" s="20">
        <f t="shared" si="543"/>
        <v>2808</v>
      </c>
      <c r="AA837" s="23">
        <v>573</v>
      </c>
      <c r="AB837" s="25">
        <v>10</v>
      </c>
      <c r="AC837" s="20">
        <f t="shared" si="544"/>
        <v>5730</v>
      </c>
      <c r="AD837" s="23">
        <v>205</v>
      </c>
      <c r="AE837" s="25">
        <v>25</v>
      </c>
      <c r="AF837" s="20">
        <f t="shared" si="545"/>
        <v>5125</v>
      </c>
      <c r="AG837" s="23"/>
      <c r="AH837" s="25">
        <v>7.5</v>
      </c>
      <c r="AI837" s="20">
        <f t="shared" si="546"/>
        <v>0</v>
      </c>
      <c r="AJ837" s="23"/>
      <c r="AK837" s="22">
        <v>15</v>
      </c>
      <c r="AL837" s="20">
        <f t="shared" si="547"/>
        <v>0</v>
      </c>
      <c r="AM837" s="23"/>
      <c r="AN837" s="25">
        <v>12</v>
      </c>
      <c r="AO837" s="20">
        <f t="shared" si="548"/>
        <v>0</v>
      </c>
      <c r="AP837" s="23">
        <f t="shared" si="549"/>
        <v>1994</v>
      </c>
      <c r="AQ837" s="23"/>
      <c r="AR837" s="27">
        <v>4</v>
      </c>
      <c r="AS837" s="23">
        <f t="shared" si="550"/>
        <v>0</v>
      </c>
      <c r="AT837" s="23"/>
      <c r="AU837" s="28">
        <v>6</v>
      </c>
      <c r="AV837" s="23">
        <f t="shared" si="551"/>
        <v>0</v>
      </c>
      <c r="AW837" s="23">
        <v>780</v>
      </c>
      <c r="AX837" s="29">
        <f t="shared" si="552"/>
        <v>780</v>
      </c>
      <c r="AY837" s="23">
        <v>11080</v>
      </c>
      <c r="AZ837" s="30">
        <f t="shared" si="553"/>
        <v>0.44787748522299836</v>
      </c>
      <c r="BA837" s="30">
        <f t="shared" si="554"/>
        <v>0.53573347662547022</v>
      </c>
      <c r="BB837" s="30">
        <f t="shared" si="555"/>
        <v>0.46790641871625677</v>
      </c>
      <c r="BC837" s="20">
        <f t="shared" si="556"/>
        <v>208979</v>
      </c>
      <c r="BD837" s="20">
        <f t="shared" si="557"/>
        <v>195305</v>
      </c>
      <c r="BE837" s="20">
        <f t="shared" si="558"/>
        <v>208979</v>
      </c>
      <c r="BF837" s="20">
        <f t="shared" si="559"/>
        <v>208979</v>
      </c>
      <c r="BG837" s="36">
        <v>240063</v>
      </c>
      <c r="BH837" s="36">
        <v>159738.07761286301</v>
      </c>
      <c r="BI837" s="237">
        <f t="shared" si="560"/>
        <v>66.540065571480397</v>
      </c>
      <c r="BJ837" s="238">
        <f t="shared" si="561"/>
        <v>16943</v>
      </c>
      <c r="BK837" s="239">
        <f t="shared" si="562"/>
        <v>7.0577306790300876</v>
      </c>
      <c r="BL837" s="27">
        <f t="shared" si="563"/>
        <v>33120</v>
      </c>
      <c r="BM837" s="239">
        <f t="shared" si="564"/>
        <v>13.796378450656702</v>
      </c>
      <c r="BN837" s="240">
        <f t="shared" si="565"/>
        <v>3600</v>
      </c>
      <c r="BO837" s="239">
        <f t="shared" si="566"/>
        <v>1.4996063533322501</v>
      </c>
      <c r="BP837" s="27">
        <f t="shared" si="567"/>
        <v>10100</v>
      </c>
      <c r="BQ837" s="239">
        <f t="shared" si="568"/>
        <v>4.2072289357377022</v>
      </c>
      <c r="BR837" s="36">
        <f t="shared" si="569"/>
        <v>13323.330000000002</v>
      </c>
      <c r="BS837" s="239">
        <f t="shared" si="570"/>
        <v>5.5499306432061593</v>
      </c>
      <c r="BT837" s="248">
        <f t="shared" si="579"/>
        <v>0.33459934428519594</v>
      </c>
      <c r="BU837" s="36">
        <v>77086.33</v>
      </c>
      <c r="BV837" s="47">
        <f t="shared" si="571"/>
        <v>32.110875061962901</v>
      </c>
      <c r="BW837" s="54">
        <f t="shared" si="572"/>
        <v>3238.5923871369887</v>
      </c>
      <c r="BX837" s="237">
        <f t="shared" si="573"/>
        <v>1.3490593665566908</v>
      </c>
      <c r="BY837" s="53">
        <v>3331</v>
      </c>
      <c r="BZ837" s="53">
        <v>5400</v>
      </c>
      <c r="CA837" s="53">
        <v>6132</v>
      </c>
      <c r="CB837" s="53">
        <v>2080</v>
      </c>
      <c r="CC837" s="54">
        <v>33120</v>
      </c>
      <c r="CD837" s="54">
        <v>3600</v>
      </c>
      <c r="CE837" s="54">
        <v>10100</v>
      </c>
      <c r="CF837" s="42">
        <f t="shared" si="574"/>
        <v>1.5939400609630634E-2</v>
      </c>
      <c r="CG837" s="42">
        <f t="shared" si="575"/>
        <v>2.7649061723970199E-2</v>
      </c>
      <c r="CH837" s="42">
        <f t="shared" si="576"/>
        <v>2.9342661224333544E-2</v>
      </c>
      <c r="CI837" s="42">
        <f t="shared" si="577"/>
        <v>9.953153187640864E-3</v>
      </c>
      <c r="CJ837" s="42">
        <f t="shared" si="578"/>
        <v>0.13796378450656702</v>
      </c>
      <c r="CK837" s="54">
        <f>+BW837*20%</f>
        <v>647.71847742739783</v>
      </c>
    </row>
    <row r="838" spans="1:89" ht="20" customHeight="1" x14ac:dyDescent="0.6">
      <c r="A838" s="47">
        <v>831</v>
      </c>
      <c r="B838" s="47">
        <v>3</v>
      </c>
      <c r="C838" s="72" t="s">
        <v>1249</v>
      </c>
      <c r="D838" s="47" t="s">
        <v>316</v>
      </c>
      <c r="E838" s="47" t="s">
        <v>255</v>
      </c>
      <c r="F838" s="57"/>
      <c r="G838" s="19">
        <v>40</v>
      </c>
      <c r="H838" s="20">
        <f t="shared" si="537"/>
        <v>0</v>
      </c>
      <c r="I838" s="57">
        <v>3881</v>
      </c>
      <c r="J838" s="22">
        <v>50</v>
      </c>
      <c r="K838" s="20">
        <f t="shared" si="538"/>
        <v>194050</v>
      </c>
      <c r="L838" s="23"/>
      <c r="M838" s="24">
        <v>60</v>
      </c>
      <c r="N838" s="20">
        <f t="shared" si="539"/>
        <v>0</v>
      </c>
      <c r="O838" s="23">
        <v>830</v>
      </c>
      <c r="P838" s="25">
        <v>12</v>
      </c>
      <c r="Q838" s="20">
        <f t="shared" si="540"/>
        <v>9960</v>
      </c>
      <c r="R838" s="23">
        <v>250</v>
      </c>
      <c r="S838" s="26">
        <v>12</v>
      </c>
      <c r="T838" s="20">
        <f t="shared" si="541"/>
        <v>3000</v>
      </c>
      <c r="U838" s="23">
        <v>206</v>
      </c>
      <c r="V838" s="25">
        <v>8</v>
      </c>
      <c r="W838" s="20">
        <f t="shared" si="542"/>
        <v>1648</v>
      </c>
      <c r="X838" s="23">
        <v>99</v>
      </c>
      <c r="Y838" s="25">
        <v>12</v>
      </c>
      <c r="Z838" s="20">
        <f t="shared" si="543"/>
        <v>1188</v>
      </c>
      <c r="AA838" s="23">
        <v>250</v>
      </c>
      <c r="AB838" s="25">
        <v>10</v>
      </c>
      <c r="AC838" s="20">
        <f t="shared" si="544"/>
        <v>2500</v>
      </c>
      <c r="AD838" s="23">
        <v>85</v>
      </c>
      <c r="AE838" s="25">
        <v>25</v>
      </c>
      <c r="AF838" s="20">
        <f t="shared" si="545"/>
        <v>2125</v>
      </c>
      <c r="AG838" s="23">
        <v>0</v>
      </c>
      <c r="AH838" s="25">
        <v>7.5</v>
      </c>
      <c r="AI838" s="20">
        <f t="shared" si="546"/>
        <v>0</v>
      </c>
      <c r="AJ838" s="23"/>
      <c r="AK838" s="22">
        <v>15</v>
      </c>
      <c r="AL838" s="20">
        <f t="shared" si="547"/>
        <v>0</v>
      </c>
      <c r="AM838" s="23"/>
      <c r="AN838" s="25">
        <v>12</v>
      </c>
      <c r="AO838" s="20">
        <f t="shared" si="548"/>
        <v>0</v>
      </c>
      <c r="AP838" s="23">
        <f t="shared" si="549"/>
        <v>890</v>
      </c>
      <c r="AQ838" s="23"/>
      <c r="AR838" s="27">
        <v>4</v>
      </c>
      <c r="AS838" s="23">
        <f t="shared" si="550"/>
        <v>0</v>
      </c>
      <c r="AT838" s="23"/>
      <c r="AU838" s="28">
        <v>6</v>
      </c>
      <c r="AV838" s="23">
        <f t="shared" si="551"/>
        <v>0</v>
      </c>
      <c r="AW838" s="23">
        <v>343</v>
      </c>
      <c r="AX838" s="29">
        <f t="shared" si="552"/>
        <v>343</v>
      </c>
      <c r="AY838" s="23">
        <v>10003</v>
      </c>
      <c r="AZ838" s="30">
        <f t="shared" si="553"/>
        <v>0.21386240659623809</v>
      </c>
      <c r="BA838" s="30">
        <f t="shared" si="554"/>
        <v>0.22932233960319506</v>
      </c>
      <c r="BB838" s="30">
        <f t="shared" si="555"/>
        <v>0.41325301204819276</v>
      </c>
      <c r="BC838" s="20">
        <f t="shared" si="556"/>
        <v>204511</v>
      </c>
      <c r="BD838" s="20">
        <f t="shared" si="557"/>
        <v>199175</v>
      </c>
      <c r="BE838" s="20">
        <f t="shared" si="558"/>
        <v>204511</v>
      </c>
      <c r="BF838" s="20">
        <f t="shared" si="559"/>
        <v>204511</v>
      </c>
      <c r="BG838" s="36">
        <v>224474</v>
      </c>
      <c r="BH838" s="36">
        <v>151353.249935</v>
      </c>
      <c r="BI838" s="237">
        <f t="shared" si="560"/>
        <v>67.425737472936746</v>
      </c>
      <c r="BJ838" s="238">
        <f t="shared" si="561"/>
        <v>21679</v>
      </c>
      <c r="BK838" s="239">
        <f t="shared" si="562"/>
        <v>9.6576886410007408</v>
      </c>
      <c r="BL838" s="27">
        <f t="shared" si="563"/>
        <v>5000</v>
      </c>
      <c r="BM838" s="239">
        <f t="shared" si="564"/>
        <v>2.2274294573090874</v>
      </c>
      <c r="BN838" s="240">
        <f t="shared" si="565"/>
        <v>3712.5</v>
      </c>
      <c r="BO838" s="239">
        <f t="shared" si="566"/>
        <v>1.6538663720519973</v>
      </c>
      <c r="BP838" s="27">
        <f t="shared" si="567"/>
        <v>5000</v>
      </c>
      <c r="BQ838" s="239">
        <f t="shared" si="568"/>
        <v>2.2274294573090874</v>
      </c>
      <c r="BR838" s="36">
        <f t="shared" si="569"/>
        <v>55553.75</v>
      </c>
      <c r="BS838" s="239">
        <f t="shared" si="570"/>
        <v>24.748411842796941</v>
      </c>
      <c r="BT838" s="248">
        <f t="shared" si="579"/>
        <v>0.32574262527063269</v>
      </c>
      <c r="BU838" s="36">
        <v>90945.25</v>
      </c>
      <c r="BV838" s="47">
        <f t="shared" si="571"/>
        <v>40.514825770467851</v>
      </c>
      <c r="BW838" s="54">
        <f t="shared" si="572"/>
        <v>-17824.499935</v>
      </c>
      <c r="BX838" s="237">
        <f t="shared" si="573"/>
        <v>-7.9405632434045819</v>
      </c>
      <c r="BY838" s="53">
        <v>3599</v>
      </c>
      <c r="BZ838" s="53">
        <v>9840</v>
      </c>
      <c r="CA838" s="53">
        <v>4720</v>
      </c>
      <c r="CB838" s="53">
        <v>3520</v>
      </c>
      <c r="CC838" s="54">
        <v>5000</v>
      </c>
      <c r="CD838" s="54">
        <v>3712.5</v>
      </c>
      <c r="CE838" s="54">
        <v>5000</v>
      </c>
      <c r="CF838" s="42">
        <f t="shared" si="574"/>
        <v>1.7598075409146697E-2</v>
      </c>
      <c r="CG838" s="42">
        <f t="shared" si="575"/>
        <v>4.9403790636375046E-2</v>
      </c>
      <c r="CH838" s="42">
        <f t="shared" si="576"/>
        <v>2.3079443159536649E-2</v>
      </c>
      <c r="CI838" s="42">
        <f t="shared" si="577"/>
        <v>1.7211788118976487E-2</v>
      </c>
      <c r="CJ838" s="42">
        <f t="shared" si="578"/>
        <v>2.227429457309087E-2</v>
      </c>
      <c r="CK838" s="54">
        <v>0</v>
      </c>
    </row>
    <row r="839" spans="1:89" ht="20" customHeight="1" x14ac:dyDescent="0.6">
      <c r="A839" s="47">
        <v>832</v>
      </c>
      <c r="B839" s="47">
        <v>2</v>
      </c>
      <c r="C839" s="48" t="s">
        <v>1250</v>
      </c>
      <c r="D839" s="48" t="s">
        <v>630</v>
      </c>
      <c r="E839" s="48" t="s">
        <v>163</v>
      </c>
      <c r="F839" s="66"/>
      <c r="G839" s="19">
        <v>40</v>
      </c>
      <c r="H839" s="20">
        <f t="shared" si="537"/>
        <v>0</v>
      </c>
      <c r="I839" s="66">
        <v>3675</v>
      </c>
      <c r="J839" s="22">
        <v>50</v>
      </c>
      <c r="K839" s="20">
        <f t="shared" si="538"/>
        <v>183750</v>
      </c>
      <c r="L839" s="23"/>
      <c r="M839" s="24">
        <v>60</v>
      </c>
      <c r="N839" s="20">
        <f t="shared" si="539"/>
        <v>0</v>
      </c>
      <c r="O839" s="66">
        <v>1566</v>
      </c>
      <c r="P839" s="25">
        <v>12</v>
      </c>
      <c r="Q839" s="20">
        <f t="shared" si="540"/>
        <v>18792</v>
      </c>
      <c r="R839" s="66"/>
      <c r="S839" s="26">
        <v>12</v>
      </c>
      <c r="T839" s="20">
        <f t="shared" si="541"/>
        <v>0</v>
      </c>
      <c r="U839" s="66">
        <v>195</v>
      </c>
      <c r="V839" s="25">
        <v>8</v>
      </c>
      <c r="W839" s="20">
        <f t="shared" si="542"/>
        <v>1560</v>
      </c>
      <c r="X839" s="66">
        <v>74</v>
      </c>
      <c r="Y839" s="25">
        <v>12</v>
      </c>
      <c r="Z839" s="20">
        <f t="shared" si="543"/>
        <v>888</v>
      </c>
      <c r="AA839" s="66">
        <v>160</v>
      </c>
      <c r="AB839" s="25">
        <v>10</v>
      </c>
      <c r="AC839" s="20">
        <f t="shared" si="544"/>
        <v>1600</v>
      </c>
      <c r="AD839" s="66"/>
      <c r="AE839" s="25">
        <v>25</v>
      </c>
      <c r="AF839" s="20">
        <f t="shared" si="545"/>
        <v>0</v>
      </c>
      <c r="AG839" s="66">
        <v>108</v>
      </c>
      <c r="AH839" s="25">
        <v>7.5</v>
      </c>
      <c r="AI839" s="20">
        <f t="shared" si="546"/>
        <v>810</v>
      </c>
      <c r="AJ839" s="66">
        <v>27</v>
      </c>
      <c r="AK839" s="22">
        <v>15</v>
      </c>
      <c r="AL839" s="20">
        <f t="shared" si="547"/>
        <v>405</v>
      </c>
      <c r="AM839" s="66"/>
      <c r="AN839" s="25">
        <v>12</v>
      </c>
      <c r="AO839" s="20">
        <f t="shared" si="548"/>
        <v>0</v>
      </c>
      <c r="AP839" s="23">
        <f t="shared" si="549"/>
        <v>564</v>
      </c>
      <c r="AQ839" s="66"/>
      <c r="AR839" s="27">
        <v>4</v>
      </c>
      <c r="AS839" s="23">
        <f t="shared" si="550"/>
        <v>0</v>
      </c>
      <c r="AT839" s="66">
        <v>46</v>
      </c>
      <c r="AU839" s="28">
        <v>6</v>
      </c>
      <c r="AV839" s="23">
        <f t="shared" si="551"/>
        <v>276</v>
      </c>
      <c r="AW839" s="66">
        <f>216+109+82+5</f>
        <v>412</v>
      </c>
      <c r="AX839" s="29">
        <f t="shared" si="552"/>
        <v>688</v>
      </c>
      <c r="AY839" s="23">
        <v>9120</v>
      </c>
      <c r="AZ839" s="30">
        <f t="shared" si="553"/>
        <v>0.42612244897959184</v>
      </c>
      <c r="BA839" s="30">
        <f t="shared" si="554"/>
        <v>0.15346938775510205</v>
      </c>
      <c r="BB839" s="30">
        <f t="shared" si="555"/>
        <v>0.43933588761174969</v>
      </c>
      <c r="BC839" s="20">
        <f t="shared" si="556"/>
        <v>187798</v>
      </c>
      <c r="BD839" s="20">
        <f t="shared" si="557"/>
        <v>183750</v>
      </c>
      <c r="BE839" s="20">
        <f t="shared" si="558"/>
        <v>187798</v>
      </c>
      <c r="BF839" s="20">
        <f t="shared" si="559"/>
        <v>188608</v>
      </c>
      <c r="BG839" s="88">
        <v>216925</v>
      </c>
      <c r="BH839" s="88">
        <v>143476.44</v>
      </c>
      <c r="BI839" s="237">
        <f t="shared" si="560"/>
        <v>66.141034919903191</v>
      </c>
      <c r="BJ839" s="238">
        <f t="shared" si="561"/>
        <v>15411</v>
      </c>
      <c r="BK839" s="239">
        <f t="shared" si="562"/>
        <v>7.104298720756022</v>
      </c>
      <c r="BL839" s="27">
        <f t="shared" si="563"/>
        <v>24240</v>
      </c>
      <c r="BM839" s="239">
        <f t="shared" si="564"/>
        <v>11.174369021551227</v>
      </c>
      <c r="BN839" s="240">
        <f t="shared" si="565"/>
        <v>0</v>
      </c>
      <c r="BO839" s="239">
        <f t="shared" si="566"/>
        <v>0</v>
      </c>
      <c r="BP839" s="27">
        <f t="shared" si="567"/>
        <v>15000</v>
      </c>
      <c r="BQ839" s="239">
        <f t="shared" si="568"/>
        <v>6.914832315316354</v>
      </c>
      <c r="BR839" s="36">
        <f t="shared" si="569"/>
        <v>22613</v>
      </c>
      <c r="BS839" s="239">
        <f t="shared" si="570"/>
        <v>10.424340209749914</v>
      </c>
      <c r="BT839" s="248">
        <f t="shared" si="579"/>
        <v>0.33858965080096809</v>
      </c>
      <c r="BU839" s="88">
        <v>77264</v>
      </c>
      <c r="BV839" s="47">
        <f t="shared" si="571"/>
        <v>35.617840267373516</v>
      </c>
      <c r="BW839" s="54">
        <f t="shared" si="572"/>
        <v>-3815.4400000000023</v>
      </c>
      <c r="BX839" s="237">
        <f t="shared" si="573"/>
        <v>-1.7588751872767097</v>
      </c>
      <c r="BY839" s="73">
        <v>7361</v>
      </c>
      <c r="BZ839" s="73">
        <v>3750</v>
      </c>
      <c r="CA839" s="73">
        <v>2900</v>
      </c>
      <c r="CB839" s="73">
        <v>1400</v>
      </c>
      <c r="CC839" s="88">
        <v>24240</v>
      </c>
      <c r="CD839" s="88"/>
      <c r="CE839" s="88">
        <v>15000</v>
      </c>
      <c r="CF839" s="42">
        <f t="shared" si="574"/>
        <v>3.9196370568376659E-2</v>
      </c>
      <c r="CG839" s="42">
        <f t="shared" si="575"/>
        <v>2.0408163265306121E-2</v>
      </c>
      <c r="CH839" s="42">
        <f t="shared" si="576"/>
        <v>1.5442123984280983E-2</v>
      </c>
      <c r="CI839" s="42">
        <f t="shared" si="577"/>
        <v>7.4228028503562941E-3</v>
      </c>
      <c r="CJ839" s="42">
        <f t="shared" si="578"/>
        <v>0.11174369021551227</v>
      </c>
      <c r="CK839" s="54">
        <v>0</v>
      </c>
    </row>
    <row r="840" spans="1:89" ht="20" customHeight="1" x14ac:dyDescent="0.6">
      <c r="A840" s="47">
        <v>833</v>
      </c>
      <c r="B840" s="47">
        <v>1</v>
      </c>
      <c r="C840" s="48" t="s">
        <v>1251</v>
      </c>
      <c r="D840" s="48" t="s">
        <v>516</v>
      </c>
      <c r="E840" s="48"/>
      <c r="F840" s="23"/>
      <c r="G840" s="19">
        <v>40</v>
      </c>
      <c r="H840" s="20">
        <f t="shared" ref="H840:H849" si="582">SUM(F840*G840)</f>
        <v>0</v>
      </c>
      <c r="I840" s="23">
        <v>3971</v>
      </c>
      <c r="J840" s="22">
        <v>50</v>
      </c>
      <c r="K840" s="20">
        <f t="shared" ref="K840:K903" si="583">J840*I840</f>
        <v>198550</v>
      </c>
      <c r="L840" s="23"/>
      <c r="M840" s="24">
        <v>60</v>
      </c>
      <c r="N840" s="20">
        <f t="shared" ref="N840:N903" si="584">M840*L840</f>
        <v>0</v>
      </c>
      <c r="O840" s="23">
        <v>836</v>
      </c>
      <c r="P840" s="25">
        <v>12</v>
      </c>
      <c r="Q840" s="20">
        <f t="shared" ref="Q840:Q903" si="585">O840*P840</f>
        <v>10032</v>
      </c>
      <c r="R840" s="23"/>
      <c r="S840" s="26">
        <v>12</v>
      </c>
      <c r="T840" s="20">
        <f t="shared" ref="T840:T903" si="586">R840*S840</f>
        <v>0</v>
      </c>
      <c r="U840" s="23"/>
      <c r="V840" s="25">
        <v>8</v>
      </c>
      <c r="W840" s="20">
        <f t="shared" ref="W840:W903" si="587">U840*V840</f>
        <v>0</v>
      </c>
      <c r="X840" s="23"/>
      <c r="Y840" s="25">
        <v>12</v>
      </c>
      <c r="Z840" s="20">
        <f t="shared" ref="Z840:Z903" si="588">X840*Y840</f>
        <v>0</v>
      </c>
      <c r="AA840" s="23"/>
      <c r="AB840" s="25">
        <v>10</v>
      </c>
      <c r="AC840" s="20">
        <f t="shared" ref="AC840:AC903" si="589">AA840*AB840</f>
        <v>0</v>
      </c>
      <c r="AD840" s="23"/>
      <c r="AE840" s="25">
        <v>25</v>
      </c>
      <c r="AF840" s="20">
        <f t="shared" ref="AF840:AF903" si="590">AD840*AE840</f>
        <v>0</v>
      </c>
      <c r="AG840" s="23"/>
      <c r="AH840" s="25">
        <v>7.5</v>
      </c>
      <c r="AI840" s="20">
        <f t="shared" ref="AI840:AI903" si="591">AG840*AH840</f>
        <v>0</v>
      </c>
      <c r="AJ840" s="23"/>
      <c r="AK840" s="22">
        <v>15</v>
      </c>
      <c r="AL840" s="20">
        <f t="shared" ref="AL840:AL903" si="592">AJ840*AK840</f>
        <v>0</v>
      </c>
      <c r="AM840" s="23"/>
      <c r="AN840" s="25">
        <v>12</v>
      </c>
      <c r="AO840" s="20">
        <f t="shared" ref="AO840:AO903" si="593">AM840*AN840</f>
        <v>0</v>
      </c>
      <c r="AP840" s="23">
        <f t="shared" ref="AP840:AP903" si="594">SUM(R840+U840+X840+AA840+AD840+AG840+AM840+AJ840)</f>
        <v>0</v>
      </c>
      <c r="AQ840" s="23"/>
      <c r="AR840" s="27">
        <v>4</v>
      </c>
      <c r="AS840" s="23">
        <f t="shared" ref="AS840:AS903" si="595">SUM(AQ840*AR840)</f>
        <v>0</v>
      </c>
      <c r="AT840" s="23"/>
      <c r="AU840" s="28">
        <v>6</v>
      </c>
      <c r="AV840" s="23">
        <f t="shared" ref="AV840:AV903" si="596">SUM(AT840*AU840)</f>
        <v>0</v>
      </c>
      <c r="AW840" s="23">
        <v>476</v>
      </c>
      <c r="AX840" s="29">
        <f t="shared" ref="AX840:AX903" si="597">SUM(AW840+AV840+AS840)</f>
        <v>476</v>
      </c>
      <c r="AY840" s="23">
        <v>6980</v>
      </c>
      <c r="AZ840" s="30">
        <f t="shared" ref="AZ840:AZ903" si="598">O840/(I840+F840+L840)</f>
        <v>0.21052631578947367</v>
      </c>
      <c r="BA840" s="30">
        <f t="shared" ref="BA840:BA903" si="599">AP840/(I840+F840+L840)</f>
        <v>0</v>
      </c>
      <c r="BB840" s="30">
        <f t="shared" ref="BB840:BB903" si="600">AX840/O840</f>
        <v>0.56937799043062198</v>
      </c>
      <c r="BC840" s="20">
        <f t="shared" ref="BC840:BC903" si="601">H840+W840+Z840+AC840+AF840+T840+K840+N840</f>
        <v>198550</v>
      </c>
      <c r="BD840" s="20">
        <f t="shared" ref="BD840:BD903" si="602">H840+AF840+T840+K840+N840</f>
        <v>198550</v>
      </c>
      <c r="BE840" s="20">
        <f t="shared" ref="BE840:BE903" si="603">H840+W840+Z840+AC840+AF840+T840+K840+N840</f>
        <v>198550</v>
      </c>
      <c r="BF840" s="20">
        <f t="shared" ref="BF840:BF903" si="604">H840+W840+Z840+AC840+AF840+AI840+T840+K840+N840</f>
        <v>198550</v>
      </c>
      <c r="BG840" s="36">
        <v>215562</v>
      </c>
      <c r="BH840" s="36">
        <v>145744.435</v>
      </c>
      <c r="BI840" s="237">
        <f t="shared" ref="BI840:BI903" si="605">+BH840/BG840%</f>
        <v>67.611376309368069</v>
      </c>
      <c r="BJ840" s="238">
        <f t="shared" ref="BJ840:BJ903" si="606">SUM(BY840+BZ840+CA840+CB840)</f>
        <v>19083</v>
      </c>
      <c r="BK840" s="239">
        <f t="shared" ref="BK840:BK849" si="607">+BJ840/BG840%</f>
        <v>8.8526734767723436</v>
      </c>
      <c r="BL840" s="27">
        <f t="shared" ref="BL840:BL903" si="608">CC840</f>
        <v>9180</v>
      </c>
      <c r="BM840" s="239">
        <f t="shared" ref="BM840:BM849" si="609">+BL840/BG840%</f>
        <v>4.2586355665655358</v>
      </c>
      <c r="BN840" s="240">
        <f t="shared" ref="BN840:BN903" si="610">CD840</f>
        <v>3187.5</v>
      </c>
      <c r="BO840" s="239">
        <f t="shared" ref="BO840:BO849" si="611">+BN840/BG840%</f>
        <v>1.4786929050574777</v>
      </c>
      <c r="BP840" s="27">
        <f t="shared" ref="BP840:BP903" si="612">CE840</f>
        <v>15000</v>
      </c>
      <c r="BQ840" s="239">
        <f t="shared" ref="BQ840:BQ849" si="613">+BP840/BG840%</f>
        <v>6.9585548473293066</v>
      </c>
      <c r="BR840" s="36">
        <f t="shared" ref="BR840:BR903" si="614">BU840-BL840-BN840-BP840-BY840-BZ840-CA840-CB840</f>
        <v>20163.28</v>
      </c>
      <c r="BS840" s="239">
        <f t="shared" ref="BS840:BS849" si="615">+BR840/BG840%</f>
        <v>9.3538193188038701</v>
      </c>
      <c r="BT840" s="248">
        <f t="shared" si="579"/>
        <v>0.32388623690631929</v>
      </c>
      <c r="BU840" s="36">
        <v>66613.78</v>
      </c>
      <c r="BV840" s="47">
        <f t="shared" ref="BV840:BV903" si="616">+BU840/BG840%</f>
        <v>30.902376114528536</v>
      </c>
      <c r="BW840" s="54">
        <f t="shared" ref="BW840:BW903" si="617">SUM(BG840-BH840-BU840)</f>
        <v>3203.7850000000035</v>
      </c>
      <c r="BX840" s="237">
        <f t="shared" ref="BX840:BX903" si="618">+BW840/BG840%</f>
        <v>1.4862475761033966</v>
      </c>
      <c r="BY840" s="53">
        <v>7433</v>
      </c>
      <c r="BZ840" s="53">
        <v>7200</v>
      </c>
      <c r="CA840" s="53">
        <v>3750</v>
      </c>
      <c r="CB840" s="53">
        <v>700</v>
      </c>
      <c r="CC840" s="54">
        <v>9180</v>
      </c>
      <c r="CD840" s="54">
        <v>3187.5</v>
      </c>
      <c r="CE840" s="54">
        <v>15000</v>
      </c>
      <c r="CF840" s="42">
        <f t="shared" ref="CF840:CF903" si="619">BY840/BC840</f>
        <v>3.7436414001510952E-2</v>
      </c>
      <c r="CG840" s="42">
        <f t="shared" ref="CG840:CG903" si="620">BZ840/BD840</f>
        <v>3.6262906069000254E-2</v>
      </c>
      <c r="CH840" s="42">
        <f t="shared" ref="CH840:CH903" si="621">CA840/BE840</f>
        <v>1.8886930244270964E-2</v>
      </c>
      <c r="CI840" s="42">
        <f t="shared" ref="CI840:CI903" si="622">CB840/BF840</f>
        <v>3.5255603122639136E-3</v>
      </c>
      <c r="CJ840" s="42">
        <f t="shared" ref="CJ840:CJ903" si="623">CC840/BG840</f>
        <v>4.2586355665655357E-2</v>
      </c>
      <c r="CK840" s="54">
        <f>+BW840*20%</f>
        <v>640.75700000000074</v>
      </c>
    </row>
    <row r="841" spans="1:89" ht="20" customHeight="1" x14ac:dyDescent="0.6">
      <c r="A841" s="47">
        <v>834</v>
      </c>
      <c r="B841" s="47">
        <v>2</v>
      </c>
      <c r="C841" s="48" t="s">
        <v>1252</v>
      </c>
      <c r="D841" s="48" t="s">
        <v>1253</v>
      </c>
      <c r="E841" s="48" t="s">
        <v>294</v>
      </c>
      <c r="F841" s="55"/>
      <c r="G841" s="19">
        <v>40</v>
      </c>
      <c r="H841" s="20">
        <f t="shared" si="582"/>
        <v>0</v>
      </c>
      <c r="I841" s="23">
        <v>2925</v>
      </c>
      <c r="J841" s="22">
        <v>50</v>
      </c>
      <c r="K841" s="20">
        <f t="shared" si="583"/>
        <v>146250</v>
      </c>
      <c r="L841" s="23"/>
      <c r="M841" s="24">
        <v>60</v>
      </c>
      <c r="N841" s="20">
        <f t="shared" si="584"/>
        <v>0</v>
      </c>
      <c r="O841" s="23">
        <v>1964</v>
      </c>
      <c r="P841" s="25">
        <v>12</v>
      </c>
      <c r="Q841" s="20">
        <f t="shared" si="585"/>
        <v>23568</v>
      </c>
      <c r="R841" s="23"/>
      <c r="S841" s="26">
        <v>12</v>
      </c>
      <c r="T841" s="20">
        <f t="shared" si="586"/>
        <v>0</v>
      </c>
      <c r="U841" s="23">
        <v>390</v>
      </c>
      <c r="V841" s="25">
        <v>8</v>
      </c>
      <c r="W841" s="20">
        <f t="shared" si="587"/>
        <v>3120</v>
      </c>
      <c r="X841" s="23">
        <v>108</v>
      </c>
      <c r="Y841" s="25">
        <v>12</v>
      </c>
      <c r="Z841" s="20">
        <f t="shared" si="588"/>
        <v>1296</v>
      </c>
      <c r="AA841" s="23">
        <v>427</v>
      </c>
      <c r="AB841" s="25">
        <v>10</v>
      </c>
      <c r="AC841" s="20">
        <f t="shared" si="589"/>
        <v>4270</v>
      </c>
      <c r="AD841" s="23">
        <v>30</v>
      </c>
      <c r="AE841" s="25">
        <v>25</v>
      </c>
      <c r="AF841" s="20">
        <f t="shared" si="590"/>
        <v>750</v>
      </c>
      <c r="AG841" s="23">
        <v>516</v>
      </c>
      <c r="AH841" s="25">
        <v>7.5</v>
      </c>
      <c r="AI841" s="20">
        <f t="shared" si="591"/>
        <v>3870</v>
      </c>
      <c r="AJ841" s="23"/>
      <c r="AK841" s="22">
        <v>15</v>
      </c>
      <c r="AL841" s="20">
        <f t="shared" si="592"/>
        <v>0</v>
      </c>
      <c r="AM841" s="23"/>
      <c r="AN841" s="25">
        <v>12</v>
      </c>
      <c r="AO841" s="20">
        <f t="shared" si="593"/>
        <v>0</v>
      </c>
      <c r="AP841" s="23">
        <f t="shared" si="594"/>
        <v>1471</v>
      </c>
      <c r="AQ841" s="23">
        <v>43</v>
      </c>
      <c r="AR841" s="27">
        <v>4</v>
      </c>
      <c r="AS841" s="23">
        <f t="shared" si="595"/>
        <v>172</v>
      </c>
      <c r="AT841" s="23"/>
      <c r="AU841" s="28">
        <v>6</v>
      </c>
      <c r="AV841" s="23">
        <f t="shared" si="596"/>
        <v>0</v>
      </c>
      <c r="AW841" s="23">
        <v>841</v>
      </c>
      <c r="AX841" s="29">
        <f t="shared" si="597"/>
        <v>1013</v>
      </c>
      <c r="AY841" s="23">
        <v>20735</v>
      </c>
      <c r="AZ841" s="30">
        <f t="shared" si="598"/>
        <v>0.67145299145299142</v>
      </c>
      <c r="BA841" s="30">
        <f t="shared" si="599"/>
        <v>0.50290598290598287</v>
      </c>
      <c r="BB841" s="30">
        <f t="shared" si="600"/>
        <v>0.5157841140529531</v>
      </c>
      <c r="BC841" s="20">
        <f t="shared" si="601"/>
        <v>155686</v>
      </c>
      <c r="BD841" s="20">
        <f t="shared" si="602"/>
        <v>147000</v>
      </c>
      <c r="BE841" s="20">
        <f t="shared" si="603"/>
        <v>155686</v>
      </c>
      <c r="BF841" s="20">
        <f t="shared" si="604"/>
        <v>159556</v>
      </c>
      <c r="BG841" s="36">
        <v>203859</v>
      </c>
      <c r="BH841" s="36">
        <v>133613.45341484799</v>
      </c>
      <c r="BI841" s="237">
        <f t="shared" si="605"/>
        <v>65.542092041483571</v>
      </c>
      <c r="BJ841" s="238">
        <f t="shared" si="606"/>
        <v>8778</v>
      </c>
      <c r="BK841" s="239">
        <f t="shared" si="607"/>
        <v>4.3059173252100722</v>
      </c>
      <c r="BL841" s="27">
        <f t="shared" si="608"/>
        <v>28637</v>
      </c>
      <c r="BM841" s="239">
        <f t="shared" si="609"/>
        <v>14.047454367970019</v>
      </c>
      <c r="BN841" s="240">
        <f t="shared" si="610"/>
        <v>0</v>
      </c>
      <c r="BO841" s="239">
        <f t="shared" si="611"/>
        <v>0</v>
      </c>
      <c r="BP841" s="27">
        <f t="shared" si="612"/>
        <v>20000</v>
      </c>
      <c r="BQ841" s="239">
        <f t="shared" si="613"/>
        <v>9.8107024953521798</v>
      </c>
      <c r="BR841" s="36">
        <f t="shared" si="614"/>
        <v>5802</v>
      </c>
      <c r="BS841" s="239">
        <f t="shared" si="615"/>
        <v>2.8460847939016674</v>
      </c>
      <c r="BT841" s="248">
        <f t="shared" ref="BT841:BT849" si="624">(BG841-BH841)/BG841</f>
        <v>0.34457907958516432</v>
      </c>
      <c r="BU841" s="36">
        <v>63217</v>
      </c>
      <c r="BV841" s="47">
        <f t="shared" si="616"/>
        <v>31.010158982433939</v>
      </c>
      <c r="BW841" s="54">
        <f t="shared" si="617"/>
        <v>7028.546585152013</v>
      </c>
      <c r="BX841" s="237">
        <f t="shared" si="618"/>
        <v>3.4477489760824951</v>
      </c>
      <c r="BY841" s="53">
        <v>3843</v>
      </c>
      <c r="BZ841" s="53">
        <v>1240</v>
      </c>
      <c r="CA841" s="53">
        <v>3355</v>
      </c>
      <c r="CB841" s="53">
        <v>340</v>
      </c>
      <c r="CC841" s="54">
        <v>28637</v>
      </c>
      <c r="CD841" s="54">
        <v>0</v>
      </c>
      <c r="CE841" s="54">
        <v>20000</v>
      </c>
      <c r="CF841" s="42">
        <f t="shared" si="619"/>
        <v>2.4684300450907595E-2</v>
      </c>
      <c r="CG841" s="42">
        <f t="shared" si="620"/>
        <v>8.4353741496598633E-3</v>
      </c>
      <c r="CH841" s="42">
        <f t="shared" si="621"/>
        <v>2.1549786107935204E-2</v>
      </c>
      <c r="CI841" s="42">
        <f t="shared" si="622"/>
        <v>2.1309132843641103E-3</v>
      </c>
      <c r="CJ841" s="42">
        <f t="shared" si="623"/>
        <v>0.14047454367970019</v>
      </c>
      <c r="CK841" s="54">
        <f>+BW841*20%</f>
        <v>1405.7093170304026</v>
      </c>
    </row>
    <row r="842" spans="1:89" ht="20" customHeight="1" x14ac:dyDescent="0.6">
      <c r="A842" s="47">
        <v>835</v>
      </c>
      <c r="B842" s="62">
        <v>2</v>
      </c>
      <c r="C842" s="48" t="s">
        <v>1254</v>
      </c>
      <c r="D842" s="48" t="s">
        <v>1214</v>
      </c>
      <c r="E842" s="108" t="s">
        <v>1215</v>
      </c>
      <c r="F842" s="23"/>
      <c r="G842" s="19">
        <v>40</v>
      </c>
      <c r="H842" s="20">
        <f t="shared" si="582"/>
        <v>0</v>
      </c>
      <c r="I842" s="23">
        <v>2829</v>
      </c>
      <c r="J842" s="22">
        <v>50</v>
      </c>
      <c r="K842" s="20">
        <f t="shared" si="583"/>
        <v>141450</v>
      </c>
      <c r="L842" s="23"/>
      <c r="M842" s="24">
        <v>60</v>
      </c>
      <c r="N842" s="20">
        <f t="shared" si="584"/>
        <v>0</v>
      </c>
      <c r="O842" s="23">
        <v>1793</v>
      </c>
      <c r="P842" s="25">
        <v>12</v>
      </c>
      <c r="Q842" s="20">
        <f t="shared" si="585"/>
        <v>21516</v>
      </c>
      <c r="R842" s="23">
        <v>229</v>
      </c>
      <c r="S842" s="26">
        <v>12</v>
      </c>
      <c r="T842" s="20">
        <f t="shared" si="586"/>
        <v>2748</v>
      </c>
      <c r="U842" s="23">
        <v>245</v>
      </c>
      <c r="V842" s="25">
        <v>8</v>
      </c>
      <c r="W842" s="20">
        <f t="shared" si="587"/>
        <v>1960</v>
      </c>
      <c r="X842" s="23">
        <v>270</v>
      </c>
      <c r="Y842" s="25">
        <v>12</v>
      </c>
      <c r="Z842" s="20">
        <f t="shared" si="588"/>
        <v>3240</v>
      </c>
      <c r="AA842" s="23">
        <v>453</v>
      </c>
      <c r="AB842" s="25">
        <v>10</v>
      </c>
      <c r="AC842" s="20">
        <f t="shared" si="589"/>
        <v>4530</v>
      </c>
      <c r="AD842" s="23">
        <v>160</v>
      </c>
      <c r="AE842" s="25">
        <v>25</v>
      </c>
      <c r="AF842" s="20">
        <f t="shared" si="590"/>
        <v>4000</v>
      </c>
      <c r="AG842" s="23"/>
      <c r="AH842" s="25">
        <v>7.5</v>
      </c>
      <c r="AI842" s="20">
        <f t="shared" si="591"/>
        <v>0</v>
      </c>
      <c r="AJ842" s="23"/>
      <c r="AK842" s="22">
        <v>15</v>
      </c>
      <c r="AL842" s="20">
        <f t="shared" si="592"/>
        <v>0</v>
      </c>
      <c r="AM842" s="23"/>
      <c r="AN842" s="25">
        <v>12</v>
      </c>
      <c r="AO842" s="20">
        <f t="shared" si="593"/>
        <v>0</v>
      </c>
      <c r="AP842" s="23">
        <f t="shared" si="594"/>
        <v>1357</v>
      </c>
      <c r="AQ842" s="23"/>
      <c r="AR842" s="27">
        <v>4</v>
      </c>
      <c r="AS842" s="23">
        <f t="shared" si="595"/>
        <v>0</v>
      </c>
      <c r="AT842" s="23"/>
      <c r="AU842" s="28">
        <v>6</v>
      </c>
      <c r="AV842" s="23">
        <f t="shared" si="596"/>
        <v>0</v>
      </c>
      <c r="AW842" s="23">
        <v>915</v>
      </c>
      <c r="AX842" s="29">
        <f t="shared" si="597"/>
        <v>915</v>
      </c>
      <c r="AY842" s="23">
        <v>13735</v>
      </c>
      <c r="AZ842" s="30">
        <f t="shared" si="598"/>
        <v>0.63379285966772714</v>
      </c>
      <c r="BA842" s="30">
        <f t="shared" si="599"/>
        <v>0.47967479674796748</v>
      </c>
      <c r="BB842" s="30">
        <f t="shared" si="600"/>
        <v>0.51031790295593982</v>
      </c>
      <c r="BC842" s="20">
        <f t="shared" si="601"/>
        <v>157928</v>
      </c>
      <c r="BD842" s="20">
        <f t="shared" si="602"/>
        <v>148198</v>
      </c>
      <c r="BE842" s="20">
        <f t="shared" si="603"/>
        <v>157928</v>
      </c>
      <c r="BF842" s="20">
        <f t="shared" si="604"/>
        <v>157928</v>
      </c>
      <c r="BG842" s="36">
        <v>193179</v>
      </c>
      <c r="BH842" s="36">
        <v>128141.15805822999</v>
      </c>
      <c r="BI842" s="237">
        <f t="shared" si="605"/>
        <v>66.332861262471596</v>
      </c>
      <c r="BJ842" s="238">
        <f t="shared" si="606"/>
        <v>15060.8</v>
      </c>
      <c r="BK842" s="239">
        <f t="shared" si="607"/>
        <v>7.7962925576796644</v>
      </c>
      <c r="BL842" s="27">
        <f t="shared" si="608"/>
        <v>32759</v>
      </c>
      <c r="BM842" s="239">
        <f t="shared" si="609"/>
        <v>16.957847385067737</v>
      </c>
      <c r="BN842" s="240">
        <f t="shared" si="610"/>
        <v>0</v>
      </c>
      <c r="BO842" s="239">
        <f t="shared" si="611"/>
        <v>0</v>
      </c>
      <c r="BP842" s="27">
        <f t="shared" si="612"/>
        <v>10000</v>
      </c>
      <c r="BQ842" s="239">
        <f t="shared" si="613"/>
        <v>5.1765461049078834</v>
      </c>
      <c r="BR842" s="36">
        <f t="shared" si="614"/>
        <v>17560.000000000004</v>
      </c>
      <c r="BS842" s="239">
        <f t="shared" si="615"/>
        <v>9.0900149602182445</v>
      </c>
      <c r="BT842" s="248">
        <f t="shared" si="624"/>
        <v>0.33667138737528407</v>
      </c>
      <c r="BU842" s="36">
        <v>75379.8</v>
      </c>
      <c r="BV842" s="47">
        <f t="shared" si="616"/>
        <v>39.020701007873527</v>
      </c>
      <c r="BW842" s="54">
        <f t="shared" si="617"/>
        <v>-10341.958058229997</v>
      </c>
      <c r="BX842" s="237">
        <f t="shared" si="618"/>
        <v>-5.3535622703451189</v>
      </c>
      <c r="BY842" s="53">
        <v>8190</v>
      </c>
      <c r="BZ842" s="53">
        <v>3600</v>
      </c>
      <c r="CA842" s="53">
        <v>1580</v>
      </c>
      <c r="CB842" s="53">
        <v>1690.8</v>
      </c>
      <c r="CC842" s="54">
        <v>32759</v>
      </c>
      <c r="CD842" s="54"/>
      <c r="CE842" s="54">
        <v>10000</v>
      </c>
      <c r="CF842" s="42">
        <f t="shared" si="619"/>
        <v>5.1859075021528797E-2</v>
      </c>
      <c r="CG842" s="42">
        <f t="shared" si="620"/>
        <v>2.4291825800618092E-2</v>
      </c>
      <c r="CH842" s="42">
        <f t="shared" si="621"/>
        <v>1.0004559039562332E-2</v>
      </c>
      <c r="CI842" s="42">
        <f t="shared" si="622"/>
        <v>1.070614457221012E-2</v>
      </c>
      <c r="CJ842" s="42">
        <f t="shared" si="623"/>
        <v>0.16957847385067734</v>
      </c>
      <c r="CK842" s="54">
        <v>0</v>
      </c>
    </row>
    <row r="843" spans="1:89" ht="20" customHeight="1" x14ac:dyDescent="0.6">
      <c r="A843" s="47">
        <v>836</v>
      </c>
      <c r="B843" s="47">
        <v>4</v>
      </c>
      <c r="C843" s="48" t="s">
        <v>1255</v>
      </c>
      <c r="D843" s="48" t="s">
        <v>1256</v>
      </c>
      <c r="E843" s="48" t="s">
        <v>290</v>
      </c>
      <c r="F843" s="55"/>
      <c r="G843" s="19">
        <v>40</v>
      </c>
      <c r="H843" s="20">
        <f t="shared" si="582"/>
        <v>0</v>
      </c>
      <c r="I843" s="23">
        <v>2490</v>
      </c>
      <c r="J843" s="22">
        <v>50</v>
      </c>
      <c r="K843" s="20">
        <f t="shared" si="583"/>
        <v>124500</v>
      </c>
      <c r="L843" s="23"/>
      <c r="M843" s="24">
        <v>60</v>
      </c>
      <c r="N843" s="20">
        <f t="shared" si="584"/>
        <v>0</v>
      </c>
      <c r="O843" s="23">
        <v>1704</v>
      </c>
      <c r="P843" s="25">
        <v>12</v>
      </c>
      <c r="Q843" s="20">
        <f t="shared" si="585"/>
        <v>20448</v>
      </c>
      <c r="R843" s="23"/>
      <c r="S843" s="26">
        <v>12</v>
      </c>
      <c r="T843" s="20">
        <f t="shared" si="586"/>
        <v>0</v>
      </c>
      <c r="U843" s="23">
        <v>350</v>
      </c>
      <c r="V843" s="25">
        <v>8</v>
      </c>
      <c r="W843" s="20">
        <f t="shared" si="587"/>
        <v>2800</v>
      </c>
      <c r="X843" s="23">
        <v>573</v>
      </c>
      <c r="Y843" s="25">
        <v>12</v>
      </c>
      <c r="Z843" s="20">
        <f t="shared" si="588"/>
        <v>6876</v>
      </c>
      <c r="AA843" s="23">
        <v>371</v>
      </c>
      <c r="AB843" s="25">
        <v>10</v>
      </c>
      <c r="AC843" s="20">
        <f t="shared" si="589"/>
        <v>3710</v>
      </c>
      <c r="AD843" s="23">
        <v>200</v>
      </c>
      <c r="AE843" s="25">
        <v>25</v>
      </c>
      <c r="AF843" s="20">
        <f t="shared" si="590"/>
        <v>5000</v>
      </c>
      <c r="AG843" s="23">
        <v>688</v>
      </c>
      <c r="AH843" s="25">
        <v>7.5</v>
      </c>
      <c r="AI843" s="20">
        <f t="shared" si="591"/>
        <v>5160</v>
      </c>
      <c r="AJ843" s="23"/>
      <c r="AK843" s="22">
        <v>15</v>
      </c>
      <c r="AL843" s="20">
        <f t="shared" si="592"/>
        <v>0</v>
      </c>
      <c r="AM843" s="23"/>
      <c r="AN843" s="25">
        <v>12</v>
      </c>
      <c r="AO843" s="20">
        <f t="shared" si="593"/>
        <v>0</v>
      </c>
      <c r="AP843" s="23">
        <f t="shared" si="594"/>
        <v>2182</v>
      </c>
      <c r="AQ843" s="23"/>
      <c r="AR843" s="27">
        <v>4</v>
      </c>
      <c r="AS843" s="23">
        <f t="shared" si="595"/>
        <v>0</v>
      </c>
      <c r="AT843" s="23"/>
      <c r="AU843" s="28">
        <v>6</v>
      </c>
      <c r="AV843" s="23">
        <f t="shared" si="596"/>
        <v>0</v>
      </c>
      <c r="AW843" s="23">
        <v>841</v>
      </c>
      <c r="AX843" s="29">
        <f t="shared" si="597"/>
        <v>841</v>
      </c>
      <c r="AY843" s="23">
        <v>18520</v>
      </c>
      <c r="AZ843" s="30">
        <f t="shared" si="598"/>
        <v>0.68433734939759039</v>
      </c>
      <c r="BA843" s="30">
        <f t="shared" si="599"/>
        <v>0.87630522088353413</v>
      </c>
      <c r="BB843" s="30">
        <f t="shared" si="600"/>
        <v>0.49354460093896713</v>
      </c>
      <c r="BC843" s="20">
        <f t="shared" si="601"/>
        <v>142886</v>
      </c>
      <c r="BD843" s="20">
        <f t="shared" si="602"/>
        <v>129500</v>
      </c>
      <c r="BE843" s="20">
        <f t="shared" si="603"/>
        <v>142886</v>
      </c>
      <c r="BF843" s="20">
        <f t="shared" si="604"/>
        <v>148046</v>
      </c>
      <c r="BG843" s="36">
        <v>187014</v>
      </c>
      <c r="BH843" s="36">
        <v>121246.26</v>
      </c>
      <c r="BI843" s="237">
        <f t="shared" si="605"/>
        <v>64.832718406108626</v>
      </c>
      <c r="BJ843" s="238">
        <f t="shared" si="606"/>
        <v>18823.75</v>
      </c>
      <c r="BK843" s="239">
        <f t="shared" si="607"/>
        <v>10.065422909514796</v>
      </c>
      <c r="BL843" s="27">
        <f t="shared" si="608"/>
        <v>30690</v>
      </c>
      <c r="BM843" s="239">
        <f t="shared" si="609"/>
        <v>16.410536109596073</v>
      </c>
      <c r="BN843" s="240">
        <f t="shared" si="610"/>
        <v>5858</v>
      </c>
      <c r="BO843" s="239">
        <f t="shared" si="611"/>
        <v>3.1323858106879698</v>
      </c>
      <c r="BP843" s="27">
        <f t="shared" si="612"/>
        <v>25000</v>
      </c>
      <c r="BQ843" s="239">
        <f t="shared" si="613"/>
        <v>13.36798314564685</v>
      </c>
      <c r="BR843" s="36">
        <f t="shared" si="614"/>
        <v>7824.4100000000035</v>
      </c>
      <c r="BS843" s="239">
        <f t="shared" si="615"/>
        <v>4.1838632401852287</v>
      </c>
      <c r="BT843" s="248">
        <f t="shared" si="624"/>
        <v>0.3516728159389137</v>
      </c>
      <c r="BU843" s="36">
        <v>88196.160000000003</v>
      </c>
      <c r="BV843" s="47">
        <f t="shared" si="616"/>
        <v>47.160191215630917</v>
      </c>
      <c r="BW843" s="54">
        <f t="shared" si="617"/>
        <v>-22428.42</v>
      </c>
      <c r="BX843" s="237">
        <f t="shared" si="618"/>
        <v>-11.992909621739548</v>
      </c>
      <c r="BY843" s="53">
        <v>7436</v>
      </c>
      <c r="BZ843" s="53">
        <v>3900</v>
      </c>
      <c r="CA843" s="53">
        <v>4800</v>
      </c>
      <c r="CB843" s="53">
        <v>2687.75</v>
      </c>
      <c r="CC843" s="54">
        <v>30690</v>
      </c>
      <c r="CD843" s="54">
        <v>5858</v>
      </c>
      <c r="CE843" s="54">
        <v>25000</v>
      </c>
      <c r="CF843" s="42">
        <f t="shared" si="619"/>
        <v>5.2041487619500858E-2</v>
      </c>
      <c r="CG843" s="42">
        <f t="shared" si="620"/>
        <v>3.0115830115830116E-2</v>
      </c>
      <c r="CH843" s="42">
        <f t="shared" si="621"/>
        <v>3.3593214170737511E-2</v>
      </c>
      <c r="CI843" s="42">
        <f t="shared" si="622"/>
        <v>1.8154830255461142E-2</v>
      </c>
      <c r="CJ843" s="42">
        <f t="shared" si="623"/>
        <v>0.16410536109596072</v>
      </c>
      <c r="CK843" s="54">
        <v>0</v>
      </c>
    </row>
    <row r="844" spans="1:89" ht="20" customHeight="1" x14ac:dyDescent="0.6">
      <c r="A844" s="47">
        <v>837</v>
      </c>
      <c r="B844" s="62">
        <v>1</v>
      </c>
      <c r="C844" s="48" t="s">
        <v>1257</v>
      </c>
      <c r="D844" s="48" t="s">
        <v>516</v>
      </c>
      <c r="E844" s="48"/>
      <c r="F844" s="23"/>
      <c r="G844" s="19">
        <v>40</v>
      </c>
      <c r="H844" s="20">
        <f t="shared" si="582"/>
        <v>0</v>
      </c>
      <c r="I844" s="23">
        <v>3465</v>
      </c>
      <c r="J844" s="22">
        <v>50</v>
      </c>
      <c r="K844" s="20">
        <f t="shared" si="583"/>
        <v>173250</v>
      </c>
      <c r="L844" s="23"/>
      <c r="M844" s="24">
        <v>60</v>
      </c>
      <c r="N844" s="20">
        <f t="shared" si="584"/>
        <v>0</v>
      </c>
      <c r="O844" s="23">
        <v>573</v>
      </c>
      <c r="P844" s="25">
        <v>12</v>
      </c>
      <c r="Q844" s="20">
        <f t="shared" si="585"/>
        <v>6876</v>
      </c>
      <c r="R844" s="23"/>
      <c r="S844" s="26">
        <v>12</v>
      </c>
      <c r="T844" s="20">
        <f t="shared" si="586"/>
        <v>0</v>
      </c>
      <c r="U844" s="23">
        <v>7</v>
      </c>
      <c r="V844" s="25">
        <v>8</v>
      </c>
      <c r="W844" s="20">
        <f t="shared" si="587"/>
        <v>56</v>
      </c>
      <c r="X844" s="23"/>
      <c r="Y844" s="25">
        <v>12</v>
      </c>
      <c r="Z844" s="20">
        <f t="shared" si="588"/>
        <v>0</v>
      </c>
      <c r="AA844" s="23">
        <v>9</v>
      </c>
      <c r="AB844" s="25">
        <v>10</v>
      </c>
      <c r="AC844" s="20">
        <f t="shared" si="589"/>
        <v>90</v>
      </c>
      <c r="AD844" s="23"/>
      <c r="AE844" s="25">
        <v>25</v>
      </c>
      <c r="AF844" s="20">
        <f t="shared" si="590"/>
        <v>0</v>
      </c>
      <c r="AG844" s="23"/>
      <c r="AH844" s="25">
        <v>7.5</v>
      </c>
      <c r="AI844" s="20">
        <f t="shared" si="591"/>
        <v>0</v>
      </c>
      <c r="AJ844" s="23"/>
      <c r="AK844" s="22">
        <v>15</v>
      </c>
      <c r="AL844" s="20">
        <f t="shared" si="592"/>
        <v>0</v>
      </c>
      <c r="AM844" s="23"/>
      <c r="AN844" s="25">
        <v>12</v>
      </c>
      <c r="AO844" s="20">
        <f t="shared" si="593"/>
        <v>0</v>
      </c>
      <c r="AP844" s="23">
        <f t="shared" si="594"/>
        <v>16</v>
      </c>
      <c r="AQ844" s="23"/>
      <c r="AR844" s="27">
        <v>4</v>
      </c>
      <c r="AS844" s="23">
        <f t="shared" si="595"/>
        <v>0</v>
      </c>
      <c r="AT844" s="23"/>
      <c r="AU844" s="28">
        <v>6</v>
      </c>
      <c r="AV844" s="23">
        <f t="shared" si="596"/>
        <v>0</v>
      </c>
      <c r="AW844" s="23">
        <v>233</v>
      </c>
      <c r="AX844" s="29">
        <f t="shared" si="597"/>
        <v>233</v>
      </c>
      <c r="AY844" s="23">
        <v>3825</v>
      </c>
      <c r="AZ844" s="30">
        <f t="shared" si="598"/>
        <v>0.16536796536796536</v>
      </c>
      <c r="BA844" s="30">
        <f t="shared" si="599"/>
        <v>4.6176046176046176E-3</v>
      </c>
      <c r="BB844" s="30">
        <f t="shared" si="600"/>
        <v>0.40663176265270506</v>
      </c>
      <c r="BC844" s="20">
        <f t="shared" si="601"/>
        <v>173396</v>
      </c>
      <c r="BD844" s="20">
        <f t="shared" si="602"/>
        <v>173250</v>
      </c>
      <c r="BE844" s="20">
        <f t="shared" si="603"/>
        <v>173396</v>
      </c>
      <c r="BF844" s="20">
        <f t="shared" si="604"/>
        <v>173396</v>
      </c>
      <c r="BG844" s="36">
        <v>184097</v>
      </c>
      <c r="BH844" s="36">
        <v>125546.091818182</v>
      </c>
      <c r="BI844" s="237">
        <f t="shared" si="605"/>
        <v>68.19562068810572</v>
      </c>
      <c r="BJ844" s="238">
        <f t="shared" si="606"/>
        <v>18092</v>
      </c>
      <c r="BK844" s="239">
        <f t="shared" si="607"/>
        <v>9.8274279320141016</v>
      </c>
      <c r="BL844" s="27">
        <f t="shared" si="608"/>
        <v>11220</v>
      </c>
      <c r="BM844" s="239">
        <f t="shared" si="609"/>
        <v>6.0946131658853755</v>
      </c>
      <c r="BN844" s="240">
        <f t="shared" si="610"/>
        <v>4334.5</v>
      </c>
      <c r="BO844" s="239">
        <f t="shared" si="611"/>
        <v>2.3544653090490337</v>
      </c>
      <c r="BP844" s="27">
        <f t="shared" si="612"/>
        <v>12000</v>
      </c>
      <c r="BQ844" s="239">
        <f t="shared" si="613"/>
        <v>6.5183028512143055</v>
      </c>
      <c r="BR844" s="36">
        <f t="shared" si="614"/>
        <v>11158</v>
      </c>
      <c r="BS844" s="239">
        <f t="shared" si="615"/>
        <v>6.060935267820768</v>
      </c>
      <c r="BT844" s="248">
        <f t="shared" si="624"/>
        <v>0.31804379311894271</v>
      </c>
      <c r="BU844" s="36">
        <v>56804.5</v>
      </c>
      <c r="BV844" s="47">
        <f t="shared" si="616"/>
        <v>30.855744525983585</v>
      </c>
      <c r="BW844" s="54">
        <f t="shared" si="617"/>
        <v>1746.4081818179984</v>
      </c>
      <c r="BX844" s="237">
        <f t="shared" si="618"/>
        <v>0.94863478591068751</v>
      </c>
      <c r="BY844" s="53">
        <v>3717</v>
      </c>
      <c r="BZ844" s="53">
        <v>7200</v>
      </c>
      <c r="CA844" s="53">
        <v>5600</v>
      </c>
      <c r="CB844" s="53">
        <v>1575</v>
      </c>
      <c r="CC844" s="54">
        <v>11220</v>
      </c>
      <c r="CD844" s="54">
        <v>4334.5</v>
      </c>
      <c r="CE844" s="54">
        <v>12000</v>
      </c>
      <c r="CF844" s="42">
        <f t="shared" si="619"/>
        <v>2.1436480656993242E-2</v>
      </c>
      <c r="CG844" s="42">
        <f t="shared" si="620"/>
        <v>4.1558441558441558E-2</v>
      </c>
      <c r="CH844" s="42">
        <f t="shared" si="621"/>
        <v>3.2296016055733699E-2</v>
      </c>
      <c r="CI844" s="42">
        <f t="shared" si="622"/>
        <v>9.0832545156751023E-3</v>
      </c>
      <c r="CJ844" s="42">
        <f t="shared" si="623"/>
        <v>6.0946131658853757E-2</v>
      </c>
      <c r="CK844" s="54">
        <f>+BW844*20%</f>
        <v>349.28163636359972</v>
      </c>
    </row>
    <row r="845" spans="1:89" ht="20" customHeight="1" x14ac:dyDescent="0.6">
      <c r="A845" s="47">
        <v>838</v>
      </c>
      <c r="B845" s="47">
        <v>1</v>
      </c>
      <c r="C845" s="48" t="s">
        <v>1258</v>
      </c>
      <c r="D845" s="48" t="s">
        <v>516</v>
      </c>
      <c r="E845" s="48"/>
      <c r="F845" s="23"/>
      <c r="G845" s="19">
        <v>40</v>
      </c>
      <c r="H845" s="20">
        <f t="shared" si="582"/>
        <v>0</v>
      </c>
      <c r="I845" s="23">
        <v>2857</v>
      </c>
      <c r="J845" s="22">
        <v>50</v>
      </c>
      <c r="K845" s="20">
        <f t="shared" si="583"/>
        <v>142850</v>
      </c>
      <c r="L845" s="23"/>
      <c r="M845" s="24">
        <v>60</v>
      </c>
      <c r="N845" s="20">
        <f t="shared" si="584"/>
        <v>0</v>
      </c>
      <c r="O845" s="23">
        <v>1107</v>
      </c>
      <c r="P845" s="25">
        <v>12</v>
      </c>
      <c r="Q845" s="20">
        <f t="shared" si="585"/>
        <v>13284</v>
      </c>
      <c r="R845" s="23"/>
      <c r="S845" s="26">
        <v>12</v>
      </c>
      <c r="T845" s="20">
        <f t="shared" si="586"/>
        <v>0</v>
      </c>
      <c r="U845" s="23">
        <v>110</v>
      </c>
      <c r="V845" s="25">
        <v>8</v>
      </c>
      <c r="W845" s="20">
        <f t="shared" si="587"/>
        <v>880</v>
      </c>
      <c r="X845" s="23"/>
      <c r="Y845" s="25">
        <v>12</v>
      </c>
      <c r="Z845" s="20">
        <f t="shared" si="588"/>
        <v>0</v>
      </c>
      <c r="AA845" s="23">
        <v>300</v>
      </c>
      <c r="AB845" s="25">
        <v>10</v>
      </c>
      <c r="AC845" s="20">
        <f t="shared" si="589"/>
        <v>3000</v>
      </c>
      <c r="AD845" s="23"/>
      <c r="AE845" s="25">
        <v>25</v>
      </c>
      <c r="AF845" s="20">
        <f t="shared" si="590"/>
        <v>0</v>
      </c>
      <c r="AG845" s="23"/>
      <c r="AH845" s="25">
        <v>7.5</v>
      </c>
      <c r="AI845" s="20">
        <f t="shared" si="591"/>
        <v>0</v>
      </c>
      <c r="AJ845" s="23"/>
      <c r="AK845" s="22">
        <v>15</v>
      </c>
      <c r="AL845" s="20">
        <f t="shared" si="592"/>
        <v>0</v>
      </c>
      <c r="AM845" s="23"/>
      <c r="AN845" s="25">
        <v>12</v>
      </c>
      <c r="AO845" s="20">
        <f t="shared" si="593"/>
        <v>0</v>
      </c>
      <c r="AP845" s="23">
        <f t="shared" si="594"/>
        <v>410</v>
      </c>
      <c r="AQ845" s="23"/>
      <c r="AR845" s="27">
        <v>4</v>
      </c>
      <c r="AS845" s="23">
        <f t="shared" si="595"/>
        <v>0</v>
      </c>
      <c r="AT845" s="23"/>
      <c r="AU845" s="28">
        <v>6</v>
      </c>
      <c r="AV845" s="23">
        <f t="shared" si="596"/>
        <v>0</v>
      </c>
      <c r="AW845" s="23">
        <v>906</v>
      </c>
      <c r="AX845" s="29">
        <f t="shared" si="597"/>
        <v>906</v>
      </c>
      <c r="AY845" s="23">
        <v>14245</v>
      </c>
      <c r="AZ845" s="30">
        <f t="shared" si="598"/>
        <v>0.38746937346867344</v>
      </c>
      <c r="BA845" s="30">
        <f t="shared" si="599"/>
        <v>0.14350717535876795</v>
      </c>
      <c r="BB845" s="30">
        <f t="shared" si="600"/>
        <v>0.81842818428184283</v>
      </c>
      <c r="BC845" s="20">
        <f t="shared" si="601"/>
        <v>146730</v>
      </c>
      <c r="BD845" s="20">
        <f t="shared" si="602"/>
        <v>142850</v>
      </c>
      <c r="BE845" s="20">
        <f t="shared" si="603"/>
        <v>146730</v>
      </c>
      <c r="BF845" s="20">
        <f t="shared" si="604"/>
        <v>146730</v>
      </c>
      <c r="BG845" s="36">
        <v>174259</v>
      </c>
      <c r="BH845" s="36">
        <v>114574.55030303</v>
      </c>
      <c r="BI845" s="237">
        <f t="shared" si="605"/>
        <v>65.749574083995668</v>
      </c>
      <c r="BJ845" s="238">
        <f t="shared" si="606"/>
        <v>18183</v>
      </c>
      <c r="BK845" s="239">
        <f t="shared" si="607"/>
        <v>10.434468234065386</v>
      </c>
      <c r="BL845" s="27">
        <f t="shared" si="608"/>
        <v>11730</v>
      </c>
      <c r="BM845" s="239">
        <f t="shared" si="609"/>
        <v>6.7313596428304994</v>
      </c>
      <c r="BN845" s="240">
        <f t="shared" si="610"/>
        <v>0</v>
      </c>
      <c r="BO845" s="239">
        <f t="shared" si="611"/>
        <v>0</v>
      </c>
      <c r="BP845" s="27">
        <f t="shared" si="612"/>
        <v>25000</v>
      </c>
      <c r="BQ845" s="239">
        <f t="shared" si="613"/>
        <v>14.346461301855285</v>
      </c>
      <c r="BR845" s="36">
        <f t="shared" si="614"/>
        <v>12794</v>
      </c>
      <c r="BS845" s="239">
        <f t="shared" si="615"/>
        <v>7.3419450358374609</v>
      </c>
      <c r="BT845" s="248">
        <f t="shared" si="624"/>
        <v>0.34250425916004335</v>
      </c>
      <c r="BU845" s="36">
        <v>67707</v>
      </c>
      <c r="BV845" s="47">
        <f t="shared" si="616"/>
        <v>38.854234214588629</v>
      </c>
      <c r="BW845" s="54">
        <f t="shared" si="617"/>
        <v>-8022.5503030300024</v>
      </c>
      <c r="BX845" s="237">
        <f t="shared" si="618"/>
        <v>-4.6038082985842932</v>
      </c>
      <c r="BY845" s="53">
        <v>3693</v>
      </c>
      <c r="BZ845" s="53">
        <v>5400</v>
      </c>
      <c r="CA845" s="53">
        <v>7340</v>
      </c>
      <c r="CB845" s="53">
        <v>1750</v>
      </c>
      <c r="CC845" s="54">
        <v>11730</v>
      </c>
      <c r="CD845" s="54"/>
      <c r="CE845" s="54">
        <v>25000</v>
      </c>
      <c r="CF845" s="42">
        <f t="shared" si="619"/>
        <v>2.5168677162134532E-2</v>
      </c>
      <c r="CG845" s="42">
        <f t="shared" si="620"/>
        <v>3.7801890094504728E-2</v>
      </c>
      <c r="CH845" s="42">
        <f t="shared" si="621"/>
        <v>5.002385333605943E-2</v>
      </c>
      <c r="CI845" s="42">
        <f t="shared" si="622"/>
        <v>1.1926668029714442E-2</v>
      </c>
      <c r="CJ845" s="42">
        <f t="shared" si="623"/>
        <v>6.7313596428304992E-2</v>
      </c>
      <c r="CK845" s="54">
        <v>0</v>
      </c>
    </row>
    <row r="846" spans="1:89" ht="20" customHeight="1" x14ac:dyDescent="0.6">
      <c r="A846" s="47">
        <v>839</v>
      </c>
      <c r="B846" s="63">
        <v>2</v>
      </c>
      <c r="C846" s="48" t="s">
        <v>1259</v>
      </c>
      <c r="D846" s="48" t="s">
        <v>682</v>
      </c>
      <c r="E846" s="48" t="s">
        <v>244</v>
      </c>
      <c r="F846" s="57"/>
      <c r="G846" s="19">
        <v>40</v>
      </c>
      <c r="H846" s="20">
        <f t="shared" si="582"/>
        <v>0</v>
      </c>
      <c r="I846" s="57">
        <v>2820</v>
      </c>
      <c r="J846" s="22">
        <v>50</v>
      </c>
      <c r="K846" s="20">
        <f t="shared" si="583"/>
        <v>141000</v>
      </c>
      <c r="L846" s="23"/>
      <c r="M846" s="24">
        <v>60</v>
      </c>
      <c r="N846" s="20">
        <f t="shared" si="584"/>
        <v>0</v>
      </c>
      <c r="O846" s="57">
        <v>919</v>
      </c>
      <c r="P846" s="25">
        <v>12</v>
      </c>
      <c r="Q846" s="20">
        <f t="shared" si="585"/>
        <v>11028</v>
      </c>
      <c r="R846" s="57"/>
      <c r="S846" s="26">
        <v>12</v>
      </c>
      <c r="T846" s="20">
        <f t="shared" si="586"/>
        <v>0</v>
      </c>
      <c r="U846" s="57">
        <v>145</v>
      </c>
      <c r="V846" s="25">
        <v>8</v>
      </c>
      <c r="W846" s="20">
        <f t="shared" si="587"/>
        <v>1160</v>
      </c>
      <c r="X846" s="57">
        <v>82</v>
      </c>
      <c r="Y846" s="25">
        <v>12</v>
      </c>
      <c r="Z846" s="20">
        <f t="shared" si="588"/>
        <v>984</v>
      </c>
      <c r="AA846" s="57">
        <v>130</v>
      </c>
      <c r="AB846" s="25">
        <v>10</v>
      </c>
      <c r="AC846" s="20">
        <f t="shared" si="589"/>
        <v>1300</v>
      </c>
      <c r="AD846" s="57"/>
      <c r="AE846" s="25">
        <v>25</v>
      </c>
      <c r="AF846" s="20">
        <f t="shared" si="590"/>
        <v>0</v>
      </c>
      <c r="AG846" s="57"/>
      <c r="AH846" s="25">
        <v>7.5</v>
      </c>
      <c r="AI846" s="20">
        <f t="shared" si="591"/>
        <v>0</v>
      </c>
      <c r="AJ846" s="57"/>
      <c r="AK846" s="22">
        <v>15</v>
      </c>
      <c r="AL846" s="20">
        <f t="shared" si="592"/>
        <v>0</v>
      </c>
      <c r="AM846" s="57"/>
      <c r="AN846" s="25">
        <v>12</v>
      </c>
      <c r="AO846" s="20">
        <f t="shared" si="593"/>
        <v>0</v>
      </c>
      <c r="AP846" s="23">
        <f t="shared" si="594"/>
        <v>357</v>
      </c>
      <c r="AQ846" s="57"/>
      <c r="AR846" s="27">
        <v>4</v>
      </c>
      <c r="AS846" s="23">
        <f t="shared" si="595"/>
        <v>0</v>
      </c>
      <c r="AT846" s="57"/>
      <c r="AU846" s="28">
        <v>6</v>
      </c>
      <c r="AV846" s="23">
        <f t="shared" si="596"/>
        <v>0</v>
      </c>
      <c r="AW846" s="57">
        <v>203</v>
      </c>
      <c r="AX846" s="29">
        <f t="shared" si="597"/>
        <v>203</v>
      </c>
      <c r="AY846" s="23">
        <v>3045</v>
      </c>
      <c r="AZ846" s="30">
        <f t="shared" si="598"/>
        <v>0.32588652482269503</v>
      </c>
      <c r="BA846" s="30">
        <f t="shared" si="599"/>
        <v>0.12659574468085105</v>
      </c>
      <c r="BB846" s="30">
        <f t="shared" si="600"/>
        <v>0.22089227421109903</v>
      </c>
      <c r="BC846" s="20">
        <f t="shared" si="601"/>
        <v>144444</v>
      </c>
      <c r="BD846" s="20">
        <f t="shared" si="602"/>
        <v>141000</v>
      </c>
      <c r="BE846" s="20">
        <f t="shared" si="603"/>
        <v>144444</v>
      </c>
      <c r="BF846" s="20">
        <f t="shared" si="604"/>
        <v>144444</v>
      </c>
      <c r="BG846" s="241">
        <v>158517</v>
      </c>
      <c r="BH846" s="241">
        <v>106148.62</v>
      </c>
      <c r="BI846" s="237">
        <f t="shared" si="605"/>
        <v>66.963555959297736</v>
      </c>
      <c r="BJ846" s="238">
        <f t="shared" si="606"/>
        <v>14550</v>
      </c>
      <c r="BK846" s="239">
        <f t="shared" si="607"/>
        <v>9.1788262457654373</v>
      </c>
      <c r="BL846" s="27">
        <f t="shared" si="608"/>
        <v>15513.5</v>
      </c>
      <c r="BM846" s="239">
        <f t="shared" si="609"/>
        <v>9.7866474889128607</v>
      </c>
      <c r="BN846" s="240">
        <f t="shared" si="610"/>
        <v>0</v>
      </c>
      <c r="BO846" s="239">
        <f t="shared" si="611"/>
        <v>0</v>
      </c>
      <c r="BP846" s="27">
        <f t="shared" si="612"/>
        <v>15000</v>
      </c>
      <c r="BQ846" s="239">
        <f t="shared" si="613"/>
        <v>9.462707469861277</v>
      </c>
      <c r="BR846" s="36">
        <f t="shared" si="614"/>
        <v>13222.029999999999</v>
      </c>
      <c r="BS846" s="239">
        <f t="shared" si="615"/>
        <v>8.3410801365153251</v>
      </c>
      <c r="BT846" s="248">
        <f t="shared" si="624"/>
        <v>0.33036444040702262</v>
      </c>
      <c r="BU846" s="241">
        <v>58285.53</v>
      </c>
      <c r="BV846" s="47">
        <f t="shared" si="616"/>
        <v>36.7692613410549</v>
      </c>
      <c r="BW846" s="54">
        <f t="shared" si="617"/>
        <v>-5917.1499999999942</v>
      </c>
      <c r="BX846" s="237">
        <f t="shared" si="618"/>
        <v>-3.7328173003526399</v>
      </c>
      <c r="BY846" s="58">
        <v>3626</v>
      </c>
      <c r="BZ846" s="58">
        <v>5135</v>
      </c>
      <c r="CA846" s="58">
        <v>3924</v>
      </c>
      <c r="CB846" s="58">
        <v>1865</v>
      </c>
      <c r="CC846" s="59">
        <v>15513.5</v>
      </c>
      <c r="CD846" s="59">
        <v>0</v>
      </c>
      <c r="CE846" s="59">
        <v>15000</v>
      </c>
      <c r="CF846" s="42">
        <f t="shared" si="619"/>
        <v>2.5103154163551272E-2</v>
      </c>
      <c r="CG846" s="42">
        <f t="shared" si="620"/>
        <v>3.6418439716312055E-2</v>
      </c>
      <c r="CH846" s="42">
        <f t="shared" si="621"/>
        <v>2.7166237434576721E-2</v>
      </c>
      <c r="CI846" s="42">
        <f t="shared" si="622"/>
        <v>1.2911578189471352E-2</v>
      </c>
      <c r="CJ846" s="42">
        <f t="shared" si="623"/>
        <v>9.7866474889128613E-2</v>
      </c>
      <c r="CK846" s="54">
        <v>0</v>
      </c>
    </row>
    <row r="847" spans="1:89" ht="20" customHeight="1" x14ac:dyDescent="0.6">
      <c r="A847" s="47">
        <v>840</v>
      </c>
      <c r="B847" s="47">
        <v>4</v>
      </c>
      <c r="C847" s="48" t="s">
        <v>1260</v>
      </c>
      <c r="D847" s="48" t="s">
        <v>1261</v>
      </c>
      <c r="E847" s="48" t="s">
        <v>305</v>
      </c>
      <c r="F847" s="55"/>
      <c r="G847" s="19">
        <v>40</v>
      </c>
      <c r="H847" s="20">
        <f t="shared" si="582"/>
        <v>0</v>
      </c>
      <c r="I847" s="23">
        <v>2432</v>
      </c>
      <c r="J847" s="22">
        <v>50</v>
      </c>
      <c r="K847" s="20">
        <f t="shared" si="583"/>
        <v>121600</v>
      </c>
      <c r="L847" s="23"/>
      <c r="M847" s="24">
        <v>60</v>
      </c>
      <c r="N847" s="20">
        <f t="shared" si="584"/>
        <v>0</v>
      </c>
      <c r="O847" s="23">
        <v>1149</v>
      </c>
      <c r="P847" s="25">
        <v>12</v>
      </c>
      <c r="Q847" s="20">
        <f t="shared" si="585"/>
        <v>13788</v>
      </c>
      <c r="R847" s="23"/>
      <c r="S847" s="26">
        <v>12</v>
      </c>
      <c r="T847" s="20">
        <f t="shared" si="586"/>
        <v>0</v>
      </c>
      <c r="U847" s="23">
        <v>292</v>
      </c>
      <c r="V847" s="25">
        <v>8</v>
      </c>
      <c r="W847" s="20">
        <f t="shared" si="587"/>
        <v>2336</v>
      </c>
      <c r="X847" s="23">
        <v>95</v>
      </c>
      <c r="Y847" s="25">
        <v>12</v>
      </c>
      <c r="Z847" s="20">
        <f t="shared" si="588"/>
        <v>1140</v>
      </c>
      <c r="AA847" s="23">
        <v>340</v>
      </c>
      <c r="AB847" s="25">
        <v>10</v>
      </c>
      <c r="AC847" s="20">
        <f t="shared" si="589"/>
        <v>3400</v>
      </c>
      <c r="AD847" s="23">
        <v>155</v>
      </c>
      <c r="AE847" s="25">
        <v>25</v>
      </c>
      <c r="AF847" s="20">
        <f t="shared" si="590"/>
        <v>3875</v>
      </c>
      <c r="AG847" s="23">
        <v>148</v>
      </c>
      <c r="AH847" s="25">
        <v>7.5</v>
      </c>
      <c r="AI847" s="20">
        <f t="shared" si="591"/>
        <v>1110</v>
      </c>
      <c r="AJ847" s="23"/>
      <c r="AK847" s="22">
        <v>15</v>
      </c>
      <c r="AL847" s="20">
        <f t="shared" si="592"/>
        <v>0</v>
      </c>
      <c r="AM847" s="23"/>
      <c r="AN847" s="25">
        <v>12</v>
      </c>
      <c r="AO847" s="20">
        <f t="shared" si="593"/>
        <v>0</v>
      </c>
      <c r="AP847" s="23">
        <f t="shared" si="594"/>
        <v>1030</v>
      </c>
      <c r="AQ847" s="23"/>
      <c r="AR847" s="27">
        <v>4</v>
      </c>
      <c r="AS847" s="23">
        <f t="shared" si="595"/>
        <v>0</v>
      </c>
      <c r="AT847" s="23"/>
      <c r="AU847" s="28">
        <v>6</v>
      </c>
      <c r="AV847" s="23">
        <f t="shared" si="596"/>
        <v>0</v>
      </c>
      <c r="AW847" s="23">
        <v>288</v>
      </c>
      <c r="AX847" s="29">
        <f t="shared" si="597"/>
        <v>288</v>
      </c>
      <c r="AY847" s="23">
        <v>6200</v>
      </c>
      <c r="AZ847" s="30">
        <f t="shared" si="598"/>
        <v>0.47245065789473684</v>
      </c>
      <c r="BA847" s="30">
        <f t="shared" si="599"/>
        <v>0.42351973684210525</v>
      </c>
      <c r="BB847" s="30">
        <f t="shared" si="600"/>
        <v>0.25065274151436029</v>
      </c>
      <c r="BC847" s="20">
        <f t="shared" si="601"/>
        <v>132351</v>
      </c>
      <c r="BD847" s="20">
        <f t="shared" si="602"/>
        <v>125475</v>
      </c>
      <c r="BE847" s="20">
        <f t="shared" si="603"/>
        <v>132351</v>
      </c>
      <c r="BF847" s="20">
        <f t="shared" si="604"/>
        <v>133461</v>
      </c>
      <c r="BG847" s="36">
        <v>153449</v>
      </c>
      <c r="BH847" s="36">
        <v>101836.53</v>
      </c>
      <c r="BI847" s="237">
        <f t="shared" si="605"/>
        <v>66.365065917666456</v>
      </c>
      <c r="BJ847" s="238">
        <f t="shared" si="606"/>
        <v>10167.450000000001</v>
      </c>
      <c r="BK847" s="239">
        <f t="shared" si="607"/>
        <v>6.6259473831696525</v>
      </c>
      <c r="BL847" s="27">
        <f t="shared" si="608"/>
        <v>22352</v>
      </c>
      <c r="BM847" s="239">
        <f t="shared" si="609"/>
        <v>14.566403169782793</v>
      </c>
      <c r="BN847" s="240">
        <f t="shared" si="610"/>
        <v>625</v>
      </c>
      <c r="BO847" s="239">
        <f t="shared" si="611"/>
        <v>0.40730144868979268</v>
      </c>
      <c r="BP847" s="27">
        <f t="shared" si="612"/>
        <v>12000</v>
      </c>
      <c r="BQ847" s="239">
        <f t="shared" si="613"/>
        <v>7.8201878148440196</v>
      </c>
      <c r="BR847" s="36">
        <f t="shared" si="614"/>
        <v>4413.4200000000028</v>
      </c>
      <c r="BS847" s="239">
        <f t="shared" si="615"/>
        <v>2.8761477754824099</v>
      </c>
      <c r="BT847" s="248">
        <f t="shared" si="624"/>
        <v>0.33634934082333545</v>
      </c>
      <c r="BU847" s="36">
        <v>49557.87</v>
      </c>
      <c r="BV847" s="47">
        <f t="shared" si="616"/>
        <v>32.295987591968668</v>
      </c>
      <c r="BW847" s="54">
        <f t="shared" si="617"/>
        <v>2054.5999999999985</v>
      </c>
      <c r="BX847" s="237">
        <f t="shared" si="618"/>
        <v>1.338946490364876</v>
      </c>
      <c r="BY847" s="53">
        <v>3843</v>
      </c>
      <c r="BZ847" s="53">
        <v>1760</v>
      </c>
      <c r="CA847" s="53">
        <v>2900</v>
      </c>
      <c r="CB847" s="53">
        <v>1664.45</v>
      </c>
      <c r="CC847" s="54">
        <v>22352</v>
      </c>
      <c r="CD847" s="54">
        <v>625</v>
      </c>
      <c r="CE847" s="54">
        <v>12000</v>
      </c>
      <c r="CF847" s="42">
        <f t="shared" si="619"/>
        <v>2.9036425867579391E-2</v>
      </c>
      <c r="CG847" s="42">
        <f t="shared" si="620"/>
        <v>1.4026698545526997E-2</v>
      </c>
      <c r="CH847" s="42">
        <f t="shared" si="621"/>
        <v>2.1911432478787466E-2</v>
      </c>
      <c r="CI847" s="42">
        <f t="shared" si="622"/>
        <v>1.2471433602325773E-2</v>
      </c>
      <c r="CJ847" s="42">
        <f t="shared" si="623"/>
        <v>0.14566403169782793</v>
      </c>
      <c r="CK847" s="54">
        <f>+BW847*20%</f>
        <v>410.91999999999973</v>
      </c>
    </row>
    <row r="848" spans="1:89" ht="20" customHeight="1" x14ac:dyDescent="0.6">
      <c r="A848" s="47">
        <v>841</v>
      </c>
      <c r="B848" s="47">
        <v>1</v>
      </c>
      <c r="C848" s="48" t="s">
        <v>1262</v>
      </c>
      <c r="D848" s="48" t="s">
        <v>69</v>
      </c>
      <c r="E848" s="48" t="s">
        <v>70</v>
      </c>
      <c r="F848" s="23"/>
      <c r="G848" s="19">
        <v>40</v>
      </c>
      <c r="H848" s="20">
        <f t="shared" si="582"/>
        <v>0</v>
      </c>
      <c r="I848" s="23">
        <v>2179</v>
      </c>
      <c r="J848" s="22">
        <v>50</v>
      </c>
      <c r="K848" s="20">
        <f t="shared" si="583"/>
        <v>108950</v>
      </c>
      <c r="L848" s="23"/>
      <c r="M848" s="24">
        <v>60</v>
      </c>
      <c r="N848" s="20">
        <f t="shared" si="584"/>
        <v>0</v>
      </c>
      <c r="O848" s="23">
        <v>1626</v>
      </c>
      <c r="P848" s="25">
        <v>12</v>
      </c>
      <c r="Q848" s="20">
        <f t="shared" si="585"/>
        <v>19512</v>
      </c>
      <c r="R848" s="23"/>
      <c r="S848" s="26">
        <v>12</v>
      </c>
      <c r="T848" s="20">
        <f t="shared" si="586"/>
        <v>0</v>
      </c>
      <c r="U848" s="23">
        <v>103</v>
      </c>
      <c r="V848" s="25">
        <v>8</v>
      </c>
      <c r="W848" s="20">
        <f t="shared" si="587"/>
        <v>824</v>
      </c>
      <c r="X848" s="23">
        <v>51</v>
      </c>
      <c r="Y848" s="25">
        <v>12</v>
      </c>
      <c r="Z848" s="20">
        <f t="shared" si="588"/>
        <v>612</v>
      </c>
      <c r="AA848" s="23">
        <v>138</v>
      </c>
      <c r="AB848" s="25">
        <v>10</v>
      </c>
      <c r="AC848" s="20">
        <f t="shared" si="589"/>
        <v>1380</v>
      </c>
      <c r="AD848" s="23">
        <v>58</v>
      </c>
      <c r="AE848" s="25">
        <v>25</v>
      </c>
      <c r="AF848" s="20">
        <f t="shared" si="590"/>
        <v>1450</v>
      </c>
      <c r="AG848" s="23"/>
      <c r="AH848" s="25">
        <v>7.5</v>
      </c>
      <c r="AI848" s="20">
        <f t="shared" si="591"/>
        <v>0</v>
      </c>
      <c r="AJ848" s="23"/>
      <c r="AK848" s="22">
        <v>15</v>
      </c>
      <c r="AL848" s="20">
        <f t="shared" si="592"/>
        <v>0</v>
      </c>
      <c r="AM848" s="23"/>
      <c r="AN848" s="25">
        <v>12</v>
      </c>
      <c r="AO848" s="20">
        <f t="shared" si="593"/>
        <v>0</v>
      </c>
      <c r="AP848" s="23">
        <f t="shared" si="594"/>
        <v>350</v>
      </c>
      <c r="AQ848" s="23"/>
      <c r="AR848" s="27">
        <v>4</v>
      </c>
      <c r="AS848" s="23">
        <f t="shared" si="595"/>
        <v>0</v>
      </c>
      <c r="AT848" s="23"/>
      <c r="AU848" s="28">
        <v>6</v>
      </c>
      <c r="AV848" s="23">
        <f t="shared" si="596"/>
        <v>0</v>
      </c>
      <c r="AW848" s="23">
        <v>35</v>
      </c>
      <c r="AX848" s="29">
        <f t="shared" si="597"/>
        <v>35</v>
      </c>
      <c r="AY848" s="23">
        <v>1050</v>
      </c>
      <c r="AZ848" s="30">
        <f t="shared" si="598"/>
        <v>0.74621385956860942</v>
      </c>
      <c r="BA848" s="30">
        <f t="shared" si="599"/>
        <v>0.16062413951353832</v>
      </c>
      <c r="BB848" s="30">
        <f t="shared" si="600"/>
        <v>2.1525215252152521E-2</v>
      </c>
      <c r="BC848" s="20">
        <f t="shared" si="601"/>
        <v>113216</v>
      </c>
      <c r="BD848" s="20">
        <f t="shared" si="602"/>
        <v>110400</v>
      </c>
      <c r="BE848" s="20">
        <f t="shared" si="603"/>
        <v>113216</v>
      </c>
      <c r="BF848" s="20">
        <f t="shared" si="604"/>
        <v>113216</v>
      </c>
      <c r="BG848" s="36">
        <v>133778</v>
      </c>
      <c r="BH848" s="36">
        <v>86740.911564625902</v>
      </c>
      <c r="BI848" s="237">
        <f t="shared" si="605"/>
        <v>64.839444127304873</v>
      </c>
      <c r="BJ848" s="238">
        <f t="shared" si="606"/>
        <v>11198</v>
      </c>
      <c r="BK848" s="239">
        <f t="shared" si="607"/>
        <v>8.3705841020197642</v>
      </c>
      <c r="BL848" s="27">
        <f t="shared" si="608"/>
        <v>3743.01</v>
      </c>
      <c r="BM848" s="239">
        <f t="shared" si="609"/>
        <v>2.7979264154046257</v>
      </c>
      <c r="BN848" s="240">
        <f t="shared" si="610"/>
        <v>2039.07</v>
      </c>
      <c r="BO848" s="239">
        <f t="shared" si="611"/>
        <v>1.5242192288717129</v>
      </c>
      <c r="BP848" s="27">
        <f t="shared" si="612"/>
        <v>3535.91</v>
      </c>
      <c r="BQ848" s="239">
        <f t="shared" si="613"/>
        <v>2.6431177024622881</v>
      </c>
      <c r="BR848" s="36">
        <f t="shared" si="614"/>
        <v>23952.800000000003</v>
      </c>
      <c r="BS848" s="239">
        <f t="shared" si="615"/>
        <v>17.904887201184053</v>
      </c>
      <c r="BT848" s="248">
        <f t="shared" si="624"/>
        <v>0.35160555872695137</v>
      </c>
      <c r="BU848" s="36">
        <v>44468.79</v>
      </c>
      <c r="BV848" s="47">
        <f t="shared" si="616"/>
        <v>33.240734649942446</v>
      </c>
      <c r="BW848" s="54">
        <f t="shared" si="617"/>
        <v>2568.2984353740976</v>
      </c>
      <c r="BX848" s="237">
        <f t="shared" si="618"/>
        <v>1.919821222752693</v>
      </c>
      <c r="BY848" s="53">
        <v>4023</v>
      </c>
      <c r="BZ848" s="53">
        <v>4500</v>
      </c>
      <c r="CA848" s="53">
        <v>2675</v>
      </c>
      <c r="CB848" s="53">
        <v>0</v>
      </c>
      <c r="CC848" s="54">
        <v>3743.01</v>
      </c>
      <c r="CD848" s="54">
        <v>2039.07</v>
      </c>
      <c r="CE848" s="54">
        <v>3535.91</v>
      </c>
      <c r="CF848" s="42">
        <f t="shared" si="619"/>
        <v>3.5533846806105142E-2</v>
      </c>
      <c r="CG848" s="42">
        <f t="shared" si="620"/>
        <v>4.0760869565217392E-2</v>
      </c>
      <c r="CH848" s="42">
        <f t="shared" si="621"/>
        <v>2.362740248728095E-2</v>
      </c>
      <c r="CI848" s="42">
        <f t="shared" si="622"/>
        <v>0</v>
      </c>
      <c r="CJ848" s="42">
        <f t="shared" si="623"/>
        <v>2.7979264154046259E-2</v>
      </c>
      <c r="CK848" s="54">
        <f>+BW848*20%</f>
        <v>513.65968707481954</v>
      </c>
    </row>
    <row r="849" spans="1:89" ht="20" customHeight="1" thickBot="1" x14ac:dyDescent="0.65">
      <c r="A849" s="47">
        <v>842</v>
      </c>
      <c r="B849" s="47">
        <v>2</v>
      </c>
      <c r="C849" s="48" t="s">
        <v>1263</v>
      </c>
      <c r="D849" s="48" t="s">
        <v>81</v>
      </c>
      <c r="E849" s="48" t="s">
        <v>764</v>
      </c>
      <c r="F849" s="23"/>
      <c r="G849" s="19">
        <v>40</v>
      </c>
      <c r="H849" s="20">
        <f t="shared" si="582"/>
        <v>0</v>
      </c>
      <c r="I849" s="23">
        <v>1826</v>
      </c>
      <c r="J849" s="22">
        <v>50</v>
      </c>
      <c r="K849" s="20">
        <f t="shared" si="583"/>
        <v>91300</v>
      </c>
      <c r="L849" s="23"/>
      <c r="M849" s="24">
        <v>60</v>
      </c>
      <c r="N849" s="20">
        <f t="shared" si="584"/>
        <v>0</v>
      </c>
      <c r="O849" s="23">
        <v>1127</v>
      </c>
      <c r="P849" s="25">
        <v>12</v>
      </c>
      <c r="Q849" s="20">
        <f t="shared" si="585"/>
        <v>13524</v>
      </c>
      <c r="R849" s="23">
        <v>144</v>
      </c>
      <c r="S849" s="26">
        <v>12</v>
      </c>
      <c r="T849" s="20">
        <f t="shared" si="586"/>
        <v>1728</v>
      </c>
      <c r="U849" s="23">
        <v>130</v>
      </c>
      <c r="V849" s="25">
        <v>8</v>
      </c>
      <c r="W849" s="20">
        <f t="shared" si="587"/>
        <v>1040</v>
      </c>
      <c r="X849" s="23">
        <v>80</v>
      </c>
      <c r="Y849" s="25">
        <v>12</v>
      </c>
      <c r="Z849" s="20">
        <f t="shared" si="588"/>
        <v>960</v>
      </c>
      <c r="AA849" s="23">
        <v>153</v>
      </c>
      <c r="AB849" s="25">
        <v>10</v>
      </c>
      <c r="AC849" s="20">
        <f t="shared" si="589"/>
        <v>1530</v>
      </c>
      <c r="AD849" s="23">
        <v>30</v>
      </c>
      <c r="AE849" s="25">
        <v>25</v>
      </c>
      <c r="AF849" s="20">
        <f t="shared" si="590"/>
        <v>750</v>
      </c>
      <c r="AG849" s="23"/>
      <c r="AH849" s="25">
        <v>7.5</v>
      </c>
      <c r="AI849" s="20">
        <f t="shared" si="591"/>
        <v>0</v>
      </c>
      <c r="AJ849" s="23"/>
      <c r="AK849" s="22">
        <v>15</v>
      </c>
      <c r="AL849" s="20">
        <f t="shared" si="592"/>
        <v>0</v>
      </c>
      <c r="AM849" s="23"/>
      <c r="AN849" s="25">
        <v>12</v>
      </c>
      <c r="AO849" s="20">
        <f t="shared" si="593"/>
        <v>0</v>
      </c>
      <c r="AP849" s="23">
        <f t="shared" si="594"/>
        <v>537</v>
      </c>
      <c r="AQ849" s="23"/>
      <c r="AR849" s="27">
        <v>4</v>
      </c>
      <c r="AS849" s="23">
        <f t="shared" si="595"/>
        <v>0</v>
      </c>
      <c r="AT849" s="23"/>
      <c r="AU849" s="28">
        <v>6</v>
      </c>
      <c r="AV849" s="23">
        <f t="shared" si="596"/>
        <v>0</v>
      </c>
      <c r="AW849" s="23">
        <v>354</v>
      </c>
      <c r="AX849" s="29">
        <f t="shared" si="597"/>
        <v>354</v>
      </c>
      <c r="AY849" s="23">
        <v>5910</v>
      </c>
      <c r="AZ849" s="30">
        <f t="shared" si="598"/>
        <v>0.61719605695509305</v>
      </c>
      <c r="BA849" s="30">
        <f t="shared" si="599"/>
        <v>0.29408543263964948</v>
      </c>
      <c r="BB849" s="30">
        <f t="shared" si="600"/>
        <v>0.31410825199645076</v>
      </c>
      <c r="BC849" s="20">
        <f t="shared" si="601"/>
        <v>97308</v>
      </c>
      <c r="BD849" s="20">
        <f t="shared" si="602"/>
        <v>93778</v>
      </c>
      <c r="BE849" s="20">
        <f t="shared" si="603"/>
        <v>97308</v>
      </c>
      <c r="BF849" s="20">
        <f t="shared" si="604"/>
        <v>97308</v>
      </c>
      <c r="BG849" s="36">
        <v>116742</v>
      </c>
      <c r="BH849" s="36">
        <v>75258.539999999994</v>
      </c>
      <c r="BI849" s="237">
        <f t="shared" si="605"/>
        <v>64.465693580716447</v>
      </c>
      <c r="BJ849" s="238">
        <f t="shared" si="606"/>
        <v>9700</v>
      </c>
      <c r="BK849" s="239">
        <f t="shared" si="607"/>
        <v>8.3089205256034671</v>
      </c>
      <c r="BL849" s="27">
        <f t="shared" si="608"/>
        <v>19140</v>
      </c>
      <c r="BM849" s="239">
        <f t="shared" si="609"/>
        <v>16.395127717530965</v>
      </c>
      <c r="BN849" s="240">
        <f t="shared" si="610"/>
        <v>3262.5</v>
      </c>
      <c r="BO849" s="239">
        <f t="shared" si="611"/>
        <v>2.7946240427609599</v>
      </c>
      <c r="BP849" s="27">
        <f t="shared" si="612"/>
        <v>30000</v>
      </c>
      <c r="BQ849" s="239">
        <f t="shared" si="613"/>
        <v>25.697692347227218</v>
      </c>
      <c r="BR849" s="36">
        <f t="shared" si="614"/>
        <v>24657.25</v>
      </c>
      <c r="BS849" s="239">
        <f t="shared" si="615"/>
        <v>21.121147487622277</v>
      </c>
      <c r="BT849" s="248">
        <f t="shared" si="624"/>
        <v>0.35534306419283551</v>
      </c>
      <c r="BU849" s="36">
        <v>86759.75</v>
      </c>
      <c r="BV849" s="47">
        <f t="shared" si="616"/>
        <v>74.31751212074488</v>
      </c>
      <c r="BW849" s="54">
        <f t="shared" si="617"/>
        <v>-45276.289999999994</v>
      </c>
      <c r="BX849" s="237">
        <f t="shared" si="618"/>
        <v>-38.783205701461334</v>
      </c>
      <c r="BY849" s="53">
        <v>3848</v>
      </c>
      <c r="BZ849" s="53">
        <v>1800</v>
      </c>
      <c r="CA849" s="53">
        <v>2772</v>
      </c>
      <c r="CB849" s="53">
        <v>1280</v>
      </c>
      <c r="CC849" s="54">
        <v>19140</v>
      </c>
      <c r="CD849" s="54">
        <v>3262.5</v>
      </c>
      <c r="CE849" s="54">
        <v>30000</v>
      </c>
      <c r="CF849" s="42">
        <f t="shared" si="619"/>
        <v>3.9544538989600031E-2</v>
      </c>
      <c r="CG849" s="42">
        <f t="shared" si="620"/>
        <v>1.9194267312162769E-2</v>
      </c>
      <c r="CH849" s="42">
        <f t="shared" si="621"/>
        <v>2.8486866444691086E-2</v>
      </c>
      <c r="CI849" s="42">
        <f t="shared" si="622"/>
        <v>1.3154108603609159E-2</v>
      </c>
      <c r="CJ849" s="42">
        <f t="shared" si="623"/>
        <v>0.16395127717530966</v>
      </c>
      <c r="CK849" s="54">
        <v>0</v>
      </c>
    </row>
    <row r="850" spans="1:89" ht="50" hidden="1" customHeight="1" x14ac:dyDescent="0.6">
      <c r="A850" s="47">
        <v>843</v>
      </c>
      <c r="B850" s="47"/>
      <c r="C850" s="48"/>
      <c r="D850" s="48"/>
      <c r="E850" s="48"/>
      <c r="F850" s="23"/>
      <c r="G850" s="19">
        <v>40</v>
      </c>
      <c r="H850" s="20">
        <f t="shared" ref="H850:H913" si="625">SUM(F850*G850)</f>
        <v>0</v>
      </c>
      <c r="I850" s="23"/>
      <c r="J850" s="22">
        <v>50</v>
      </c>
      <c r="K850" s="20">
        <f t="shared" si="583"/>
        <v>0</v>
      </c>
      <c r="L850" s="23"/>
      <c r="M850" s="24">
        <v>60</v>
      </c>
      <c r="N850" s="20">
        <f t="shared" si="584"/>
        <v>0</v>
      </c>
      <c r="O850" s="23"/>
      <c r="P850" s="25">
        <v>12</v>
      </c>
      <c r="Q850" s="20">
        <f t="shared" si="585"/>
        <v>0</v>
      </c>
      <c r="R850" s="23"/>
      <c r="S850" s="26">
        <v>12</v>
      </c>
      <c r="T850" s="20">
        <f t="shared" si="586"/>
        <v>0</v>
      </c>
      <c r="U850" s="23"/>
      <c r="V850" s="25">
        <v>8</v>
      </c>
      <c r="W850" s="20">
        <f t="shared" si="587"/>
        <v>0</v>
      </c>
      <c r="X850" s="23"/>
      <c r="Y850" s="25">
        <v>12</v>
      </c>
      <c r="Z850" s="20">
        <f t="shared" si="588"/>
        <v>0</v>
      </c>
      <c r="AA850" s="23"/>
      <c r="AB850" s="25">
        <v>10</v>
      </c>
      <c r="AC850" s="20">
        <f t="shared" si="589"/>
        <v>0</v>
      </c>
      <c r="AD850" s="23"/>
      <c r="AE850" s="25">
        <v>25</v>
      </c>
      <c r="AF850" s="20">
        <f t="shared" si="590"/>
        <v>0</v>
      </c>
      <c r="AG850" s="23"/>
      <c r="AH850" s="25">
        <v>7.5</v>
      </c>
      <c r="AI850" s="20">
        <f t="shared" si="591"/>
        <v>0</v>
      </c>
      <c r="AJ850" s="23"/>
      <c r="AK850" s="22">
        <v>15</v>
      </c>
      <c r="AL850" s="20">
        <f t="shared" si="592"/>
        <v>0</v>
      </c>
      <c r="AM850" s="23"/>
      <c r="AN850" s="25">
        <v>12</v>
      </c>
      <c r="AO850" s="20">
        <f t="shared" si="593"/>
        <v>0</v>
      </c>
      <c r="AP850" s="23">
        <f t="shared" si="594"/>
        <v>0</v>
      </c>
      <c r="AQ850" s="23"/>
      <c r="AR850" s="27">
        <v>4</v>
      </c>
      <c r="AS850" s="23">
        <f t="shared" si="595"/>
        <v>0</v>
      </c>
      <c r="AT850" s="23"/>
      <c r="AU850" s="28">
        <v>6</v>
      </c>
      <c r="AV850" s="23">
        <f t="shared" si="596"/>
        <v>0</v>
      </c>
      <c r="AW850" s="23"/>
      <c r="AX850" s="29">
        <f t="shared" si="597"/>
        <v>0</v>
      </c>
      <c r="AY850" s="23"/>
      <c r="AZ850" s="30" t="e">
        <f t="shared" si="598"/>
        <v>#DIV/0!</v>
      </c>
      <c r="BA850" s="30" t="e">
        <f t="shared" si="599"/>
        <v>#DIV/0!</v>
      </c>
      <c r="BB850" s="30" t="e">
        <f t="shared" si="600"/>
        <v>#DIV/0!</v>
      </c>
      <c r="BC850" s="20">
        <f t="shared" si="601"/>
        <v>0</v>
      </c>
      <c r="BD850" s="20">
        <f t="shared" si="602"/>
        <v>0</v>
      </c>
      <c r="BE850" s="20">
        <f t="shared" si="603"/>
        <v>0</v>
      </c>
      <c r="BF850" s="20">
        <f t="shared" si="604"/>
        <v>0</v>
      </c>
      <c r="BG850" s="50"/>
      <c r="BH850" s="51"/>
      <c r="BI850" s="31" t="e">
        <f t="shared" si="605"/>
        <v>#DIV/0!</v>
      </c>
      <c r="BJ850" s="32">
        <f t="shared" si="606"/>
        <v>0</v>
      </c>
      <c r="BK850" s="109" t="e">
        <f t="shared" ref="BK850:BK913" si="626">SUM(CF850+CG850+CH850+CI850)</f>
        <v>#DIV/0!</v>
      </c>
      <c r="BL850" s="34">
        <f t="shared" si="608"/>
        <v>0</v>
      </c>
      <c r="BM850" s="33" t="e">
        <f t="shared" ref="BM850:BM913" si="627">+BU850/BL850</f>
        <v>#DIV/0!</v>
      </c>
      <c r="BN850" s="35">
        <f t="shared" si="610"/>
        <v>0</v>
      </c>
      <c r="BO850" s="33" t="e">
        <f t="shared" ref="BO850:BO913" si="628">+BU850/BN850</f>
        <v>#DIV/0!</v>
      </c>
      <c r="BP850" s="34">
        <f t="shared" si="612"/>
        <v>0</v>
      </c>
      <c r="BQ850" s="33" t="e">
        <f t="shared" ref="BQ850:BQ913" si="629">+BU850/BP850</f>
        <v>#DIV/0!</v>
      </c>
      <c r="BR850" s="36">
        <f t="shared" si="614"/>
        <v>0</v>
      </c>
      <c r="BS850" s="37" t="e">
        <f t="shared" ref="BS850:BS913" si="630">+BU850/BR850</f>
        <v>#DIV/0!</v>
      </c>
      <c r="BT850" s="37"/>
      <c r="BU850" s="52"/>
      <c r="BV850" s="38" t="e">
        <f t="shared" si="616"/>
        <v>#DIV/0!</v>
      </c>
      <c r="BW850" s="39">
        <f t="shared" si="617"/>
        <v>0</v>
      </c>
      <c r="BX850" s="31" t="e">
        <f t="shared" si="618"/>
        <v>#DIV/0!</v>
      </c>
      <c r="BY850" s="53"/>
      <c r="BZ850" s="53"/>
      <c r="CA850" s="53"/>
      <c r="CB850" s="53"/>
      <c r="CC850" s="54"/>
      <c r="CD850" s="54"/>
      <c r="CE850" s="54"/>
      <c r="CF850" s="42" t="e">
        <f t="shared" si="619"/>
        <v>#DIV/0!</v>
      </c>
      <c r="CG850" s="42" t="e">
        <f t="shared" si="620"/>
        <v>#DIV/0!</v>
      </c>
      <c r="CH850" s="42" t="e">
        <f t="shared" si="621"/>
        <v>#DIV/0!</v>
      </c>
      <c r="CI850" s="42" t="e">
        <f t="shared" si="622"/>
        <v>#DIV/0!</v>
      </c>
      <c r="CJ850" s="42" t="e">
        <f t="shared" si="623"/>
        <v>#DIV/0!</v>
      </c>
      <c r="CK850" s="43">
        <f t="shared" ref="CK850:CK913" si="631">+BW850*20%</f>
        <v>0</v>
      </c>
    </row>
    <row r="851" spans="1:89" ht="50" hidden="1" customHeight="1" thickBot="1" x14ac:dyDescent="0.65">
      <c r="A851" s="47">
        <v>844</v>
      </c>
      <c r="B851" s="62"/>
      <c r="C851" s="48"/>
      <c r="D851" s="48"/>
      <c r="E851" s="48"/>
      <c r="F851" s="23"/>
      <c r="G851" s="19">
        <v>40</v>
      </c>
      <c r="H851" s="20">
        <f t="shared" si="625"/>
        <v>0</v>
      </c>
      <c r="I851" s="23"/>
      <c r="J851" s="22">
        <v>50</v>
      </c>
      <c r="K851" s="20">
        <f t="shared" si="583"/>
        <v>0</v>
      </c>
      <c r="L851" s="23"/>
      <c r="M851" s="24">
        <v>60</v>
      </c>
      <c r="N851" s="20">
        <f t="shared" si="584"/>
        <v>0</v>
      </c>
      <c r="O851" s="23"/>
      <c r="P851" s="25">
        <v>12</v>
      </c>
      <c r="Q851" s="20">
        <f t="shared" si="585"/>
        <v>0</v>
      </c>
      <c r="R851" s="23"/>
      <c r="S851" s="26">
        <v>12</v>
      </c>
      <c r="T851" s="20">
        <f t="shared" si="586"/>
        <v>0</v>
      </c>
      <c r="U851" s="23"/>
      <c r="V851" s="25">
        <v>8</v>
      </c>
      <c r="W851" s="20">
        <f t="shared" si="587"/>
        <v>0</v>
      </c>
      <c r="X851" s="23"/>
      <c r="Y851" s="25">
        <v>12</v>
      </c>
      <c r="Z851" s="20">
        <f t="shared" si="588"/>
        <v>0</v>
      </c>
      <c r="AA851" s="23"/>
      <c r="AB851" s="25">
        <v>10</v>
      </c>
      <c r="AC851" s="20">
        <f t="shared" si="589"/>
        <v>0</v>
      </c>
      <c r="AD851" s="23"/>
      <c r="AE851" s="25">
        <v>25</v>
      </c>
      <c r="AF851" s="20">
        <f t="shared" si="590"/>
        <v>0</v>
      </c>
      <c r="AG851" s="23"/>
      <c r="AH851" s="25">
        <v>7.5</v>
      </c>
      <c r="AI851" s="20">
        <f t="shared" si="591"/>
        <v>0</v>
      </c>
      <c r="AJ851" s="23"/>
      <c r="AK851" s="22">
        <v>15</v>
      </c>
      <c r="AL851" s="20">
        <f t="shared" si="592"/>
        <v>0</v>
      </c>
      <c r="AM851" s="23"/>
      <c r="AN851" s="25">
        <v>12</v>
      </c>
      <c r="AO851" s="20">
        <f t="shared" si="593"/>
        <v>0</v>
      </c>
      <c r="AP851" s="23">
        <f t="shared" si="594"/>
        <v>0</v>
      </c>
      <c r="AQ851" s="23"/>
      <c r="AR851" s="27">
        <v>4</v>
      </c>
      <c r="AS851" s="23">
        <f t="shared" si="595"/>
        <v>0</v>
      </c>
      <c r="AT851" s="23"/>
      <c r="AU851" s="28">
        <v>6</v>
      </c>
      <c r="AV851" s="23">
        <f t="shared" si="596"/>
        <v>0</v>
      </c>
      <c r="AW851" s="23"/>
      <c r="AX851" s="29">
        <f t="shared" si="597"/>
        <v>0</v>
      </c>
      <c r="AY851" s="23"/>
      <c r="AZ851" s="30" t="e">
        <f t="shared" si="598"/>
        <v>#DIV/0!</v>
      </c>
      <c r="BA851" s="30" t="e">
        <f t="shared" si="599"/>
        <v>#DIV/0!</v>
      </c>
      <c r="BB851" s="30" t="e">
        <f t="shared" si="600"/>
        <v>#DIV/0!</v>
      </c>
      <c r="BC851" s="20">
        <f t="shared" si="601"/>
        <v>0</v>
      </c>
      <c r="BD851" s="20">
        <f t="shared" si="602"/>
        <v>0</v>
      </c>
      <c r="BE851" s="20">
        <f t="shared" si="603"/>
        <v>0</v>
      </c>
      <c r="BF851" s="20">
        <f t="shared" si="604"/>
        <v>0</v>
      </c>
      <c r="BG851" s="50"/>
      <c r="BH851" s="51"/>
      <c r="BI851" s="31" t="e">
        <f t="shared" si="605"/>
        <v>#DIV/0!</v>
      </c>
      <c r="BJ851" s="32">
        <f t="shared" si="606"/>
        <v>0</v>
      </c>
      <c r="BK851" s="109" t="e">
        <f t="shared" si="626"/>
        <v>#DIV/0!</v>
      </c>
      <c r="BL851" s="34">
        <f t="shared" si="608"/>
        <v>0</v>
      </c>
      <c r="BM851" s="33" t="e">
        <f t="shared" si="627"/>
        <v>#DIV/0!</v>
      </c>
      <c r="BN851" s="35">
        <f t="shared" si="610"/>
        <v>0</v>
      </c>
      <c r="BO851" s="33" t="e">
        <f t="shared" si="628"/>
        <v>#DIV/0!</v>
      </c>
      <c r="BP851" s="34">
        <f t="shared" si="612"/>
        <v>0</v>
      </c>
      <c r="BQ851" s="33" t="e">
        <f t="shared" si="629"/>
        <v>#DIV/0!</v>
      </c>
      <c r="BR851" s="36">
        <f t="shared" si="614"/>
        <v>0</v>
      </c>
      <c r="BS851" s="37" t="e">
        <f t="shared" si="630"/>
        <v>#DIV/0!</v>
      </c>
      <c r="BT851" s="37"/>
      <c r="BU851" s="52"/>
      <c r="BV851" s="38" t="e">
        <f t="shared" si="616"/>
        <v>#DIV/0!</v>
      </c>
      <c r="BW851" s="39">
        <f t="shared" si="617"/>
        <v>0</v>
      </c>
      <c r="BX851" s="31" t="e">
        <f t="shared" si="618"/>
        <v>#DIV/0!</v>
      </c>
      <c r="BY851" s="53"/>
      <c r="BZ851" s="53"/>
      <c r="CA851" s="53"/>
      <c r="CB851" s="53"/>
      <c r="CC851" s="54"/>
      <c r="CD851" s="54"/>
      <c r="CE851" s="54"/>
      <c r="CF851" s="42" t="e">
        <f t="shared" si="619"/>
        <v>#DIV/0!</v>
      </c>
      <c r="CG851" s="42" t="e">
        <f t="shared" si="620"/>
        <v>#DIV/0!</v>
      </c>
      <c r="CH851" s="42" t="e">
        <f t="shared" si="621"/>
        <v>#DIV/0!</v>
      </c>
      <c r="CI851" s="42" t="e">
        <f t="shared" si="622"/>
        <v>#DIV/0!</v>
      </c>
      <c r="CJ851" s="42" t="e">
        <f t="shared" si="623"/>
        <v>#DIV/0!</v>
      </c>
      <c r="CK851" s="43">
        <f t="shared" si="631"/>
        <v>0</v>
      </c>
    </row>
    <row r="852" spans="1:89" ht="50" hidden="1" customHeight="1" thickBot="1" x14ac:dyDescent="0.65">
      <c r="A852" s="47">
        <v>845</v>
      </c>
      <c r="B852" s="47"/>
      <c r="C852" s="48"/>
      <c r="D852" s="48"/>
      <c r="E852" s="48"/>
      <c r="F852" s="23"/>
      <c r="G852" s="19">
        <v>40</v>
      </c>
      <c r="H852" s="20">
        <f t="shared" si="625"/>
        <v>0</v>
      </c>
      <c r="I852" s="23"/>
      <c r="J852" s="22">
        <v>50</v>
      </c>
      <c r="K852" s="20">
        <f t="shared" si="583"/>
        <v>0</v>
      </c>
      <c r="L852" s="23"/>
      <c r="M852" s="24">
        <v>60</v>
      </c>
      <c r="N852" s="20">
        <f t="shared" si="584"/>
        <v>0</v>
      </c>
      <c r="O852" s="23"/>
      <c r="P852" s="25">
        <v>12</v>
      </c>
      <c r="Q852" s="20">
        <f t="shared" si="585"/>
        <v>0</v>
      </c>
      <c r="R852" s="23"/>
      <c r="S852" s="26">
        <v>12</v>
      </c>
      <c r="T852" s="20">
        <f t="shared" si="586"/>
        <v>0</v>
      </c>
      <c r="U852" s="23"/>
      <c r="V852" s="25">
        <v>8</v>
      </c>
      <c r="W852" s="20">
        <f t="shared" si="587"/>
        <v>0</v>
      </c>
      <c r="X852" s="23"/>
      <c r="Y852" s="25">
        <v>12</v>
      </c>
      <c r="Z852" s="20">
        <f t="shared" si="588"/>
        <v>0</v>
      </c>
      <c r="AA852" s="23"/>
      <c r="AB852" s="25">
        <v>10</v>
      </c>
      <c r="AC852" s="20">
        <f t="shared" si="589"/>
        <v>0</v>
      </c>
      <c r="AD852" s="23"/>
      <c r="AE852" s="25">
        <v>25</v>
      </c>
      <c r="AF852" s="20">
        <f t="shared" si="590"/>
        <v>0</v>
      </c>
      <c r="AG852" s="23"/>
      <c r="AH852" s="25">
        <v>7.5</v>
      </c>
      <c r="AI852" s="20">
        <f t="shared" si="591"/>
        <v>0</v>
      </c>
      <c r="AJ852" s="23"/>
      <c r="AK852" s="22">
        <v>15</v>
      </c>
      <c r="AL852" s="20">
        <f t="shared" si="592"/>
        <v>0</v>
      </c>
      <c r="AM852" s="23"/>
      <c r="AN852" s="25">
        <v>12</v>
      </c>
      <c r="AO852" s="20">
        <f t="shared" si="593"/>
        <v>0</v>
      </c>
      <c r="AP852" s="23">
        <f t="shared" si="594"/>
        <v>0</v>
      </c>
      <c r="AQ852" s="23"/>
      <c r="AR852" s="27">
        <v>4</v>
      </c>
      <c r="AS852" s="23">
        <f t="shared" si="595"/>
        <v>0</v>
      </c>
      <c r="AT852" s="23"/>
      <c r="AU852" s="28">
        <v>6</v>
      </c>
      <c r="AV852" s="23">
        <f t="shared" si="596"/>
        <v>0</v>
      </c>
      <c r="AW852" s="23"/>
      <c r="AX852" s="29">
        <f t="shared" si="597"/>
        <v>0</v>
      </c>
      <c r="AY852" s="23"/>
      <c r="AZ852" s="30" t="e">
        <f t="shared" si="598"/>
        <v>#DIV/0!</v>
      </c>
      <c r="BA852" s="30" t="e">
        <f t="shared" si="599"/>
        <v>#DIV/0!</v>
      </c>
      <c r="BB852" s="30" t="e">
        <f t="shared" si="600"/>
        <v>#DIV/0!</v>
      </c>
      <c r="BC852" s="20">
        <f t="shared" si="601"/>
        <v>0</v>
      </c>
      <c r="BD852" s="20">
        <f t="shared" si="602"/>
        <v>0</v>
      </c>
      <c r="BE852" s="20">
        <f t="shared" si="603"/>
        <v>0</v>
      </c>
      <c r="BF852" s="20">
        <f t="shared" si="604"/>
        <v>0</v>
      </c>
      <c r="BG852" s="50"/>
      <c r="BH852" s="51"/>
      <c r="BI852" s="31" t="e">
        <f t="shared" si="605"/>
        <v>#DIV/0!</v>
      </c>
      <c r="BJ852" s="32">
        <f t="shared" si="606"/>
        <v>0</v>
      </c>
      <c r="BK852" s="109" t="e">
        <f t="shared" si="626"/>
        <v>#DIV/0!</v>
      </c>
      <c r="BL852" s="34">
        <f t="shared" si="608"/>
        <v>0</v>
      </c>
      <c r="BM852" s="33" t="e">
        <f t="shared" si="627"/>
        <v>#DIV/0!</v>
      </c>
      <c r="BN852" s="35">
        <f t="shared" si="610"/>
        <v>0</v>
      </c>
      <c r="BO852" s="33" t="e">
        <f t="shared" si="628"/>
        <v>#DIV/0!</v>
      </c>
      <c r="BP852" s="34">
        <f t="shared" si="612"/>
        <v>0</v>
      </c>
      <c r="BQ852" s="33" t="e">
        <f t="shared" si="629"/>
        <v>#DIV/0!</v>
      </c>
      <c r="BR852" s="36">
        <f t="shared" si="614"/>
        <v>0</v>
      </c>
      <c r="BS852" s="37" t="e">
        <f t="shared" si="630"/>
        <v>#DIV/0!</v>
      </c>
      <c r="BT852" s="37"/>
      <c r="BU852" s="52"/>
      <c r="BV852" s="38" t="e">
        <f t="shared" si="616"/>
        <v>#DIV/0!</v>
      </c>
      <c r="BW852" s="39">
        <f t="shared" si="617"/>
        <v>0</v>
      </c>
      <c r="BX852" s="31" t="e">
        <f t="shared" si="618"/>
        <v>#DIV/0!</v>
      </c>
      <c r="BY852" s="53"/>
      <c r="BZ852" s="53"/>
      <c r="CA852" s="53"/>
      <c r="CB852" s="53"/>
      <c r="CC852" s="54"/>
      <c r="CD852" s="54"/>
      <c r="CE852" s="54"/>
      <c r="CF852" s="42" t="e">
        <f t="shared" si="619"/>
        <v>#DIV/0!</v>
      </c>
      <c r="CG852" s="42" t="e">
        <f t="shared" si="620"/>
        <v>#DIV/0!</v>
      </c>
      <c r="CH852" s="42" t="e">
        <f t="shared" si="621"/>
        <v>#DIV/0!</v>
      </c>
      <c r="CI852" s="42" t="e">
        <f t="shared" si="622"/>
        <v>#DIV/0!</v>
      </c>
      <c r="CJ852" s="42" t="e">
        <f t="shared" si="623"/>
        <v>#DIV/0!</v>
      </c>
      <c r="CK852" s="43">
        <f t="shared" si="631"/>
        <v>0</v>
      </c>
    </row>
    <row r="853" spans="1:89" ht="50" hidden="1" customHeight="1" thickBot="1" x14ac:dyDescent="0.65">
      <c r="A853" s="47">
        <v>846</v>
      </c>
      <c r="B853" s="62"/>
      <c r="C853" s="48"/>
      <c r="D853" s="48"/>
      <c r="E853" s="48"/>
      <c r="F853" s="23"/>
      <c r="G853" s="19">
        <v>40</v>
      </c>
      <c r="H853" s="20">
        <f t="shared" si="625"/>
        <v>0</v>
      </c>
      <c r="I853" s="23"/>
      <c r="J853" s="22">
        <v>50</v>
      </c>
      <c r="K853" s="20">
        <f t="shared" si="583"/>
        <v>0</v>
      </c>
      <c r="L853" s="23"/>
      <c r="M853" s="24">
        <v>60</v>
      </c>
      <c r="N853" s="20">
        <f t="shared" si="584"/>
        <v>0</v>
      </c>
      <c r="O853" s="23"/>
      <c r="P853" s="25">
        <v>12</v>
      </c>
      <c r="Q853" s="20">
        <f t="shared" si="585"/>
        <v>0</v>
      </c>
      <c r="R853" s="23"/>
      <c r="S853" s="26">
        <v>12</v>
      </c>
      <c r="T853" s="20">
        <f t="shared" si="586"/>
        <v>0</v>
      </c>
      <c r="U853" s="23"/>
      <c r="V853" s="25">
        <v>8</v>
      </c>
      <c r="W853" s="20">
        <f t="shared" si="587"/>
        <v>0</v>
      </c>
      <c r="X853" s="23"/>
      <c r="Y853" s="25">
        <v>12</v>
      </c>
      <c r="Z853" s="20">
        <f t="shared" si="588"/>
        <v>0</v>
      </c>
      <c r="AA853" s="23"/>
      <c r="AB853" s="25">
        <v>10</v>
      </c>
      <c r="AC853" s="20">
        <f t="shared" si="589"/>
        <v>0</v>
      </c>
      <c r="AD853" s="23"/>
      <c r="AE853" s="25">
        <v>25</v>
      </c>
      <c r="AF853" s="20">
        <f t="shared" si="590"/>
        <v>0</v>
      </c>
      <c r="AG853" s="23"/>
      <c r="AH853" s="25">
        <v>7.5</v>
      </c>
      <c r="AI853" s="20">
        <f t="shared" si="591"/>
        <v>0</v>
      </c>
      <c r="AJ853" s="23"/>
      <c r="AK853" s="22">
        <v>15</v>
      </c>
      <c r="AL853" s="20">
        <f t="shared" si="592"/>
        <v>0</v>
      </c>
      <c r="AM853" s="23"/>
      <c r="AN853" s="25">
        <v>12</v>
      </c>
      <c r="AO853" s="20">
        <f t="shared" si="593"/>
        <v>0</v>
      </c>
      <c r="AP853" s="23">
        <f t="shared" si="594"/>
        <v>0</v>
      </c>
      <c r="AQ853" s="23"/>
      <c r="AR853" s="27">
        <v>4</v>
      </c>
      <c r="AS853" s="23">
        <f t="shared" si="595"/>
        <v>0</v>
      </c>
      <c r="AT853" s="23"/>
      <c r="AU853" s="28">
        <v>6</v>
      </c>
      <c r="AV853" s="23">
        <f t="shared" si="596"/>
        <v>0</v>
      </c>
      <c r="AW853" s="23"/>
      <c r="AX853" s="29">
        <f t="shared" si="597"/>
        <v>0</v>
      </c>
      <c r="AY853" s="23"/>
      <c r="AZ853" s="30" t="e">
        <f t="shared" si="598"/>
        <v>#DIV/0!</v>
      </c>
      <c r="BA853" s="30" t="e">
        <f t="shared" si="599"/>
        <v>#DIV/0!</v>
      </c>
      <c r="BB853" s="30" t="e">
        <f t="shared" si="600"/>
        <v>#DIV/0!</v>
      </c>
      <c r="BC853" s="20">
        <f t="shared" si="601"/>
        <v>0</v>
      </c>
      <c r="BD853" s="20">
        <f t="shared" si="602"/>
        <v>0</v>
      </c>
      <c r="BE853" s="20">
        <f t="shared" si="603"/>
        <v>0</v>
      </c>
      <c r="BF853" s="20">
        <f t="shared" si="604"/>
        <v>0</v>
      </c>
      <c r="BG853" s="50"/>
      <c r="BH853" s="51"/>
      <c r="BI853" s="31" t="e">
        <f t="shared" si="605"/>
        <v>#DIV/0!</v>
      </c>
      <c r="BJ853" s="32">
        <f t="shared" si="606"/>
        <v>0</v>
      </c>
      <c r="BK853" s="109" t="e">
        <f t="shared" si="626"/>
        <v>#DIV/0!</v>
      </c>
      <c r="BL853" s="34">
        <f t="shared" si="608"/>
        <v>0</v>
      </c>
      <c r="BM853" s="33" t="e">
        <f t="shared" si="627"/>
        <v>#DIV/0!</v>
      </c>
      <c r="BN853" s="35">
        <f t="shared" si="610"/>
        <v>0</v>
      </c>
      <c r="BO853" s="33" t="e">
        <f t="shared" si="628"/>
        <v>#DIV/0!</v>
      </c>
      <c r="BP853" s="34">
        <f t="shared" si="612"/>
        <v>0</v>
      </c>
      <c r="BQ853" s="33" t="e">
        <f t="shared" si="629"/>
        <v>#DIV/0!</v>
      </c>
      <c r="BR853" s="36">
        <f t="shared" si="614"/>
        <v>0</v>
      </c>
      <c r="BS853" s="37" t="e">
        <f t="shared" si="630"/>
        <v>#DIV/0!</v>
      </c>
      <c r="BT853" s="37"/>
      <c r="BU853" s="52"/>
      <c r="BV853" s="38" t="e">
        <f t="shared" si="616"/>
        <v>#DIV/0!</v>
      </c>
      <c r="BW853" s="39">
        <f t="shared" si="617"/>
        <v>0</v>
      </c>
      <c r="BX853" s="31" t="e">
        <f t="shared" si="618"/>
        <v>#DIV/0!</v>
      </c>
      <c r="BY853" s="53"/>
      <c r="BZ853" s="53"/>
      <c r="CA853" s="53"/>
      <c r="CB853" s="53"/>
      <c r="CC853" s="54"/>
      <c r="CD853" s="54"/>
      <c r="CE853" s="54"/>
      <c r="CF853" s="42" t="e">
        <f t="shared" si="619"/>
        <v>#DIV/0!</v>
      </c>
      <c r="CG853" s="42" t="e">
        <f t="shared" si="620"/>
        <v>#DIV/0!</v>
      </c>
      <c r="CH853" s="42" t="e">
        <f t="shared" si="621"/>
        <v>#DIV/0!</v>
      </c>
      <c r="CI853" s="42" t="e">
        <f t="shared" si="622"/>
        <v>#DIV/0!</v>
      </c>
      <c r="CJ853" s="42" t="e">
        <f t="shared" si="623"/>
        <v>#DIV/0!</v>
      </c>
      <c r="CK853" s="43">
        <f t="shared" si="631"/>
        <v>0</v>
      </c>
    </row>
    <row r="854" spans="1:89" ht="50" hidden="1" customHeight="1" thickBot="1" x14ac:dyDescent="0.65">
      <c r="A854" s="47">
        <v>847</v>
      </c>
      <c r="B854" s="62"/>
      <c r="C854" s="48"/>
      <c r="D854" s="48"/>
      <c r="E854" s="48"/>
      <c r="F854" s="23"/>
      <c r="G854" s="19">
        <v>40</v>
      </c>
      <c r="H854" s="20">
        <f t="shared" si="625"/>
        <v>0</v>
      </c>
      <c r="I854" s="23"/>
      <c r="J854" s="22">
        <v>50</v>
      </c>
      <c r="K854" s="20">
        <f t="shared" si="583"/>
        <v>0</v>
      </c>
      <c r="L854" s="23"/>
      <c r="M854" s="24">
        <v>60</v>
      </c>
      <c r="N854" s="20">
        <f t="shared" si="584"/>
        <v>0</v>
      </c>
      <c r="O854" s="23"/>
      <c r="P854" s="25">
        <v>12</v>
      </c>
      <c r="Q854" s="20">
        <f t="shared" si="585"/>
        <v>0</v>
      </c>
      <c r="R854" s="23"/>
      <c r="S854" s="26">
        <v>12</v>
      </c>
      <c r="T854" s="20">
        <f t="shared" si="586"/>
        <v>0</v>
      </c>
      <c r="U854" s="23"/>
      <c r="V854" s="25">
        <v>8</v>
      </c>
      <c r="W854" s="20">
        <f t="shared" si="587"/>
        <v>0</v>
      </c>
      <c r="X854" s="23"/>
      <c r="Y854" s="25">
        <v>12</v>
      </c>
      <c r="Z854" s="20">
        <f t="shared" si="588"/>
        <v>0</v>
      </c>
      <c r="AA854" s="23"/>
      <c r="AB854" s="25">
        <v>10</v>
      </c>
      <c r="AC854" s="20">
        <f t="shared" si="589"/>
        <v>0</v>
      </c>
      <c r="AD854" s="23"/>
      <c r="AE854" s="25">
        <v>25</v>
      </c>
      <c r="AF854" s="20">
        <f t="shared" si="590"/>
        <v>0</v>
      </c>
      <c r="AG854" s="23"/>
      <c r="AH854" s="25">
        <v>7.5</v>
      </c>
      <c r="AI854" s="20">
        <f t="shared" si="591"/>
        <v>0</v>
      </c>
      <c r="AJ854" s="23"/>
      <c r="AK854" s="22">
        <v>15</v>
      </c>
      <c r="AL854" s="20">
        <f t="shared" si="592"/>
        <v>0</v>
      </c>
      <c r="AM854" s="23"/>
      <c r="AN854" s="25">
        <v>12</v>
      </c>
      <c r="AO854" s="20">
        <f t="shared" si="593"/>
        <v>0</v>
      </c>
      <c r="AP854" s="23">
        <f t="shared" si="594"/>
        <v>0</v>
      </c>
      <c r="AQ854" s="23"/>
      <c r="AR854" s="27">
        <v>4</v>
      </c>
      <c r="AS854" s="23">
        <f t="shared" si="595"/>
        <v>0</v>
      </c>
      <c r="AT854" s="23"/>
      <c r="AU854" s="28">
        <v>6</v>
      </c>
      <c r="AV854" s="23">
        <f t="shared" si="596"/>
        <v>0</v>
      </c>
      <c r="AW854" s="23"/>
      <c r="AX854" s="29">
        <f t="shared" si="597"/>
        <v>0</v>
      </c>
      <c r="AY854" s="23"/>
      <c r="AZ854" s="30" t="e">
        <f t="shared" si="598"/>
        <v>#DIV/0!</v>
      </c>
      <c r="BA854" s="30" t="e">
        <f t="shared" si="599"/>
        <v>#DIV/0!</v>
      </c>
      <c r="BB854" s="30" t="e">
        <f t="shared" si="600"/>
        <v>#DIV/0!</v>
      </c>
      <c r="BC854" s="20">
        <f t="shared" si="601"/>
        <v>0</v>
      </c>
      <c r="BD854" s="20">
        <f t="shared" si="602"/>
        <v>0</v>
      </c>
      <c r="BE854" s="20">
        <f t="shared" si="603"/>
        <v>0</v>
      </c>
      <c r="BF854" s="20">
        <f t="shared" si="604"/>
        <v>0</v>
      </c>
      <c r="BG854" s="50"/>
      <c r="BH854" s="51"/>
      <c r="BI854" s="31" t="e">
        <f t="shared" si="605"/>
        <v>#DIV/0!</v>
      </c>
      <c r="BJ854" s="32">
        <f t="shared" si="606"/>
        <v>0</v>
      </c>
      <c r="BK854" s="109" t="e">
        <f t="shared" si="626"/>
        <v>#DIV/0!</v>
      </c>
      <c r="BL854" s="34">
        <f t="shared" si="608"/>
        <v>0</v>
      </c>
      <c r="BM854" s="33" t="e">
        <f t="shared" si="627"/>
        <v>#DIV/0!</v>
      </c>
      <c r="BN854" s="35">
        <f t="shared" si="610"/>
        <v>0</v>
      </c>
      <c r="BO854" s="33" t="e">
        <f t="shared" si="628"/>
        <v>#DIV/0!</v>
      </c>
      <c r="BP854" s="34">
        <f t="shared" si="612"/>
        <v>0</v>
      </c>
      <c r="BQ854" s="33" t="e">
        <f t="shared" si="629"/>
        <v>#DIV/0!</v>
      </c>
      <c r="BR854" s="36">
        <f t="shared" si="614"/>
        <v>0</v>
      </c>
      <c r="BS854" s="37" t="e">
        <f t="shared" si="630"/>
        <v>#DIV/0!</v>
      </c>
      <c r="BT854" s="37"/>
      <c r="BU854" s="52"/>
      <c r="BV854" s="38" t="e">
        <f t="shared" si="616"/>
        <v>#DIV/0!</v>
      </c>
      <c r="BW854" s="39">
        <f t="shared" si="617"/>
        <v>0</v>
      </c>
      <c r="BX854" s="31" t="e">
        <f t="shared" si="618"/>
        <v>#DIV/0!</v>
      </c>
      <c r="BY854" s="53"/>
      <c r="BZ854" s="53"/>
      <c r="CA854" s="53"/>
      <c r="CB854" s="53"/>
      <c r="CC854" s="54"/>
      <c r="CD854" s="54"/>
      <c r="CE854" s="54"/>
      <c r="CF854" s="42" t="e">
        <f t="shared" si="619"/>
        <v>#DIV/0!</v>
      </c>
      <c r="CG854" s="42" t="e">
        <f t="shared" si="620"/>
        <v>#DIV/0!</v>
      </c>
      <c r="CH854" s="42" t="e">
        <f t="shared" si="621"/>
        <v>#DIV/0!</v>
      </c>
      <c r="CI854" s="42" t="e">
        <f t="shared" si="622"/>
        <v>#DIV/0!</v>
      </c>
      <c r="CJ854" s="42" t="e">
        <f t="shared" si="623"/>
        <v>#DIV/0!</v>
      </c>
      <c r="CK854" s="43">
        <f t="shared" si="631"/>
        <v>0</v>
      </c>
    </row>
    <row r="855" spans="1:89" ht="50" hidden="1" customHeight="1" thickBot="1" x14ac:dyDescent="0.65">
      <c r="A855" s="47">
        <v>848</v>
      </c>
      <c r="B855" s="47"/>
      <c r="C855" s="48"/>
      <c r="D855" s="48"/>
      <c r="E855" s="48"/>
      <c r="F855" s="23"/>
      <c r="G855" s="19">
        <v>40</v>
      </c>
      <c r="H855" s="20">
        <f t="shared" si="625"/>
        <v>0</v>
      </c>
      <c r="I855" s="23"/>
      <c r="J855" s="22">
        <v>50</v>
      </c>
      <c r="K855" s="20">
        <f t="shared" si="583"/>
        <v>0</v>
      </c>
      <c r="L855" s="23"/>
      <c r="M855" s="24">
        <v>60</v>
      </c>
      <c r="N855" s="20">
        <f t="shared" si="584"/>
        <v>0</v>
      </c>
      <c r="O855" s="23"/>
      <c r="P855" s="25">
        <v>12</v>
      </c>
      <c r="Q855" s="20">
        <f t="shared" si="585"/>
        <v>0</v>
      </c>
      <c r="R855" s="23"/>
      <c r="S855" s="26">
        <v>12</v>
      </c>
      <c r="T855" s="20">
        <f t="shared" si="586"/>
        <v>0</v>
      </c>
      <c r="U855" s="23"/>
      <c r="V855" s="25">
        <v>8</v>
      </c>
      <c r="W855" s="20">
        <f t="shared" si="587"/>
        <v>0</v>
      </c>
      <c r="X855" s="23"/>
      <c r="Y855" s="25">
        <v>12</v>
      </c>
      <c r="Z855" s="20">
        <f t="shared" si="588"/>
        <v>0</v>
      </c>
      <c r="AA855" s="23"/>
      <c r="AB855" s="25">
        <v>10</v>
      </c>
      <c r="AC855" s="20">
        <f t="shared" si="589"/>
        <v>0</v>
      </c>
      <c r="AD855" s="23"/>
      <c r="AE855" s="25">
        <v>25</v>
      </c>
      <c r="AF855" s="20">
        <f t="shared" si="590"/>
        <v>0</v>
      </c>
      <c r="AG855" s="23"/>
      <c r="AH855" s="25">
        <v>7.5</v>
      </c>
      <c r="AI855" s="20">
        <f t="shared" si="591"/>
        <v>0</v>
      </c>
      <c r="AJ855" s="23"/>
      <c r="AK855" s="22">
        <v>15</v>
      </c>
      <c r="AL855" s="20">
        <f t="shared" si="592"/>
        <v>0</v>
      </c>
      <c r="AM855" s="23"/>
      <c r="AN855" s="25">
        <v>12</v>
      </c>
      <c r="AO855" s="20">
        <f t="shared" si="593"/>
        <v>0</v>
      </c>
      <c r="AP855" s="23">
        <f t="shared" si="594"/>
        <v>0</v>
      </c>
      <c r="AQ855" s="23"/>
      <c r="AR855" s="27">
        <v>4</v>
      </c>
      <c r="AS855" s="23">
        <f t="shared" si="595"/>
        <v>0</v>
      </c>
      <c r="AT855" s="23"/>
      <c r="AU855" s="28">
        <v>6</v>
      </c>
      <c r="AV855" s="23">
        <f t="shared" si="596"/>
        <v>0</v>
      </c>
      <c r="AW855" s="23"/>
      <c r="AX855" s="29">
        <f t="shared" si="597"/>
        <v>0</v>
      </c>
      <c r="AY855" s="23"/>
      <c r="AZ855" s="30" t="e">
        <f t="shared" si="598"/>
        <v>#DIV/0!</v>
      </c>
      <c r="BA855" s="30" t="e">
        <f t="shared" si="599"/>
        <v>#DIV/0!</v>
      </c>
      <c r="BB855" s="30" t="e">
        <f t="shared" si="600"/>
        <v>#DIV/0!</v>
      </c>
      <c r="BC855" s="20">
        <f t="shared" si="601"/>
        <v>0</v>
      </c>
      <c r="BD855" s="20">
        <f t="shared" si="602"/>
        <v>0</v>
      </c>
      <c r="BE855" s="20">
        <f t="shared" si="603"/>
        <v>0</v>
      </c>
      <c r="BF855" s="20">
        <f t="shared" si="604"/>
        <v>0</v>
      </c>
      <c r="BG855" s="50"/>
      <c r="BH855" s="51"/>
      <c r="BI855" s="31" t="e">
        <f t="shared" si="605"/>
        <v>#DIV/0!</v>
      </c>
      <c r="BJ855" s="32">
        <f t="shared" si="606"/>
        <v>0</v>
      </c>
      <c r="BK855" s="109" t="e">
        <f t="shared" si="626"/>
        <v>#DIV/0!</v>
      </c>
      <c r="BL855" s="34">
        <f t="shared" si="608"/>
        <v>0</v>
      </c>
      <c r="BM855" s="33" t="e">
        <f t="shared" si="627"/>
        <v>#DIV/0!</v>
      </c>
      <c r="BN855" s="35">
        <f t="shared" si="610"/>
        <v>0</v>
      </c>
      <c r="BO855" s="33" t="e">
        <f t="shared" si="628"/>
        <v>#DIV/0!</v>
      </c>
      <c r="BP855" s="34">
        <f t="shared" si="612"/>
        <v>0</v>
      </c>
      <c r="BQ855" s="33" t="e">
        <f t="shared" si="629"/>
        <v>#DIV/0!</v>
      </c>
      <c r="BR855" s="36">
        <f t="shared" si="614"/>
        <v>0</v>
      </c>
      <c r="BS855" s="37" t="e">
        <f t="shared" si="630"/>
        <v>#DIV/0!</v>
      </c>
      <c r="BT855" s="37"/>
      <c r="BU855" s="52"/>
      <c r="BV855" s="38" t="e">
        <f t="shared" si="616"/>
        <v>#DIV/0!</v>
      </c>
      <c r="BW855" s="39">
        <f t="shared" si="617"/>
        <v>0</v>
      </c>
      <c r="BX855" s="31" t="e">
        <f t="shared" si="618"/>
        <v>#DIV/0!</v>
      </c>
      <c r="BY855" s="53"/>
      <c r="BZ855" s="53"/>
      <c r="CA855" s="53"/>
      <c r="CB855" s="53"/>
      <c r="CC855" s="54"/>
      <c r="CD855" s="54"/>
      <c r="CE855" s="54"/>
      <c r="CF855" s="42" t="e">
        <f t="shared" si="619"/>
        <v>#DIV/0!</v>
      </c>
      <c r="CG855" s="42" t="e">
        <f t="shared" si="620"/>
        <v>#DIV/0!</v>
      </c>
      <c r="CH855" s="42" t="e">
        <f t="shared" si="621"/>
        <v>#DIV/0!</v>
      </c>
      <c r="CI855" s="42" t="e">
        <f t="shared" si="622"/>
        <v>#DIV/0!</v>
      </c>
      <c r="CJ855" s="42" t="e">
        <f t="shared" si="623"/>
        <v>#DIV/0!</v>
      </c>
      <c r="CK855" s="43">
        <f t="shared" si="631"/>
        <v>0</v>
      </c>
    </row>
    <row r="856" spans="1:89" ht="50" hidden="1" customHeight="1" thickBot="1" x14ac:dyDescent="0.65">
      <c r="A856" s="47">
        <v>849</v>
      </c>
      <c r="B856" s="47"/>
      <c r="C856" s="48"/>
      <c r="D856" s="48"/>
      <c r="E856" s="48"/>
      <c r="F856" s="23"/>
      <c r="G856" s="19">
        <v>40</v>
      </c>
      <c r="H856" s="20">
        <f t="shared" si="625"/>
        <v>0</v>
      </c>
      <c r="I856" s="23"/>
      <c r="J856" s="22">
        <v>50</v>
      </c>
      <c r="K856" s="20">
        <f t="shared" si="583"/>
        <v>0</v>
      </c>
      <c r="L856" s="23"/>
      <c r="M856" s="24">
        <v>60</v>
      </c>
      <c r="N856" s="20">
        <f t="shared" si="584"/>
        <v>0</v>
      </c>
      <c r="O856" s="23"/>
      <c r="P856" s="25">
        <v>12</v>
      </c>
      <c r="Q856" s="20">
        <f t="shared" si="585"/>
        <v>0</v>
      </c>
      <c r="R856" s="23"/>
      <c r="S856" s="26">
        <v>12</v>
      </c>
      <c r="T856" s="20">
        <f t="shared" si="586"/>
        <v>0</v>
      </c>
      <c r="U856" s="23"/>
      <c r="V856" s="25">
        <v>8</v>
      </c>
      <c r="W856" s="20">
        <f t="shared" si="587"/>
        <v>0</v>
      </c>
      <c r="X856" s="23"/>
      <c r="Y856" s="25">
        <v>12</v>
      </c>
      <c r="Z856" s="20">
        <f t="shared" si="588"/>
        <v>0</v>
      </c>
      <c r="AA856" s="23"/>
      <c r="AB856" s="25">
        <v>10</v>
      </c>
      <c r="AC856" s="20">
        <f t="shared" si="589"/>
        <v>0</v>
      </c>
      <c r="AD856" s="23"/>
      <c r="AE856" s="25">
        <v>25</v>
      </c>
      <c r="AF856" s="20">
        <f t="shared" si="590"/>
        <v>0</v>
      </c>
      <c r="AG856" s="23"/>
      <c r="AH856" s="25">
        <v>7.5</v>
      </c>
      <c r="AI856" s="20">
        <f t="shared" si="591"/>
        <v>0</v>
      </c>
      <c r="AJ856" s="23"/>
      <c r="AK856" s="22">
        <v>15</v>
      </c>
      <c r="AL856" s="20">
        <f t="shared" si="592"/>
        <v>0</v>
      </c>
      <c r="AM856" s="23"/>
      <c r="AN856" s="25">
        <v>12</v>
      </c>
      <c r="AO856" s="20">
        <f t="shared" si="593"/>
        <v>0</v>
      </c>
      <c r="AP856" s="23">
        <f t="shared" si="594"/>
        <v>0</v>
      </c>
      <c r="AQ856" s="23"/>
      <c r="AR856" s="27">
        <v>4</v>
      </c>
      <c r="AS856" s="23">
        <f t="shared" si="595"/>
        <v>0</v>
      </c>
      <c r="AT856" s="23"/>
      <c r="AU856" s="28">
        <v>6</v>
      </c>
      <c r="AV856" s="23">
        <f t="shared" si="596"/>
        <v>0</v>
      </c>
      <c r="AW856" s="23"/>
      <c r="AX856" s="29">
        <f t="shared" si="597"/>
        <v>0</v>
      </c>
      <c r="AY856" s="23"/>
      <c r="AZ856" s="30" t="e">
        <f t="shared" si="598"/>
        <v>#DIV/0!</v>
      </c>
      <c r="BA856" s="30" t="e">
        <f t="shared" si="599"/>
        <v>#DIV/0!</v>
      </c>
      <c r="BB856" s="30" t="e">
        <f t="shared" si="600"/>
        <v>#DIV/0!</v>
      </c>
      <c r="BC856" s="20">
        <f t="shared" si="601"/>
        <v>0</v>
      </c>
      <c r="BD856" s="20">
        <f t="shared" si="602"/>
        <v>0</v>
      </c>
      <c r="BE856" s="20">
        <f t="shared" si="603"/>
        <v>0</v>
      </c>
      <c r="BF856" s="20">
        <f t="shared" si="604"/>
        <v>0</v>
      </c>
      <c r="BG856" s="50"/>
      <c r="BH856" s="51"/>
      <c r="BI856" s="31" t="e">
        <f t="shared" si="605"/>
        <v>#DIV/0!</v>
      </c>
      <c r="BJ856" s="32">
        <f t="shared" si="606"/>
        <v>0</v>
      </c>
      <c r="BK856" s="109" t="e">
        <f t="shared" si="626"/>
        <v>#DIV/0!</v>
      </c>
      <c r="BL856" s="34">
        <f t="shared" si="608"/>
        <v>0</v>
      </c>
      <c r="BM856" s="33" t="e">
        <f t="shared" si="627"/>
        <v>#DIV/0!</v>
      </c>
      <c r="BN856" s="35">
        <f t="shared" si="610"/>
        <v>0</v>
      </c>
      <c r="BO856" s="33" t="e">
        <f t="shared" si="628"/>
        <v>#DIV/0!</v>
      </c>
      <c r="BP856" s="34">
        <f t="shared" si="612"/>
        <v>0</v>
      </c>
      <c r="BQ856" s="33" t="e">
        <f t="shared" si="629"/>
        <v>#DIV/0!</v>
      </c>
      <c r="BR856" s="36">
        <f t="shared" si="614"/>
        <v>0</v>
      </c>
      <c r="BS856" s="37" t="e">
        <f t="shared" si="630"/>
        <v>#DIV/0!</v>
      </c>
      <c r="BT856" s="37"/>
      <c r="BU856" s="52"/>
      <c r="BV856" s="38" t="e">
        <f t="shared" si="616"/>
        <v>#DIV/0!</v>
      </c>
      <c r="BW856" s="39">
        <f t="shared" si="617"/>
        <v>0</v>
      </c>
      <c r="BX856" s="31" t="e">
        <f t="shared" si="618"/>
        <v>#DIV/0!</v>
      </c>
      <c r="BY856" s="53"/>
      <c r="BZ856" s="53"/>
      <c r="CA856" s="53"/>
      <c r="CB856" s="53"/>
      <c r="CC856" s="54"/>
      <c r="CD856" s="54"/>
      <c r="CE856" s="54"/>
      <c r="CF856" s="42" t="e">
        <f t="shared" si="619"/>
        <v>#DIV/0!</v>
      </c>
      <c r="CG856" s="42" t="e">
        <f t="shared" si="620"/>
        <v>#DIV/0!</v>
      </c>
      <c r="CH856" s="42" t="e">
        <f t="shared" si="621"/>
        <v>#DIV/0!</v>
      </c>
      <c r="CI856" s="42" t="e">
        <f t="shared" si="622"/>
        <v>#DIV/0!</v>
      </c>
      <c r="CJ856" s="42" t="e">
        <f t="shared" si="623"/>
        <v>#DIV/0!</v>
      </c>
      <c r="CK856" s="43">
        <f t="shared" si="631"/>
        <v>0</v>
      </c>
    </row>
    <row r="857" spans="1:89" ht="50" hidden="1" customHeight="1" thickBot="1" x14ac:dyDescent="0.65">
      <c r="A857" s="47">
        <v>850</v>
      </c>
      <c r="B857" s="47"/>
      <c r="C857" s="48"/>
      <c r="D857" s="48"/>
      <c r="E857" s="48"/>
      <c r="F857" s="23"/>
      <c r="G857" s="19">
        <v>40</v>
      </c>
      <c r="H857" s="20">
        <f t="shared" si="625"/>
        <v>0</v>
      </c>
      <c r="I857" s="23"/>
      <c r="J857" s="22">
        <v>50</v>
      </c>
      <c r="K857" s="20">
        <f t="shared" si="583"/>
        <v>0</v>
      </c>
      <c r="L857" s="23"/>
      <c r="M857" s="24">
        <v>60</v>
      </c>
      <c r="N857" s="20">
        <f t="shared" si="584"/>
        <v>0</v>
      </c>
      <c r="O857" s="23"/>
      <c r="P857" s="25">
        <v>12</v>
      </c>
      <c r="Q857" s="20">
        <f t="shared" si="585"/>
        <v>0</v>
      </c>
      <c r="R857" s="23"/>
      <c r="S857" s="26">
        <v>12</v>
      </c>
      <c r="T857" s="20">
        <f t="shared" si="586"/>
        <v>0</v>
      </c>
      <c r="U857" s="23"/>
      <c r="V857" s="25">
        <v>8</v>
      </c>
      <c r="W857" s="20">
        <f t="shared" si="587"/>
        <v>0</v>
      </c>
      <c r="X857" s="23"/>
      <c r="Y857" s="25">
        <v>12</v>
      </c>
      <c r="Z857" s="20">
        <f t="shared" si="588"/>
        <v>0</v>
      </c>
      <c r="AA857" s="23"/>
      <c r="AB857" s="25">
        <v>10</v>
      </c>
      <c r="AC857" s="20">
        <f t="shared" si="589"/>
        <v>0</v>
      </c>
      <c r="AD857" s="23"/>
      <c r="AE857" s="25">
        <v>25</v>
      </c>
      <c r="AF857" s="20">
        <f t="shared" si="590"/>
        <v>0</v>
      </c>
      <c r="AG857" s="23"/>
      <c r="AH857" s="25">
        <v>7.5</v>
      </c>
      <c r="AI857" s="20">
        <f t="shared" si="591"/>
        <v>0</v>
      </c>
      <c r="AJ857" s="23"/>
      <c r="AK857" s="22">
        <v>15</v>
      </c>
      <c r="AL857" s="20">
        <f t="shared" si="592"/>
        <v>0</v>
      </c>
      <c r="AM857" s="23"/>
      <c r="AN857" s="25">
        <v>12</v>
      </c>
      <c r="AO857" s="20">
        <f t="shared" si="593"/>
        <v>0</v>
      </c>
      <c r="AP857" s="23">
        <f t="shared" si="594"/>
        <v>0</v>
      </c>
      <c r="AQ857" s="23"/>
      <c r="AR857" s="27">
        <v>4</v>
      </c>
      <c r="AS857" s="23">
        <f t="shared" si="595"/>
        <v>0</v>
      </c>
      <c r="AT857" s="23"/>
      <c r="AU857" s="28">
        <v>6</v>
      </c>
      <c r="AV857" s="23">
        <f t="shared" si="596"/>
        <v>0</v>
      </c>
      <c r="AW857" s="23"/>
      <c r="AX857" s="29">
        <f t="shared" si="597"/>
        <v>0</v>
      </c>
      <c r="AY857" s="23"/>
      <c r="AZ857" s="30" t="e">
        <f t="shared" si="598"/>
        <v>#DIV/0!</v>
      </c>
      <c r="BA857" s="30" t="e">
        <f t="shared" si="599"/>
        <v>#DIV/0!</v>
      </c>
      <c r="BB857" s="30" t="e">
        <f t="shared" si="600"/>
        <v>#DIV/0!</v>
      </c>
      <c r="BC857" s="20">
        <f t="shared" si="601"/>
        <v>0</v>
      </c>
      <c r="BD857" s="20">
        <f t="shared" si="602"/>
        <v>0</v>
      </c>
      <c r="BE857" s="20">
        <f t="shared" si="603"/>
        <v>0</v>
      </c>
      <c r="BF857" s="20">
        <f t="shared" si="604"/>
        <v>0</v>
      </c>
      <c r="BG857" s="50"/>
      <c r="BH857" s="51"/>
      <c r="BI857" s="31" t="e">
        <f t="shared" si="605"/>
        <v>#DIV/0!</v>
      </c>
      <c r="BJ857" s="32">
        <f t="shared" si="606"/>
        <v>0</v>
      </c>
      <c r="BK857" s="109" t="e">
        <f t="shared" si="626"/>
        <v>#DIV/0!</v>
      </c>
      <c r="BL857" s="34">
        <f t="shared" si="608"/>
        <v>0</v>
      </c>
      <c r="BM857" s="33" t="e">
        <f t="shared" si="627"/>
        <v>#DIV/0!</v>
      </c>
      <c r="BN857" s="35">
        <f t="shared" si="610"/>
        <v>0</v>
      </c>
      <c r="BO857" s="33" t="e">
        <f t="shared" si="628"/>
        <v>#DIV/0!</v>
      </c>
      <c r="BP857" s="34">
        <f t="shared" si="612"/>
        <v>0</v>
      </c>
      <c r="BQ857" s="33" t="e">
        <f t="shared" si="629"/>
        <v>#DIV/0!</v>
      </c>
      <c r="BR857" s="36">
        <f t="shared" si="614"/>
        <v>0</v>
      </c>
      <c r="BS857" s="37" t="e">
        <f t="shared" si="630"/>
        <v>#DIV/0!</v>
      </c>
      <c r="BT857" s="37"/>
      <c r="BU857" s="52"/>
      <c r="BV857" s="38" t="e">
        <f t="shared" si="616"/>
        <v>#DIV/0!</v>
      </c>
      <c r="BW857" s="39">
        <f t="shared" si="617"/>
        <v>0</v>
      </c>
      <c r="BX857" s="31" t="e">
        <f t="shared" si="618"/>
        <v>#DIV/0!</v>
      </c>
      <c r="BY857" s="53"/>
      <c r="BZ857" s="53"/>
      <c r="CA857" s="53"/>
      <c r="CB857" s="53"/>
      <c r="CC857" s="54"/>
      <c r="CD857" s="54"/>
      <c r="CE857" s="54"/>
      <c r="CF857" s="42" t="e">
        <f t="shared" si="619"/>
        <v>#DIV/0!</v>
      </c>
      <c r="CG857" s="42" t="e">
        <f t="shared" si="620"/>
        <v>#DIV/0!</v>
      </c>
      <c r="CH857" s="42" t="e">
        <f t="shared" si="621"/>
        <v>#DIV/0!</v>
      </c>
      <c r="CI857" s="42" t="e">
        <f t="shared" si="622"/>
        <v>#DIV/0!</v>
      </c>
      <c r="CJ857" s="42" t="e">
        <f t="shared" si="623"/>
        <v>#DIV/0!</v>
      </c>
      <c r="CK857" s="43">
        <f t="shared" si="631"/>
        <v>0</v>
      </c>
    </row>
    <row r="858" spans="1:89" ht="50" hidden="1" customHeight="1" thickBot="1" x14ac:dyDescent="0.65">
      <c r="A858" s="47">
        <v>851</v>
      </c>
      <c r="B858" s="62"/>
      <c r="C858" s="48"/>
      <c r="D858" s="48"/>
      <c r="E858" s="48"/>
      <c r="F858" s="23"/>
      <c r="G858" s="19">
        <v>40</v>
      </c>
      <c r="H858" s="20">
        <f t="shared" si="625"/>
        <v>0</v>
      </c>
      <c r="I858" s="23"/>
      <c r="J858" s="22">
        <v>50</v>
      </c>
      <c r="K858" s="20">
        <f t="shared" si="583"/>
        <v>0</v>
      </c>
      <c r="L858" s="23"/>
      <c r="M858" s="24">
        <v>60</v>
      </c>
      <c r="N858" s="20">
        <f t="shared" si="584"/>
        <v>0</v>
      </c>
      <c r="O858" s="23"/>
      <c r="P858" s="25">
        <v>12</v>
      </c>
      <c r="Q858" s="20">
        <f t="shared" si="585"/>
        <v>0</v>
      </c>
      <c r="R858" s="23"/>
      <c r="S858" s="26">
        <v>12</v>
      </c>
      <c r="T858" s="20">
        <f t="shared" si="586"/>
        <v>0</v>
      </c>
      <c r="U858" s="23"/>
      <c r="V858" s="25">
        <v>8</v>
      </c>
      <c r="W858" s="20">
        <f t="shared" si="587"/>
        <v>0</v>
      </c>
      <c r="X858" s="23"/>
      <c r="Y858" s="25">
        <v>12</v>
      </c>
      <c r="Z858" s="20">
        <f t="shared" si="588"/>
        <v>0</v>
      </c>
      <c r="AA858" s="23"/>
      <c r="AB858" s="25">
        <v>10</v>
      </c>
      <c r="AC858" s="20">
        <f t="shared" si="589"/>
        <v>0</v>
      </c>
      <c r="AD858" s="23"/>
      <c r="AE858" s="25">
        <v>25</v>
      </c>
      <c r="AF858" s="20">
        <f t="shared" si="590"/>
        <v>0</v>
      </c>
      <c r="AG858" s="23"/>
      <c r="AH858" s="25">
        <v>7.5</v>
      </c>
      <c r="AI858" s="20">
        <f t="shared" si="591"/>
        <v>0</v>
      </c>
      <c r="AJ858" s="23"/>
      <c r="AK858" s="22">
        <v>15</v>
      </c>
      <c r="AL858" s="20">
        <f t="shared" si="592"/>
        <v>0</v>
      </c>
      <c r="AM858" s="23"/>
      <c r="AN858" s="25">
        <v>12</v>
      </c>
      <c r="AO858" s="20">
        <f t="shared" si="593"/>
        <v>0</v>
      </c>
      <c r="AP858" s="23">
        <f t="shared" si="594"/>
        <v>0</v>
      </c>
      <c r="AQ858" s="23"/>
      <c r="AR858" s="27">
        <v>4</v>
      </c>
      <c r="AS858" s="23">
        <f t="shared" si="595"/>
        <v>0</v>
      </c>
      <c r="AT858" s="23"/>
      <c r="AU858" s="28">
        <v>6</v>
      </c>
      <c r="AV858" s="23">
        <f t="shared" si="596"/>
        <v>0</v>
      </c>
      <c r="AW858" s="23"/>
      <c r="AX858" s="29">
        <f t="shared" si="597"/>
        <v>0</v>
      </c>
      <c r="AY858" s="23"/>
      <c r="AZ858" s="30" t="e">
        <f t="shared" si="598"/>
        <v>#DIV/0!</v>
      </c>
      <c r="BA858" s="30" t="e">
        <f t="shared" si="599"/>
        <v>#DIV/0!</v>
      </c>
      <c r="BB858" s="30" t="e">
        <f t="shared" si="600"/>
        <v>#DIV/0!</v>
      </c>
      <c r="BC858" s="20">
        <f t="shared" si="601"/>
        <v>0</v>
      </c>
      <c r="BD858" s="20">
        <f t="shared" si="602"/>
        <v>0</v>
      </c>
      <c r="BE858" s="20">
        <f t="shared" si="603"/>
        <v>0</v>
      </c>
      <c r="BF858" s="20">
        <f t="shared" si="604"/>
        <v>0</v>
      </c>
      <c r="BG858" s="50"/>
      <c r="BH858" s="51"/>
      <c r="BI858" s="31" t="e">
        <f t="shared" si="605"/>
        <v>#DIV/0!</v>
      </c>
      <c r="BJ858" s="32">
        <f t="shared" si="606"/>
        <v>0</v>
      </c>
      <c r="BK858" s="109" t="e">
        <f t="shared" si="626"/>
        <v>#DIV/0!</v>
      </c>
      <c r="BL858" s="34">
        <f t="shared" si="608"/>
        <v>0</v>
      </c>
      <c r="BM858" s="33" t="e">
        <f t="shared" si="627"/>
        <v>#DIV/0!</v>
      </c>
      <c r="BN858" s="35">
        <f t="shared" si="610"/>
        <v>0</v>
      </c>
      <c r="BO858" s="33" t="e">
        <f t="shared" si="628"/>
        <v>#DIV/0!</v>
      </c>
      <c r="BP858" s="34">
        <f t="shared" si="612"/>
        <v>0</v>
      </c>
      <c r="BQ858" s="33" t="e">
        <f t="shared" si="629"/>
        <v>#DIV/0!</v>
      </c>
      <c r="BR858" s="36">
        <f t="shared" si="614"/>
        <v>0</v>
      </c>
      <c r="BS858" s="37" t="e">
        <f t="shared" si="630"/>
        <v>#DIV/0!</v>
      </c>
      <c r="BT858" s="37"/>
      <c r="BU858" s="52"/>
      <c r="BV858" s="38" t="e">
        <f t="shared" si="616"/>
        <v>#DIV/0!</v>
      </c>
      <c r="BW858" s="39">
        <f t="shared" si="617"/>
        <v>0</v>
      </c>
      <c r="BX858" s="31" t="e">
        <f t="shared" si="618"/>
        <v>#DIV/0!</v>
      </c>
      <c r="BY858" s="53"/>
      <c r="BZ858" s="53"/>
      <c r="CA858" s="53"/>
      <c r="CB858" s="53"/>
      <c r="CC858" s="54"/>
      <c r="CD858" s="54"/>
      <c r="CE858" s="54"/>
      <c r="CF858" s="42" t="e">
        <f t="shared" si="619"/>
        <v>#DIV/0!</v>
      </c>
      <c r="CG858" s="42" t="e">
        <f t="shared" si="620"/>
        <v>#DIV/0!</v>
      </c>
      <c r="CH858" s="42" t="e">
        <f t="shared" si="621"/>
        <v>#DIV/0!</v>
      </c>
      <c r="CI858" s="42" t="e">
        <f t="shared" si="622"/>
        <v>#DIV/0!</v>
      </c>
      <c r="CJ858" s="42" t="e">
        <f t="shared" si="623"/>
        <v>#DIV/0!</v>
      </c>
      <c r="CK858" s="43">
        <f t="shared" si="631"/>
        <v>0</v>
      </c>
    </row>
    <row r="859" spans="1:89" ht="50" hidden="1" customHeight="1" thickBot="1" x14ac:dyDescent="0.65">
      <c r="A859" s="47">
        <v>852</v>
      </c>
      <c r="B859" s="47"/>
      <c r="C859" s="48"/>
      <c r="D859" s="48"/>
      <c r="E859" s="48"/>
      <c r="F859" s="23"/>
      <c r="G859" s="19">
        <v>40</v>
      </c>
      <c r="H859" s="20">
        <f t="shared" si="625"/>
        <v>0</v>
      </c>
      <c r="I859" s="23"/>
      <c r="J859" s="22">
        <v>50</v>
      </c>
      <c r="K859" s="20">
        <f t="shared" si="583"/>
        <v>0</v>
      </c>
      <c r="L859" s="23"/>
      <c r="M859" s="24">
        <v>60</v>
      </c>
      <c r="N859" s="20">
        <f t="shared" si="584"/>
        <v>0</v>
      </c>
      <c r="O859" s="23"/>
      <c r="P859" s="25">
        <v>12</v>
      </c>
      <c r="Q859" s="20">
        <f t="shared" si="585"/>
        <v>0</v>
      </c>
      <c r="R859" s="23"/>
      <c r="S859" s="26">
        <v>12</v>
      </c>
      <c r="T859" s="20">
        <f t="shared" si="586"/>
        <v>0</v>
      </c>
      <c r="U859" s="23"/>
      <c r="V859" s="25">
        <v>8</v>
      </c>
      <c r="W859" s="20">
        <f t="shared" si="587"/>
        <v>0</v>
      </c>
      <c r="X859" s="23"/>
      <c r="Y859" s="25">
        <v>12</v>
      </c>
      <c r="Z859" s="20">
        <f t="shared" si="588"/>
        <v>0</v>
      </c>
      <c r="AA859" s="23"/>
      <c r="AB859" s="25">
        <v>10</v>
      </c>
      <c r="AC859" s="20">
        <f t="shared" si="589"/>
        <v>0</v>
      </c>
      <c r="AD859" s="23"/>
      <c r="AE859" s="25">
        <v>25</v>
      </c>
      <c r="AF859" s="20">
        <f t="shared" si="590"/>
        <v>0</v>
      </c>
      <c r="AG859" s="23"/>
      <c r="AH859" s="25">
        <v>7.5</v>
      </c>
      <c r="AI859" s="20">
        <f t="shared" si="591"/>
        <v>0</v>
      </c>
      <c r="AJ859" s="23"/>
      <c r="AK859" s="22">
        <v>15</v>
      </c>
      <c r="AL859" s="20">
        <f t="shared" si="592"/>
        <v>0</v>
      </c>
      <c r="AM859" s="23"/>
      <c r="AN859" s="25">
        <v>12</v>
      </c>
      <c r="AO859" s="20">
        <f t="shared" si="593"/>
        <v>0</v>
      </c>
      <c r="AP859" s="23">
        <f t="shared" si="594"/>
        <v>0</v>
      </c>
      <c r="AQ859" s="23"/>
      <c r="AR859" s="27">
        <v>4</v>
      </c>
      <c r="AS859" s="23">
        <f t="shared" si="595"/>
        <v>0</v>
      </c>
      <c r="AT859" s="23"/>
      <c r="AU859" s="28">
        <v>6</v>
      </c>
      <c r="AV859" s="23">
        <f t="shared" si="596"/>
        <v>0</v>
      </c>
      <c r="AW859" s="23"/>
      <c r="AX859" s="29">
        <f t="shared" si="597"/>
        <v>0</v>
      </c>
      <c r="AY859" s="23"/>
      <c r="AZ859" s="30" t="e">
        <f t="shared" si="598"/>
        <v>#DIV/0!</v>
      </c>
      <c r="BA859" s="30" t="e">
        <f t="shared" si="599"/>
        <v>#DIV/0!</v>
      </c>
      <c r="BB859" s="30" t="e">
        <f t="shared" si="600"/>
        <v>#DIV/0!</v>
      </c>
      <c r="BC859" s="20">
        <f t="shared" si="601"/>
        <v>0</v>
      </c>
      <c r="BD859" s="20">
        <f t="shared" si="602"/>
        <v>0</v>
      </c>
      <c r="BE859" s="20">
        <f t="shared" si="603"/>
        <v>0</v>
      </c>
      <c r="BF859" s="20">
        <f t="shared" si="604"/>
        <v>0</v>
      </c>
      <c r="BG859" s="50"/>
      <c r="BH859" s="51"/>
      <c r="BI859" s="31" t="e">
        <f t="shared" si="605"/>
        <v>#DIV/0!</v>
      </c>
      <c r="BJ859" s="32">
        <f t="shared" si="606"/>
        <v>0</v>
      </c>
      <c r="BK859" s="109" t="e">
        <f t="shared" si="626"/>
        <v>#DIV/0!</v>
      </c>
      <c r="BL859" s="34">
        <f t="shared" si="608"/>
        <v>0</v>
      </c>
      <c r="BM859" s="33" t="e">
        <f t="shared" si="627"/>
        <v>#DIV/0!</v>
      </c>
      <c r="BN859" s="35">
        <f t="shared" si="610"/>
        <v>0</v>
      </c>
      <c r="BO859" s="33" t="e">
        <f t="shared" si="628"/>
        <v>#DIV/0!</v>
      </c>
      <c r="BP859" s="34">
        <f t="shared" si="612"/>
        <v>0</v>
      </c>
      <c r="BQ859" s="33" t="e">
        <f t="shared" si="629"/>
        <v>#DIV/0!</v>
      </c>
      <c r="BR859" s="36">
        <f t="shared" si="614"/>
        <v>0</v>
      </c>
      <c r="BS859" s="37" t="e">
        <f t="shared" si="630"/>
        <v>#DIV/0!</v>
      </c>
      <c r="BT859" s="37"/>
      <c r="BU859" s="52"/>
      <c r="BV859" s="38" t="e">
        <f t="shared" si="616"/>
        <v>#DIV/0!</v>
      </c>
      <c r="BW859" s="39">
        <f t="shared" si="617"/>
        <v>0</v>
      </c>
      <c r="BX859" s="31" t="e">
        <f t="shared" si="618"/>
        <v>#DIV/0!</v>
      </c>
      <c r="BY859" s="53"/>
      <c r="BZ859" s="53"/>
      <c r="CA859" s="53"/>
      <c r="CB859" s="53"/>
      <c r="CC859" s="54"/>
      <c r="CD859" s="54"/>
      <c r="CE859" s="54"/>
      <c r="CF859" s="42" t="e">
        <f t="shared" si="619"/>
        <v>#DIV/0!</v>
      </c>
      <c r="CG859" s="42" t="e">
        <f t="shared" si="620"/>
        <v>#DIV/0!</v>
      </c>
      <c r="CH859" s="42" t="e">
        <f t="shared" si="621"/>
        <v>#DIV/0!</v>
      </c>
      <c r="CI859" s="42" t="e">
        <f t="shared" si="622"/>
        <v>#DIV/0!</v>
      </c>
      <c r="CJ859" s="42" t="e">
        <f t="shared" si="623"/>
        <v>#DIV/0!</v>
      </c>
      <c r="CK859" s="43">
        <f t="shared" si="631"/>
        <v>0</v>
      </c>
    </row>
    <row r="860" spans="1:89" ht="50" hidden="1" customHeight="1" thickBot="1" x14ac:dyDescent="0.65">
      <c r="A860" s="47">
        <v>853</v>
      </c>
      <c r="B860" s="47"/>
      <c r="C860" s="48"/>
      <c r="D860" s="48"/>
      <c r="E860" s="48"/>
      <c r="F860" s="23"/>
      <c r="G860" s="19">
        <v>40</v>
      </c>
      <c r="H860" s="20">
        <f t="shared" si="625"/>
        <v>0</v>
      </c>
      <c r="I860" s="23"/>
      <c r="J860" s="22">
        <v>50</v>
      </c>
      <c r="K860" s="20">
        <f t="shared" si="583"/>
        <v>0</v>
      </c>
      <c r="L860" s="23"/>
      <c r="M860" s="24">
        <v>60</v>
      </c>
      <c r="N860" s="20">
        <f t="shared" si="584"/>
        <v>0</v>
      </c>
      <c r="O860" s="23"/>
      <c r="P860" s="25">
        <v>12</v>
      </c>
      <c r="Q860" s="20">
        <f t="shared" si="585"/>
        <v>0</v>
      </c>
      <c r="R860" s="23"/>
      <c r="S860" s="26">
        <v>12</v>
      </c>
      <c r="T860" s="20">
        <f t="shared" si="586"/>
        <v>0</v>
      </c>
      <c r="U860" s="23"/>
      <c r="V860" s="25">
        <v>8</v>
      </c>
      <c r="W860" s="20">
        <f t="shared" si="587"/>
        <v>0</v>
      </c>
      <c r="X860" s="23"/>
      <c r="Y860" s="25">
        <v>12</v>
      </c>
      <c r="Z860" s="20">
        <f t="shared" si="588"/>
        <v>0</v>
      </c>
      <c r="AA860" s="23"/>
      <c r="AB860" s="25">
        <v>10</v>
      </c>
      <c r="AC860" s="20">
        <f t="shared" si="589"/>
        <v>0</v>
      </c>
      <c r="AD860" s="23"/>
      <c r="AE860" s="25">
        <v>25</v>
      </c>
      <c r="AF860" s="20">
        <f t="shared" si="590"/>
        <v>0</v>
      </c>
      <c r="AG860" s="23"/>
      <c r="AH860" s="25">
        <v>7.5</v>
      </c>
      <c r="AI860" s="20">
        <f t="shared" si="591"/>
        <v>0</v>
      </c>
      <c r="AJ860" s="23"/>
      <c r="AK860" s="22">
        <v>15</v>
      </c>
      <c r="AL860" s="20">
        <f t="shared" si="592"/>
        <v>0</v>
      </c>
      <c r="AM860" s="23"/>
      <c r="AN860" s="25">
        <v>12</v>
      </c>
      <c r="AO860" s="20">
        <f t="shared" si="593"/>
        <v>0</v>
      </c>
      <c r="AP860" s="23">
        <f t="shared" si="594"/>
        <v>0</v>
      </c>
      <c r="AQ860" s="23"/>
      <c r="AR860" s="27">
        <v>4</v>
      </c>
      <c r="AS860" s="23">
        <f t="shared" si="595"/>
        <v>0</v>
      </c>
      <c r="AT860" s="23"/>
      <c r="AU860" s="28">
        <v>6</v>
      </c>
      <c r="AV860" s="23">
        <f t="shared" si="596"/>
        <v>0</v>
      </c>
      <c r="AW860" s="23"/>
      <c r="AX860" s="29">
        <f t="shared" si="597"/>
        <v>0</v>
      </c>
      <c r="AY860" s="23"/>
      <c r="AZ860" s="30" t="e">
        <f t="shared" si="598"/>
        <v>#DIV/0!</v>
      </c>
      <c r="BA860" s="30" t="e">
        <f t="shared" si="599"/>
        <v>#DIV/0!</v>
      </c>
      <c r="BB860" s="30" t="e">
        <f t="shared" si="600"/>
        <v>#DIV/0!</v>
      </c>
      <c r="BC860" s="20">
        <f t="shared" si="601"/>
        <v>0</v>
      </c>
      <c r="BD860" s="20">
        <f t="shared" si="602"/>
        <v>0</v>
      </c>
      <c r="BE860" s="20">
        <f t="shared" si="603"/>
        <v>0</v>
      </c>
      <c r="BF860" s="20">
        <f t="shared" si="604"/>
        <v>0</v>
      </c>
      <c r="BG860" s="50"/>
      <c r="BH860" s="51"/>
      <c r="BI860" s="31" t="e">
        <f t="shared" si="605"/>
        <v>#DIV/0!</v>
      </c>
      <c r="BJ860" s="32">
        <f t="shared" si="606"/>
        <v>0</v>
      </c>
      <c r="BK860" s="109" t="e">
        <f t="shared" si="626"/>
        <v>#DIV/0!</v>
      </c>
      <c r="BL860" s="34">
        <f t="shared" si="608"/>
        <v>0</v>
      </c>
      <c r="BM860" s="33" t="e">
        <f t="shared" si="627"/>
        <v>#DIV/0!</v>
      </c>
      <c r="BN860" s="35">
        <f t="shared" si="610"/>
        <v>0</v>
      </c>
      <c r="BO860" s="33" t="e">
        <f t="shared" si="628"/>
        <v>#DIV/0!</v>
      </c>
      <c r="BP860" s="34">
        <f t="shared" si="612"/>
        <v>0</v>
      </c>
      <c r="BQ860" s="33" t="e">
        <f t="shared" si="629"/>
        <v>#DIV/0!</v>
      </c>
      <c r="BR860" s="36">
        <f t="shared" si="614"/>
        <v>0</v>
      </c>
      <c r="BS860" s="37" t="e">
        <f t="shared" si="630"/>
        <v>#DIV/0!</v>
      </c>
      <c r="BT860" s="37"/>
      <c r="BU860" s="52"/>
      <c r="BV860" s="38" t="e">
        <f t="shared" si="616"/>
        <v>#DIV/0!</v>
      </c>
      <c r="BW860" s="39">
        <f t="shared" si="617"/>
        <v>0</v>
      </c>
      <c r="BX860" s="31" t="e">
        <f t="shared" si="618"/>
        <v>#DIV/0!</v>
      </c>
      <c r="BY860" s="53"/>
      <c r="BZ860" s="53"/>
      <c r="CA860" s="53"/>
      <c r="CB860" s="53"/>
      <c r="CC860" s="54"/>
      <c r="CD860" s="54"/>
      <c r="CE860" s="54"/>
      <c r="CF860" s="42" t="e">
        <f t="shared" si="619"/>
        <v>#DIV/0!</v>
      </c>
      <c r="CG860" s="42" t="e">
        <f t="shared" si="620"/>
        <v>#DIV/0!</v>
      </c>
      <c r="CH860" s="42" t="e">
        <f t="shared" si="621"/>
        <v>#DIV/0!</v>
      </c>
      <c r="CI860" s="42" t="e">
        <f t="shared" si="622"/>
        <v>#DIV/0!</v>
      </c>
      <c r="CJ860" s="42" t="e">
        <f t="shared" si="623"/>
        <v>#DIV/0!</v>
      </c>
      <c r="CK860" s="43">
        <f t="shared" si="631"/>
        <v>0</v>
      </c>
    </row>
    <row r="861" spans="1:89" ht="50" hidden="1" customHeight="1" thickBot="1" x14ac:dyDescent="0.65">
      <c r="A861" s="47">
        <v>854</v>
      </c>
      <c r="B861" s="47"/>
      <c r="C861" s="48"/>
      <c r="D861" s="48"/>
      <c r="E861" s="48"/>
      <c r="F861" s="23"/>
      <c r="G861" s="19">
        <v>40</v>
      </c>
      <c r="H861" s="20">
        <f t="shared" si="625"/>
        <v>0</v>
      </c>
      <c r="I861" s="23"/>
      <c r="J861" s="22">
        <v>50</v>
      </c>
      <c r="K861" s="20">
        <f t="shared" si="583"/>
        <v>0</v>
      </c>
      <c r="L861" s="23"/>
      <c r="M861" s="24">
        <v>60</v>
      </c>
      <c r="N861" s="20">
        <f t="shared" si="584"/>
        <v>0</v>
      </c>
      <c r="O861" s="23"/>
      <c r="P861" s="25">
        <v>12</v>
      </c>
      <c r="Q861" s="20">
        <f t="shared" si="585"/>
        <v>0</v>
      </c>
      <c r="R861" s="23"/>
      <c r="S861" s="26">
        <v>12</v>
      </c>
      <c r="T861" s="20">
        <f t="shared" si="586"/>
        <v>0</v>
      </c>
      <c r="U861" s="23"/>
      <c r="V861" s="25">
        <v>8</v>
      </c>
      <c r="W861" s="20">
        <f t="shared" si="587"/>
        <v>0</v>
      </c>
      <c r="X861" s="23"/>
      <c r="Y861" s="25">
        <v>12</v>
      </c>
      <c r="Z861" s="20">
        <f t="shared" si="588"/>
        <v>0</v>
      </c>
      <c r="AA861" s="23"/>
      <c r="AB861" s="25">
        <v>10</v>
      </c>
      <c r="AC861" s="20">
        <f t="shared" si="589"/>
        <v>0</v>
      </c>
      <c r="AD861" s="23"/>
      <c r="AE861" s="25">
        <v>25</v>
      </c>
      <c r="AF861" s="20">
        <f t="shared" si="590"/>
        <v>0</v>
      </c>
      <c r="AG861" s="23"/>
      <c r="AH861" s="25">
        <v>7.5</v>
      </c>
      <c r="AI861" s="20">
        <f t="shared" si="591"/>
        <v>0</v>
      </c>
      <c r="AJ861" s="23"/>
      <c r="AK861" s="22">
        <v>15</v>
      </c>
      <c r="AL861" s="20">
        <f t="shared" si="592"/>
        <v>0</v>
      </c>
      <c r="AM861" s="23"/>
      <c r="AN861" s="25">
        <v>12</v>
      </c>
      <c r="AO861" s="20">
        <f t="shared" si="593"/>
        <v>0</v>
      </c>
      <c r="AP861" s="23">
        <f t="shared" si="594"/>
        <v>0</v>
      </c>
      <c r="AQ861" s="23"/>
      <c r="AR861" s="27">
        <v>4</v>
      </c>
      <c r="AS861" s="23">
        <f t="shared" si="595"/>
        <v>0</v>
      </c>
      <c r="AT861" s="23"/>
      <c r="AU861" s="28">
        <v>6</v>
      </c>
      <c r="AV861" s="23">
        <f t="shared" si="596"/>
        <v>0</v>
      </c>
      <c r="AW861" s="23"/>
      <c r="AX861" s="29">
        <f t="shared" si="597"/>
        <v>0</v>
      </c>
      <c r="AY861" s="23"/>
      <c r="AZ861" s="30" t="e">
        <f t="shared" si="598"/>
        <v>#DIV/0!</v>
      </c>
      <c r="BA861" s="30" t="e">
        <f t="shared" si="599"/>
        <v>#DIV/0!</v>
      </c>
      <c r="BB861" s="30" t="e">
        <f t="shared" si="600"/>
        <v>#DIV/0!</v>
      </c>
      <c r="BC861" s="20">
        <f t="shared" si="601"/>
        <v>0</v>
      </c>
      <c r="BD861" s="20">
        <f t="shared" si="602"/>
        <v>0</v>
      </c>
      <c r="BE861" s="20">
        <f t="shared" si="603"/>
        <v>0</v>
      </c>
      <c r="BF861" s="20">
        <f t="shared" si="604"/>
        <v>0</v>
      </c>
      <c r="BG861" s="50"/>
      <c r="BH861" s="51"/>
      <c r="BI861" s="31" t="e">
        <f t="shared" si="605"/>
        <v>#DIV/0!</v>
      </c>
      <c r="BJ861" s="32">
        <f t="shared" si="606"/>
        <v>0</v>
      </c>
      <c r="BK861" s="109" t="e">
        <f t="shared" si="626"/>
        <v>#DIV/0!</v>
      </c>
      <c r="BL861" s="34">
        <f t="shared" si="608"/>
        <v>0</v>
      </c>
      <c r="BM861" s="33" t="e">
        <f t="shared" si="627"/>
        <v>#DIV/0!</v>
      </c>
      <c r="BN861" s="35">
        <f t="shared" si="610"/>
        <v>0</v>
      </c>
      <c r="BO861" s="33" t="e">
        <f t="shared" si="628"/>
        <v>#DIV/0!</v>
      </c>
      <c r="BP861" s="34">
        <f t="shared" si="612"/>
        <v>0</v>
      </c>
      <c r="BQ861" s="33" t="e">
        <f t="shared" si="629"/>
        <v>#DIV/0!</v>
      </c>
      <c r="BR861" s="36">
        <f t="shared" si="614"/>
        <v>0</v>
      </c>
      <c r="BS861" s="37" t="e">
        <f t="shared" si="630"/>
        <v>#DIV/0!</v>
      </c>
      <c r="BT861" s="37"/>
      <c r="BU861" s="52"/>
      <c r="BV861" s="38" t="e">
        <f t="shared" si="616"/>
        <v>#DIV/0!</v>
      </c>
      <c r="BW861" s="39">
        <f t="shared" si="617"/>
        <v>0</v>
      </c>
      <c r="BX861" s="31" t="e">
        <f t="shared" si="618"/>
        <v>#DIV/0!</v>
      </c>
      <c r="BY861" s="53"/>
      <c r="BZ861" s="53"/>
      <c r="CA861" s="53"/>
      <c r="CB861" s="53"/>
      <c r="CC861" s="54"/>
      <c r="CD861" s="54"/>
      <c r="CE861" s="54"/>
      <c r="CF861" s="42" t="e">
        <f t="shared" si="619"/>
        <v>#DIV/0!</v>
      </c>
      <c r="CG861" s="42" t="e">
        <f t="shared" si="620"/>
        <v>#DIV/0!</v>
      </c>
      <c r="CH861" s="42" t="e">
        <f t="shared" si="621"/>
        <v>#DIV/0!</v>
      </c>
      <c r="CI861" s="42" t="e">
        <f t="shared" si="622"/>
        <v>#DIV/0!</v>
      </c>
      <c r="CJ861" s="42" t="e">
        <f t="shared" si="623"/>
        <v>#DIV/0!</v>
      </c>
      <c r="CK861" s="43">
        <f t="shared" si="631"/>
        <v>0</v>
      </c>
    </row>
    <row r="862" spans="1:89" ht="50" hidden="1" customHeight="1" thickBot="1" x14ac:dyDescent="0.65">
      <c r="A862" s="47">
        <v>855</v>
      </c>
      <c r="B862" s="62"/>
      <c r="C862" s="48"/>
      <c r="D862" s="48"/>
      <c r="E862" s="48"/>
      <c r="F862" s="23"/>
      <c r="G862" s="19">
        <v>40</v>
      </c>
      <c r="H862" s="20">
        <f t="shared" si="625"/>
        <v>0</v>
      </c>
      <c r="I862" s="23"/>
      <c r="J862" s="22">
        <v>50</v>
      </c>
      <c r="K862" s="20">
        <f t="shared" si="583"/>
        <v>0</v>
      </c>
      <c r="L862" s="23"/>
      <c r="M862" s="24">
        <v>60</v>
      </c>
      <c r="N862" s="20">
        <f t="shared" si="584"/>
        <v>0</v>
      </c>
      <c r="O862" s="23"/>
      <c r="P862" s="25">
        <v>12</v>
      </c>
      <c r="Q862" s="20">
        <f t="shared" si="585"/>
        <v>0</v>
      </c>
      <c r="R862" s="23"/>
      <c r="S862" s="26">
        <v>12</v>
      </c>
      <c r="T862" s="20">
        <f t="shared" si="586"/>
        <v>0</v>
      </c>
      <c r="U862" s="23"/>
      <c r="V862" s="25">
        <v>8</v>
      </c>
      <c r="W862" s="20">
        <f t="shared" si="587"/>
        <v>0</v>
      </c>
      <c r="X862" s="23"/>
      <c r="Y862" s="25">
        <v>12</v>
      </c>
      <c r="Z862" s="20">
        <f t="shared" si="588"/>
        <v>0</v>
      </c>
      <c r="AA862" s="23"/>
      <c r="AB862" s="25">
        <v>10</v>
      </c>
      <c r="AC862" s="20">
        <f t="shared" si="589"/>
        <v>0</v>
      </c>
      <c r="AD862" s="23"/>
      <c r="AE862" s="25">
        <v>25</v>
      </c>
      <c r="AF862" s="20">
        <f t="shared" si="590"/>
        <v>0</v>
      </c>
      <c r="AG862" s="23"/>
      <c r="AH862" s="25">
        <v>7.5</v>
      </c>
      <c r="AI862" s="20">
        <f t="shared" si="591"/>
        <v>0</v>
      </c>
      <c r="AJ862" s="23"/>
      <c r="AK862" s="22">
        <v>15</v>
      </c>
      <c r="AL862" s="20">
        <f t="shared" si="592"/>
        <v>0</v>
      </c>
      <c r="AM862" s="23"/>
      <c r="AN862" s="25">
        <v>12</v>
      </c>
      <c r="AO862" s="20">
        <f t="shared" si="593"/>
        <v>0</v>
      </c>
      <c r="AP862" s="23">
        <f t="shared" si="594"/>
        <v>0</v>
      </c>
      <c r="AQ862" s="23"/>
      <c r="AR862" s="27">
        <v>4</v>
      </c>
      <c r="AS862" s="23">
        <f t="shared" si="595"/>
        <v>0</v>
      </c>
      <c r="AT862" s="23"/>
      <c r="AU862" s="28">
        <v>6</v>
      </c>
      <c r="AV862" s="23">
        <f t="shared" si="596"/>
        <v>0</v>
      </c>
      <c r="AW862" s="23"/>
      <c r="AX862" s="29">
        <f t="shared" si="597"/>
        <v>0</v>
      </c>
      <c r="AY862" s="23"/>
      <c r="AZ862" s="30" t="e">
        <f t="shared" si="598"/>
        <v>#DIV/0!</v>
      </c>
      <c r="BA862" s="30" t="e">
        <f t="shared" si="599"/>
        <v>#DIV/0!</v>
      </c>
      <c r="BB862" s="30" t="e">
        <f t="shared" si="600"/>
        <v>#DIV/0!</v>
      </c>
      <c r="BC862" s="20">
        <f t="shared" si="601"/>
        <v>0</v>
      </c>
      <c r="BD862" s="20">
        <f t="shared" si="602"/>
        <v>0</v>
      </c>
      <c r="BE862" s="20">
        <f t="shared" si="603"/>
        <v>0</v>
      </c>
      <c r="BF862" s="20">
        <f t="shared" si="604"/>
        <v>0</v>
      </c>
      <c r="BG862" s="50"/>
      <c r="BH862" s="51"/>
      <c r="BI862" s="31" t="e">
        <f t="shared" si="605"/>
        <v>#DIV/0!</v>
      </c>
      <c r="BJ862" s="32">
        <f t="shared" si="606"/>
        <v>0</v>
      </c>
      <c r="BK862" s="109" t="e">
        <f t="shared" si="626"/>
        <v>#DIV/0!</v>
      </c>
      <c r="BL862" s="34">
        <f t="shared" si="608"/>
        <v>0</v>
      </c>
      <c r="BM862" s="33" t="e">
        <f t="shared" si="627"/>
        <v>#DIV/0!</v>
      </c>
      <c r="BN862" s="35">
        <f t="shared" si="610"/>
        <v>0</v>
      </c>
      <c r="BO862" s="33" t="e">
        <f t="shared" si="628"/>
        <v>#DIV/0!</v>
      </c>
      <c r="BP862" s="34">
        <f t="shared" si="612"/>
        <v>0</v>
      </c>
      <c r="BQ862" s="33" t="e">
        <f t="shared" si="629"/>
        <v>#DIV/0!</v>
      </c>
      <c r="BR862" s="36">
        <f t="shared" si="614"/>
        <v>0</v>
      </c>
      <c r="BS862" s="37" t="e">
        <f t="shared" si="630"/>
        <v>#DIV/0!</v>
      </c>
      <c r="BT862" s="37"/>
      <c r="BU862" s="52"/>
      <c r="BV862" s="38" t="e">
        <f t="shared" si="616"/>
        <v>#DIV/0!</v>
      </c>
      <c r="BW862" s="39">
        <f t="shared" si="617"/>
        <v>0</v>
      </c>
      <c r="BX862" s="31" t="e">
        <f t="shared" si="618"/>
        <v>#DIV/0!</v>
      </c>
      <c r="BY862" s="53"/>
      <c r="BZ862" s="53"/>
      <c r="CA862" s="53"/>
      <c r="CB862" s="53"/>
      <c r="CC862" s="54"/>
      <c r="CD862" s="54"/>
      <c r="CE862" s="54"/>
      <c r="CF862" s="42" t="e">
        <f t="shared" si="619"/>
        <v>#DIV/0!</v>
      </c>
      <c r="CG862" s="42" t="e">
        <f t="shared" si="620"/>
        <v>#DIV/0!</v>
      </c>
      <c r="CH862" s="42" t="e">
        <f t="shared" si="621"/>
        <v>#DIV/0!</v>
      </c>
      <c r="CI862" s="42" t="e">
        <f t="shared" si="622"/>
        <v>#DIV/0!</v>
      </c>
      <c r="CJ862" s="42" t="e">
        <f t="shared" si="623"/>
        <v>#DIV/0!</v>
      </c>
      <c r="CK862" s="43">
        <f t="shared" si="631"/>
        <v>0</v>
      </c>
    </row>
    <row r="863" spans="1:89" ht="50" hidden="1" customHeight="1" thickBot="1" x14ac:dyDescent="0.65">
      <c r="A863" s="47">
        <v>856</v>
      </c>
      <c r="B863" s="47"/>
      <c r="C863" s="48"/>
      <c r="D863" s="48"/>
      <c r="E863" s="48"/>
      <c r="F863" s="23"/>
      <c r="G863" s="19">
        <v>40</v>
      </c>
      <c r="H863" s="20">
        <f t="shared" si="625"/>
        <v>0</v>
      </c>
      <c r="I863" s="23"/>
      <c r="J863" s="22">
        <v>50</v>
      </c>
      <c r="K863" s="20">
        <f t="shared" si="583"/>
        <v>0</v>
      </c>
      <c r="L863" s="23"/>
      <c r="M863" s="24">
        <v>60</v>
      </c>
      <c r="N863" s="20">
        <f t="shared" si="584"/>
        <v>0</v>
      </c>
      <c r="O863" s="23"/>
      <c r="P863" s="25">
        <v>12</v>
      </c>
      <c r="Q863" s="20">
        <f t="shared" si="585"/>
        <v>0</v>
      </c>
      <c r="R863" s="23"/>
      <c r="S863" s="26">
        <v>12</v>
      </c>
      <c r="T863" s="20">
        <f t="shared" si="586"/>
        <v>0</v>
      </c>
      <c r="U863" s="23"/>
      <c r="V863" s="25">
        <v>8</v>
      </c>
      <c r="W863" s="20">
        <f t="shared" si="587"/>
        <v>0</v>
      </c>
      <c r="X863" s="23"/>
      <c r="Y863" s="25">
        <v>12</v>
      </c>
      <c r="Z863" s="20">
        <f t="shared" si="588"/>
        <v>0</v>
      </c>
      <c r="AA863" s="23"/>
      <c r="AB863" s="25">
        <v>10</v>
      </c>
      <c r="AC863" s="20">
        <f t="shared" si="589"/>
        <v>0</v>
      </c>
      <c r="AD863" s="23"/>
      <c r="AE863" s="25">
        <v>25</v>
      </c>
      <c r="AF863" s="20">
        <f t="shared" si="590"/>
        <v>0</v>
      </c>
      <c r="AG863" s="23"/>
      <c r="AH863" s="25">
        <v>7.5</v>
      </c>
      <c r="AI863" s="20">
        <f t="shared" si="591"/>
        <v>0</v>
      </c>
      <c r="AJ863" s="23"/>
      <c r="AK863" s="22">
        <v>15</v>
      </c>
      <c r="AL863" s="20">
        <f t="shared" si="592"/>
        <v>0</v>
      </c>
      <c r="AM863" s="23"/>
      <c r="AN863" s="25">
        <v>12</v>
      </c>
      <c r="AO863" s="20">
        <f t="shared" si="593"/>
        <v>0</v>
      </c>
      <c r="AP863" s="23">
        <f t="shared" si="594"/>
        <v>0</v>
      </c>
      <c r="AQ863" s="23"/>
      <c r="AR863" s="27">
        <v>4</v>
      </c>
      <c r="AS863" s="23">
        <f t="shared" si="595"/>
        <v>0</v>
      </c>
      <c r="AT863" s="23"/>
      <c r="AU863" s="28">
        <v>6</v>
      </c>
      <c r="AV863" s="23">
        <f t="shared" si="596"/>
        <v>0</v>
      </c>
      <c r="AW863" s="23"/>
      <c r="AX863" s="29">
        <f t="shared" si="597"/>
        <v>0</v>
      </c>
      <c r="AY863" s="23"/>
      <c r="AZ863" s="30" t="e">
        <f t="shared" si="598"/>
        <v>#DIV/0!</v>
      </c>
      <c r="BA863" s="30" t="e">
        <f t="shared" si="599"/>
        <v>#DIV/0!</v>
      </c>
      <c r="BB863" s="30" t="e">
        <f t="shared" si="600"/>
        <v>#DIV/0!</v>
      </c>
      <c r="BC863" s="20">
        <f t="shared" si="601"/>
        <v>0</v>
      </c>
      <c r="BD863" s="20">
        <f t="shared" si="602"/>
        <v>0</v>
      </c>
      <c r="BE863" s="20">
        <f t="shared" si="603"/>
        <v>0</v>
      </c>
      <c r="BF863" s="20">
        <f t="shared" si="604"/>
        <v>0</v>
      </c>
      <c r="BG863" s="50"/>
      <c r="BH863" s="51"/>
      <c r="BI863" s="31" t="e">
        <f t="shared" si="605"/>
        <v>#DIV/0!</v>
      </c>
      <c r="BJ863" s="32">
        <f t="shared" si="606"/>
        <v>0</v>
      </c>
      <c r="BK863" s="109" t="e">
        <f t="shared" si="626"/>
        <v>#DIV/0!</v>
      </c>
      <c r="BL863" s="34">
        <f t="shared" si="608"/>
        <v>0</v>
      </c>
      <c r="BM863" s="33" t="e">
        <f t="shared" si="627"/>
        <v>#DIV/0!</v>
      </c>
      <c r="BN863" s="35">
        <f t="shared" si="610"/>
        <v>0</v>
      </c>
      <c r="BO863" s="33" t="e">
        <f t="shared" si="628"/>
        <v>#DIV/0!</v>
      </c>
      <c r="BP863" s="34">
        <f t="shared" si="612"/>
        <v>0</v>
      </c>
      <c r="BQ863" s="33" t="e">
        <f t="shared" si="629"/>
        <v>#DIV/0!</v>
      </c>
      <c r="BR863" s="36">
        <f t="shared" si="614"/>
        <v>0</v>
      </c>
      <c r="BS863" s="37" t="e">
        <f t="shared" si="630"/>
        <v>#DIV/0!</v>
      </c>
      <c r="BT863" s="37"/>
      <c r="BU863" s="52"/>
      <c r="BV863" s="38" t="e">
        <f t="shared" si="616"/>
        <v>#DIV/0!</v>
      </c>
      <c r="BW863" s="39">
        <f t="shared" si="617"/>
        <v>0</v>
      </c>
      <c r="BX863" s="31" t="e">
        <f t="shared" si="618"/>
        <v>#DIV/0!</v>
      </c>
      <c r="BY863" s="53"/>
      <c r="BZ863" s="53"/>
      <c r="CA863" s="53"/>
      <c r="CB863" s="53"/>
      <c r="CC863" s="54"/>
      <c r="CD863" s="54"/>
      <c r="CE863" s="54"/>
      <c r="CF863" s="42" t="e">
        <f t="shared" si="619"/>
        <v>#DIV/0!</v>
      </c>
      <c r="CG863" s="42" t="e">
        <f t="shared" si="620"/>
        <v>#DIV/0!</v>
      </c>
      <c r="CH863" s="42" t="e">
        <f t="shared" si="621"/>
        <v>#DIV/0!</v>
      </c>
      <c r="CI863" s="42" t="e">
        <f t="shared" si="622"/>
        <v>#DIV/0!</v>
      </c>
      <c r="CJ863" s="42" t="e">
        <f t="shared" si="623"/>
        <v>#DIV/0!</v>
      </c>
      <c r="CK863" s="43">
        <f t="shared" si="631"/>
        <v>0</v>
      </c>
    </row>
    <row r="864" spans="1:89" ht="50" hidden="1" customHeight="1" thickBot="1" x14ac:dyDescent="0.65">
      <c r="A864" s="47">
        <v>857</v>
      </c>
      <c r="B864" s="47"/>
      <c r="C864" s="48"/>
      <c r="D864" s="48"/>
      <c r="E864" s="48"/>
      <c r="F864" s="23"/>
      <c r="G864" s="19">
        <v>40</v>
      </c>
      <c r="H864" s="20">
        <f t="shared" si="625"/>
        <v>0</v>
      </c>
      <c r="I864" s="23"/>
      <c r="J864" s="22">
        <v>50</v>
      </c>
      <c r="K864" s="20">
        <f t="shared" si="583"/>
        <v>0</v>
      </c>
      <c r="L864" s="23"/>
      <c r="M864" s="24">
        <v>60</v>
      </c>
      <c r="N864" s="20">
        <f t="shared" si="584"/>
        <v>0</v>
      </c>
      <c r="O864" s="23"/>
      <c r="P864" s="25">
        <v>12</v>
      </c>
      <c r="Q864" s="20">
        <f t="shared" si="585"/>
        <v>0</v>
      </c>
      <c r="R864" s="23"/>
      <c r="S864" s="26">
        <v>12</v>
      </c>
      <c r="T864" s="20">
        <f t="shared" si="586"/>
        <v>0</v>
      </c>
      <c r="U864" s="23"/>
      <c r="V864" s="25">
        <v>8</v>
      </c>
      <c r="W864" s="20">
        <f t="shared" si="587"/>
        <v>0</v>
      </c>
      <c r="X864" s="23"/>
      <c r="Y864" s="25">
        <v>12</v>
      </c>
      <c r="Z864" s="20">
        <f t="shared" si="588"/>
        <v>0</v>
      </c>
      <c r="AA864" s="23"/>
      <c r="AB864" s="25">
        <v>10</v>
      </c>
      <c r="AC864" s="20">
        <f t="shared" si="589"/>
        <v>0</v>
      </c>
      <c r="AD864" s="23"/>
      <c r="AE864" s="25">
        <v>25</v>
      </c>
      <c r="AF864" s="20">
        <f t="shared" si="590"/>
        <v>0</v>
      </c>
      <c r="AG864" s="23"/>
      <c r="AH864" s="25">
        <v>7.5</v>
      </c>
      <c r="AI864" s="20">
        <f t="shared" si="591"/>
        <v>0</v>
      </c>
      <c r="AJ864" s="23"/>
      <c r="AK864" s="22">
        <v>15</v>
      </c>
      <c r="AL864" s="20">
        <f t="shared" si="592"/>
        <v>0</v>
      </c>
      <c r="AM864" s="23"/>
      <c r="AN864" s="25">
        <v>12</v>
      </c>
      <c r="AO864" s="20">
        <f t="shared" si="593"/>
        <v>0</v>
      </c>
      <c r="AP864" s="23">
        <f t="shared" si="594"/>
        <v>0</v>
      </c>
      <c r="AQ864" s="23"/>
      <c r="AR864" s="27">
        <v>4</v>
      </c>
      <c r="AS864" s="23">
        <f t="shared" si="595"/>
        <v>0</v>
      </c>
      <c r="AT864" s="23"/>
      <c r="AU864" s="28">
        <v>6</v>
      </c>
      <c r="AV864" s="23">
        <f t="shared" si="596"/>
        <v>0</v>
      </c>
      <c r="AW864" s="23"/>
      <c r="AX864" s="29">
        <f t="shared" si="597"/>
        <v>0</v>
      </c>
      <c r="AY864" s="23"/>
      <c r="AZ864" s="30" t="e">
        <f t="shared" si="598"/>
        <v>#DIV/0!</v>
      </c>
      <c r="BA864" s="30" t="e">
        <f t="shared" si="599"/>
        <v>#DIV/0!</v>
      </c>
      <c r="BB864" s="30" t="e">
        <f t="shared" si="600"/>
        <v>#DIV/0!</v>
      </c>
      <c r="BC864" s="20">
        <f t="shared" si="601"/>
        <v>0</v>
      </c>
      <c r="BD864" s="20">
        <f t="shared" si="602"/>
        <v>0</v>
      </c>
      <c r="BE864" s="20">
        <f t="shared" si="603"/>
        <v>0</v>
      </c>
      <c r="BF864" s="20">
        <f t="shared" si="604"/>
        <v>0</v>
      </c>
      <c r="BG864" s="50"/>
      <c r="BH864" s="51"/>
      <c r="BI864" s="31" t="e">
        <f t="shared" si="605"/>
        <v>#DIV/0!</v>
      </c>
      <c r="BJ864" s="32">
        <f t="shared" si="606"/>
        <v>0</v>
      </c>
      <c r="BK864" s="109" t="e">
        <f t="shared" si="626"/>
        <v>#DIV/0!</v>
      </c>
      <c r="BL864" s="34">
        <f t="shared" si="608"/>
        <v>0</v>
      </c>
      <c r="BM864" s="33" t="e">
        <f t="shared" si="627"/>
        <v>#DIV/0!</v>
      </c>
      <c r="BN864" s="35">
        <f t="shared" si="610"/>
        <v>0</v>
      </c>
      <c r="BO864" s="33" t="e">
        <f t="shared" si="628"/>
        <v>#DIV/0!</v>
      </c>
      <c r="BP864" s="34">
        <f t="shared" si="612"/>
        <v>0</v>
      </c>
      <c r="BQ864" s="33" t="e">
        <f t="shared" si="629"/>
        <v>#DIV/0!</v>
      </c>
      <c r="BR864" s="36">
        <f t="shared" si="614"/>
        <v>0</v>
      </c>
      <c r="BS864" s="37" t="e">
        <f t="shared" si="630"/>
        <v>#DIV/0!</v>
      </c>
      <c r="BT864" s="37"/>
      <c r="BU864" s="52"/>
      <c r="BV864" s="38" t="e">
        <f t="shared" si="616"/>
        <v>#DIV/0!</v>
      </c>
      <c r="BW864" s="39">
        <f t="shared" si="617"/>
        <v>0</v>
      </c>
      <c r="BX864" s="31" t="e">
        <f t="shared" si="618"/>
        <v>#DIV/0!</v>
      </c>
      <c r="BY864" s="53"/>
      <c r="BZ864" s="53"/>
      <c r="CA864" s="53"/>
      <c r="CB864" s="53"/>
      <c r="CC864" s="54"/>
      <c r="CD864" s="54"/>
      <c r="CE864" s="54"/>
      <c r="CF864" s="42" t="e">
        <f t="shared" si="619"/>
        <v>#DIV/0!</v>
      </c>
      <c r="CG864" s="42" t="e">
        <f t="shared" si="620"/>
        <v>#DIV/0!</v>
      </c>
      <c r="CH864" s="42" t="e">
        <f t="shared" si="621"/>
        <v>#DIV/0!</v>
      </c>
      <c r="CI864" s="42" t="e">
        <f t="shared" si="622"/>
        <v>#DIV/0!</v>
      </c>
      <c r="CJ864" s="42" t="e">
        <f t="shared" si="623"/>
        <v>#DIV/0!</v>
      </c>
      <c r="CK864" s="43">
        <f t="shared" si="631"/>
        <v>0</v>
      </c>
    </row>
    <row r="865" spans="1:89" ht="50" hidden="1" customHeight="1" thickBot="1" x14ac:dyDescent="0.65">
      <c r="A865" s="47">
        <v>858</v>
      </c>
      <c r="B865" s="62"/>
      <c r="C865" s="48"/>
      <c r="D865" s="48"/>
      <c r="E865" s="48"/>
      <c r="F865" s="23"/>
      <c r="G865" s="19">
        <v>40</v>
      </c>
      <c r="H865" s="20">
        <f t="shared" si="625"/>
        <v>0</v>
      </c>
      <c r="I865" s="23"/>
      <c r="J865" s="22">
        <v>50</v>
      </c>
      <c r="K865" s="20">
        <f t="shared" si="583"/>
        <v>0</v>
      </c>
      <c r="L865" s="23"/>
      <c r="M865" s="24">
        <v>60</v>
      </c>
      <c r="N865" s="20">
        <f t="shared" si="584"/>
        <v>0</v>
      </c>
      <c r="O865" s="23"/>
      <c r="P865" s="25">
        <v>12</v>
      </c>
      <c r="Q865" s="20">
        <f t="shared" si="585"/>
        <v>0</v>
      </c>
      <c r="R865" s="23"/>
      <c r="S865" s="26">
        <v>12</v>
      </c>
      <c r="T865" s="20">
        <f t="shared" si="586"/>
        <v>0</v>
      </c>
      <c r="U865" s="23"/>
      <c r="V865" s="25">
        <v>8</v>
      </c>
      <c r="W865" s="20">
        <f t="shared" si="587"/>
        <v>0</v>
      </c>
      <c r="X865" s="23"/>
      <c r="Y865" s="25">
        <v>12</v>
      </c>
      <c r="Z865" s="20">
        <f t="shared" si="588"/>
        <v>0</v>
      </c>
      <c r="AA865" s="23"/>
      <c r="AB865" s="25">
        <v>10</v>
      </c>
      <c r="AC865" s="20">
        <f t="shared" si="589"/>
        <v>0</v>
      </c>
      <c r="AD865" s="23"/>
      <c r="AE865" s="25">
        <v>25</v>
      </c>
      <c r="AF865" s="20">
        <f t="shared" si="590"/>
        <v>0</v>
      </c>
      <c r="AG865" s="23"/>
      <c r="AH865" s="25">
        <v>7.5</v>
      </c>
      <c r="AI865" s="20">
        <f t="shared" si="591"/>
        <v>0</v>
      </c>
      <c r="AJ865" s="23"/>
      <c r="AK865" s="22">
        <v>15</v>
      </c>
      <c r="AL865" s="20">
        <f t="shared" si="592"/>
        <v>0</v>
      </c>
      <c r="AM865" s="23"/>
      <c r="AN865" s="25">
        <v>12</v>
      </c>
      <c r="AO865" s="20">
        <f t="shared" si="593"/>
        <v>0</v>
      </c>
      <c r="AP865" s="23">
        <f t="shared" si="594"/>
        <v>0</v>
      </c>
      <c r="AQ865" s="23"/>
      <c r="AR865" s="27">
        <v>4</v>
      </c>
      <c r="AS865" s="23">
        <f t="shared" si="595"/>
        <v>0</v>
      </c>
      <c r="AT865" s="23"/>
      <c r="AU865" s="28">
        <v>6</v>
      </c>
      <c r="AV865" s="23">
        <f t="shared" si="596"/>
        <v>0</v>
      </c>
      <c r="AW865" s="23"/>
      <c r="AX865" s="29">
        <f t="shared" si="597"/>
        <v>0</v>
      </c>
      <c r="AY865" s="23"/>
      <c r="AZ865" s="30" t="e">
        <f t="shared" si="598"/>
        <v>#DIV/0!</v>
      </c>
      <c r="BA865" s="30" t="e">
        <f t="shared" si="599"/>
        <v>#DIV/0!</v>
      </c>
      <c r="BB865" s="30" t="e">
        <f t="shared" si="600"/>
        <v>#DIV/0!</v>
      </c>
      <c r="BC865" s="20">
        <f t="shared" si="601"/>
        <v>0</v>
      </c>
      <c r="BD865" s="20">
        <f t="shared" si="602"/>
        <v>0</v>
      </c>
      <c r="BE865" s="20">
        <f t="shared" si="603"/>
        <v>0</v>
      </c>
      <c r="BF865" s="20">
        <f t="shared" si="604"/>
        <v>0</v>
      </c>
      <c r="BG865" s="50"/>
      <c r="BH865" s="51"/>
      <c r="BI865" s="31" t="e">
        <f t="shared" si="605"/>
        <v>#DIV/0!</v>
      </c>
      <c r="BJ865" s="32">
        <f t="shared" si="606"/>
        <v>0</v>
      </c>
      <c r="BK865" s="109" t="e">
        <f t="shared" si="626"/>
        <v>#DIV/0!</v>
      </c>
      <c r="BL865" s="34">
        <f t="shared" si="608"/>
        <v>0</v>
      </c>
      <c r="BM865" s="33" t="e">
        <f t="shared" si="627"/>
        <v>#DIV/0!</v>
      </c>
      <c r="BN865" s="35">
        <f t="shared" si="610"/>
        <v>0</v>
      </c>
      <c r="BO865" s="33" t="e">
        <f t="shared" si="628"/>
        <v>#DIV/0!</v>
      </c>
      <c r="BP865" s="34">
        <f t="shared" si="612"/>
        <v>0</v>
      </c>
      <c r="BQ865" s="33" t="e">
        <f t="shared" si="629"/>
        <v>#DIV/0!</v>
      </c>
      <c r="BR865" s="36">
        <f t="shared" si="614"/>
        <v>0</v>
      </c>
      <c r="BS865" s="37" t="e">
        <f t="shared" si="630"/>
        <v>#DIV/0!</v>
      </c>
      <c r="BT865" s="37"/>
      <c r="BU865" s="52"/>
      <c r="BV865" s="38" t="e">
        <f t="shared" si="616"/>
        <v>#DIV/0!</v>
      </c>
      <c r="BW865" s="39">
        <f t="shared" si="617"/>
        <v>0</v>
      </c>
      <c r="BX865" s="31" t="e">
        <f t="shared" si="618"/>
        <v>#DIV/0!</v>
      </c>
      <c r="BY865" s="53"/>
      <c r="BZ865" s="53"/>
      <c r="CA865" s="53"/>
      <c r="CB865" s="53"/>
      <c r="CC865" s="54"/>
      <c r="CD865" s="54"/>
      <c r="CE865" s="54"/>
      <c r="CF865" s="42" t="e">
        <f t="shared" si="619"/>
        <v>#DIV/0!</v>
      </c>
      <c r="CG865" s="42" t="e">
        <f t="shared" si="620"/>
        <v>#DIV/0!</v>
      </c>
      <c r="CH865" s="42" t="e">
        <f t="shared" si="621"/>
        <v>#DIV/0!</v>
      </c>
      <c r="CI865" s="42" t="e">
        <f t="shared" si="622"/>
        <v>#DIV/0!</v>
      </c>
      <c r="CJ865" s="42" t="e">
        <f t="shared" si="623"/>
        <v>#DIV/0!</v>
      </c>
      <c r="CK865" s="43">
        <f t="shared" si="631"/>
        <v>0</v>
      </c>
    </row>
    <row r="866" spans="1:89" ht="50" hidden="1" customHeight="1" thickBot="1" x14ac:dyDescent="0.65">
      <c r="A866" s="47">
        <v>859</v>
      </c>
      <c r="B866" s="47"/>
      <c r="C866" s="48"/>
      <c r="D866" s="48"/>
      <c r="E866" s="48"/>
      <c r="F866" s="23"/>
      <c r="G866" s="19">
        <v>40</v>
      </c>
      <c r="H866" s="20">
        <f t="shared" si="625"/>
        <v>0</v>
      </c>
      <c r="I866" s="23"/>
      <c r="J866" s="22">
        <v>50</v>
      </c>
      <c r="K866" s="20">
        <f t="shared" si="583"/>
        <v>0</v>
      </c>
      <c r="L866" s="23"/>
      <c r="M866" s="24">
        <v>60</v>
      </c>
      <c r="N866" s="20">
        <f t="shared" si="584"/>
        <v>0</v>
      </c>
      <c r="O866" s="23"/>
      <c r="P866" s="25">
        <v>12</v>
      </c>
      <c r="Q866" s="20">
        <f t="shared" si="585"/>
        <v>0</v>
      </c>
      <c r="R866" s="23"/>
      <c r="S866" s="26">
        <v>12</v>
      </c>
      <c r="T866" s="20">
        <f t="shared" si="586"/>
        <v>0</v>
      </c>
      <c r="U866" s="23"/>
      <c r="V866" s="25">
        <v>8</v>
      </c>
      <c r="W866" s="20">
        <f t="shared" si="587"/>
        <v>0</v>
      </c>
      <c r="X866" s="23"/>
      <c r="Y866" s="25">
        <v>12</v>
      </c>
      <c r="Z866" s="20">
        <f t="shared" si="588"/>
        <v>0</v>
      </c>
      <c r="AA866" s="23"/>
      <c r="AB866" s="25">
        <v>10</v>
      </c>
      <c r="AC866" s="20">
        <f t="shared" si="589"/>
        <v>0</v>
      </c>
      <c r="AD866" s="23"/>
      <c r="AE866" s="25">
        <v>25</v>
      </c>
      <c r="AF866" s="20">
        <f t="shared" si="590"/>
        <v>0</v>
      </c>
      <c r="AG866" s="23"/>
      <c r="AH866" s="25">
        <v>7.5</v>
      </c>
      <c r="AI866" s="20">
        <f t="shared" si="591"/>
        <v>0</v>
      </c>
      <c r="AJ866" s="23"/>
      <c r="AK866" s="22">
        <v>15</v>
      </c>
      <c r="AL866" s="20">
        <f t="shared" si="592"/>
        <v>0</v>
      </c>
      <c r="AM866" s="23"/>
      <c r="AN866" s="25">
        <v>12</v>
      </c>
      <c r="AO866" s="20">
        <f t="shared" si="593"/>
        <v>0</v>
      </c>
      <c r="AP866" s="23">
        <f t="shared" si="594"/>
        <v>0</v>
      </c>
      <c r="AQ866" s="23"/>
      <c r="AR866" s="27">
        <v>4</v>
      </c>
      <c r="AS866" s="23">
        <f t="shared" si="595"/>
        <v>0</v>
      </c>
      <c r="AT866" s="23"/>
      <c r="AU866" s="28">
        <v>6</v>
      </c>
      <c r="AV866" s="23">
        <f t="shared" si="596"/>
        <v>0</v>
      </c>
      <c r="AW866" s="23"/>
      <c r="AX866" s="29">
        <f t="shared" si="597"/>
        <v>0</v>
      </c>
      <c r="AY866" s="23"/>
      <c r="AZ866" s="30" t="e">
        <f t="shared" si="598"/>
        <v>#DIV/0!</v>
      </c>
      <c r="BA866" s="30" t="e">
        <f t="shared" si="599"/>
        <v>#DIV/0!</v>
      </c>
      <c r="BB866" s="30" t="e">
        <f t="shared" si="600"/>
        <v>#DIV/0!</v>
      </c>
      <c r="BC866" s="20">
        <f t="shared" si="601"/>
        <v>0</v>
      </c>
      <c r="BD866" s="20">
        <f t="shared" si="602"/>
        <v>0</v>
      </c>
      <c r="BE866" s="20">
        <f t="shared" si="603"/>
        <v>0</v>
      </c>
      <c r="BF866" s="20">
        <f t="shared" si="604"/>
        <v>0</v>
      </c>
      <c r="BG866" s="50"/>
      <c r="BH866" s="51"/>
      <c r="BI866" s="31" t="e">
        <f t="shared" si="605"/>
        <v>#DIV/0!</v>
      </c>
      <c r="BJ866" s="32">
        <f t="shared" si="606"/>
        <v>0</v>
      </c>
      <c r="BK866" s="109" t="e">
        <f t="shared" si="626"/>
        <v>#DIV/0!</v>
      </c>
      <c r="BL866" s="34">
        <f t="shared" si="608"/>
        <v>0</v>
      </c>
      <c r="BM866" s="33" t="e">
        <f t="shared" si="627"/>
        <v>#DIV/0!</v>
      </c>
      <c r="BN866" s="35">
        <f t="shared" si="610"/>
        <v>0</v>
      </c>
      <c r="BO866" s="33" t="e">
        <f t="shared" si="628"/>
        <v>#DIV/0!</v>
      </c>
      <c r="BP866" s="34">
        <f t="shared" si="612"/>
        <v>0</v>
      </c>
      <c r="BQ866" s="33" t="e">
        <f t="shared" si="629"/>
        <v>#DIV/0!</v>
      </c>
      <c r="BR866" s="36">
        <f t="shared" si="614"/>
        <v>0</v>
      </c>
      <c r="BS866" s="37" t="e">
        <f t="shared" si="630"/>
        <v>#DIV/0!</v>
      </c>
      <c r="BT866" s="37"/>
      <c r="BU866" s="52"/>
      <c r="BV866" s="38" t="e">
        <f t="shared" si="616"/>
        <v>#DIV/0!</v>
      </c>
      <c r="BW866" s="39">
        <f t="shared" si="617"/>
        <v>0</v>
      </c>
      <c r="BX866" s="31" t="e">
        <f t="shared" si="618"/>
        <v>#DIV/0!</v>
      </c>
      <c r="BY866" s="53"/>
      <c r="BZ866" s="53"/>
      <c r="CA866" s="53"/>
      <c r="CB866" s="53"/>
      <c r="CC866" s="54"/>
      <c r="CD866" s="54"/>
      <c r="CE866" s="54"/>
      <c r="CF866" s="42" t="e">
        <f t="shared" si="619"/>
        <v>#DIV/0!</v>
      </c>
      <c r="CG866" s="42" t="e">
        <f t="shared" si="620"/>
        <v>#DIV/0!</v>
      </c>
      <c r="CH866" s="42" t="e">
        <f t="shared" si="621"/>
        <v>#DIV/0!</v>
      </c>
      <c r="CI866" s="42" t="e">
        <f t="shared" si="622"/>
        <v>#DIV/0!</v>
      </c>
      <c r="CJ866" s="42" t="e">
        <f t="shared" si="623"/>
        <v>#DIV/0!</v>
      </c>
      <c r="CK866" s="43">
        <f t="shared" si="631"/>
        <v>0</v>
      </c>
    </row>
    <row r="867" spans="1:89" ht="50" hidden="1" customHeight="1" thickBot="1" x14ac:dyDescent="0.65">
      <c r="A867" s="47">
        <v>860</v>
      </c>
      <c r="B867" s="47"/>
      <c r="C867" s="48"/>
      <c r="D867" s="48"/>
      <c r="E867" s="48"/>
      <c r="F867" s="23"/>
      <c r="G867" s="19">
        <v>40</v>
      </c>
      <c r="H867" s="20">
        <f t="shared" si="625"/>
        <v>0</v>
      </c>
      <c r="I867" s="23"/>
      <c r="J867" s="22">
        <v>50</v>
      </c>
      <c r="K867" s="20">
        <f t="shared" si="583"/>
        <v>0</v>
      </c>
      <c r="L867" s="23"/>
      <c r="M867" s="24">
        <v>60</v>
      </c>
      <c r="N867" s="20">
        <f t="shared" si="584"/>
        <v>0</v>
      </c>
      <c r="O867" s="23"/>
      <c r="P867" s="25">
        <v>12</v>
      </c>
      <c r="Q867" s="20">
        <f t="shared" si="585"/>
        <v>0</v>
      </c>
      <c r="R867" s="23"/>
      <c r="S867" s="26">
        <v>12</v>
      </c>
      <c r="T867" s="20">
        <f t="shared" si="586"/>
        <v>0</v>
      </c>
      <c r="U867" s="23"/>
      <c r="V867" s="25">
        <v>8</v>
      </c>
      <c r="W867" s="20">
        <f t="shared" si="587"/>
        <v>0</v>
      </c>
      <c r="X867" s="23"/>
      <c r="Y867" s="25">
        <v>12</v>
      </c>
      <c r="Z867" s="20">
        <f t="shared" si="588"/>
        <v>0</v>
      </c>
      <c r="AA867" s="23"/>
      <c r="AB867" s="25">
        <v>10</v>
      </c>
      <c r="AC867" s="20">
        <f t="shared" si="589"/>
        <v>0</v>
      </c>
      <c r="AD867" s="23"/>
      <c r="AE867" s="25">
        <v>25</v>
      </c>
      <c r="AF867" s="20">
        <f t="shared" si="590"/>
        <v>0</v>
      </c>
      <c r="AG867" s="23"/>
      <c r="AH867" s="25">
        <v>7.5</v>
      </c>
      <c r="AI867" s="20">
        <f t="shared" si="591"/>
        <v>0</v>
      </c>
      <c r="AJ867" s="23"/>
      <c r="AK867" s="22">
        <v>15</v>
      </c>
      <c r="AL867" s="20">
        <f t="shared" si="592"/>
        <v>0</v>
      </c>
      <c r="AM867" s="23"/>
      <c r="AN867" s="25">
        <v>12</v>
      </c>
      <c r="AO867" s="20">
        <f t="shared" si="593"/>
        <v>0</v>
      </c>
      <c r="AP867" s="23">
        <f t="shared" si="594"/>
        <v>0</v>
      </c>
      <c r="AQ867" s="23"/>
      <c r="AR867" s="27">
        <v>4</v>
      </c>
      <c r="AS867" s="23">
        <f t="shared" si="595"/>
        <v>0</v>
      </c>
      <c r="AT867" s="23"/>
      <c r="AU867" s="28">
        <v>6</v>
      </c>
      <c r="AV867" s="23">
        <f t="shared" si="596"/>
        <v>0</v>
      </c>
      <c r="AW867" s="23"/>
      <c r="AX867" s="29">
        <f t="shared" si="597"/>
        <v>0</v>
      </c>
      <c r="AY867" s="23"/>
      <c r="AZ867" s="30" t="e">
        <f t="shared" si="598"/>
        <v>#DIV/0!</v>
      </c>
      <c r="BA867" s="30" t="e">
        <f t="shared" si="599"/>
        <v>#DIV/0!</v>
      </c>
      <c r="BB867" s="30" t="e">
        <f t="shared" si="600"/>
        <v>#DIV/0!</v>
      </c>
      <c r="BC867" s="20">
        <f t="shared" si="601"/>
        <v>0</v>
      </c>
      <c r="BD867" s="20">
        <f t="shared" si="602"/>
        <v>0</v>
      </c>
      <c r="BE867" s="20">
        <f t="shared" si="603"/>
        <v>0</v>
      </c>
      <c r="BF867" s="20">
        <f t="shared" si="604"/>
        <v>0</v>
      </c>
      <c r="BG867" s="50"/>
      <c r="BH867" s="51"/>
      <c r="BI867" s="31" t="e">
        <f t="shared" si="605"/>
        <v>#DIV/0!</v>
      </c>
      <c r="BJ867" s="32">
        <f t="shared" si="606"/>
        <v>0</v>
      </c>
      <c r="BK867" s="109" t="e">
        <f t="shared" si="626"/>
        <v>#DIV/0!</v>
      </c>
      <c r="BL867" s="34">
        <f t="shared" si="608"/>
        <v>0</v>
      </c>
      <c r="BM867" s="33" t="e">
        <f t="shared" si="627"/>
        <v>#DIV/0!</v>
      </c>
      <c r="BN867" s="35">
        <f t="shared" si="610"/>
        <v>0</v>
      </c>
      <c r="BO867" s="33" t="e">
        <f t="shared" si="628"/>
        <v>#DIV/0!</v>
      </c>
      <c r="BP867" s="34">
        <f t="shared" si="612"/>
        <v>0</v>
      </c>
      <c r="BQ867" s="33" t="e">
        <f t="shared" si="629"/>
        <v>#DIV/0!</v>
      </c>
      <c r="BR867" s="36">
        <f t="shared" si="614"/>
        <v>0</v>
      </c>
      <c r="BS867" s="37" t="e">
        <f t="shared" si="630"/>
        <v>#DIV/0!</v>
      </c>
      <c r="BT867" s="37"/>
      <c r="BU867" s="52"/>
      <c r="BV867" s="38" t="e">
        <f t="shared" si="616"/>
        <v>#DIV/0!</v>
      </c>
      <c r="BW867" s="39">
        <f t="shared" si="617"/>
        <v>0</v>
      </c>
      <c r="BX867" s="31" t="e">
        <f t="shared" si="618"/>
        <v>#DIV/0!</v>
      </c>
      <c r="BY867" s="53"/>
      <c r="BZ867" s="53"/>
      <c r="CA867" s="53"/>
      <c r="CB867" s="53"/>
      <c r="CC867" s="54"/>
      <c r="CD867" s="54"/>
      <c r="CE867" s="54"/>
      <c r="CF867" s="42" t="e">
        <f t="shared" si="619"/>
        <v>#DIV/0!</v>
      </c>
      <c r="CG867" s="42" t="e">
        <f t="shared" si="620"/>
        <v>#DIV/0!</v>
      </c>
      <c r="CH867" s="42" t="e">
        <f t="shared" si="621"/>
        <v>#DIV/0!</v>
      </c>
      <c r="CI867" s="42" t="e">
        <f t="shared" si="622"/>
        <v>#DIV/0!</v>
      </c>
      <c r="CJ867" s="42" t="e">
        <f t="shared" si="623"/>
        <v>#DIV/0!</v>
      </c>
      <c r="CK867" s="43">
        <f t="shared" si="631"/>
        <v>0</v>
      </c>
    </row>
    <row r="868" spans="1:89" ht="50" hidden="1" customHeight="1" thickBot="1" x14ac:dyDescent="0.65">
      <c r="A868" s="47">
        <v>861</v>
      </c>
      <c r="B868" s="62"/>
      <c r="C868" s="48"/>
      <c r="D868" s="48"/>
      <c r="E868" s="48"/>
      <c r="F868" s="23"/>
      <c r="G868" s="19">
        <v>40</v>
      </c>
      <c r="H868" s="20">
        <f t="shared" si="625"/>
        <v>0</v>
      </c>
      <c r="I868" s="23"/>
      <c r="J868" s="22">
        <v>50</v>
      </c>
      <c r="K868" s="20">
        <f t="shared" si="583"/>
        <v>0</v>
      </c>
      <c r="L868" s="23"/>
      <c r="M868" s="24">
        <v>60</v>
      </c>
      <c r="N868" s="20">
        <f t="shared" si="584"/>
        <v>0</v>
      </c>
      <c r="O868" s="23"/>
      <c r="P868" s="25">
        <v>12</v>
      </c>
      <c r="Q868" s="20">
        <f t="shared" si="585"/>
        <v>0</v>
      </c>
      <c r="R868" s="23"/>
      <c r="S868" s="26">
        <v>12</v>
      </c>
      <c r="T868" s="20">
        <f t="shared" si="586"/>
        <v>0</v>
      </c>
      <c r="U868" s="23"/>
      <c r="V868" s="25">
        <v>8</v>
      </c>
      <c r="W868" s="20">
        <f t="shared" si="587"/>
        <v>0</v>
      </c>
      <c r="X868" s="23"/>
      <c r="Y868" s="25">
        <v>12</v>
      </c>
      <c r="Z868" s="20">
        <f t="shared" si="588"/>
        <v>0</v>
      </c>
      <c r="AA868" s="23"/>
      <c r="AB868" s="25">
        <v>10</v>
      </c>
      <c r="AC868" s="20">
        <f t="shared" si="589"/>
        <v>0</v>
      </c>
      <c r="AD868" s="23"/>
      <c r="AE868" s="25">
        <v>25</v>
      </c>
      <c r="AF868" s="20">
        <f t="shared" si="590"/>
        <v>0</v>
      </c>
      <c r="AG868" s="23"/>
      <c r="AH868" s="25">
        <v>7.5</v>
      </c>
      <c r="AI868" s="20">
        <f t="shared" si="591"/>
        <v>0</v>
      </c>
      <c r="AJ868" s="23"/>
      <c r="AK868" s="22">
        <v>15</v>
      </c>
      <c r="AL868" s="20">
        <f t="shared" si="592"/>
        <v>0</v>
      </c>
      <c r="AM868" s="23"/>
      <c r="AN868" s="25">
        <v>12</v>
      </c>
      <c r="AO868" s="20">
        <f t="shared" si="593"/>
        <v>0</v>
      </c>
      <c r="AP868" s="23">
        <f t="shared" si="594"/>
        <v>0</v>
      </c>
      <c r="AQ868" s="23"/>
      <c r="AR868" s="27">
        <v>4</v>
      </c>
      <c r="AS868" s="23">
        <f t="shared" si="595"/>
        <v>0</v>
      </c>
      <c r="AT868" s="23"/>
      <c r="AU868" s="28">
        <v>6</v>
      </c>
      <c r="AV868" s="23">
        <f t="shared" si="596"/>
        <v>0</v>
      </c>
      <c r="AW868" s="23"/>
      <c r="AX868" s="29">
        <f t="shared" si="597"/>
        <v>0</v>
      </c>
      <c r="AY868" s="23"/>
      <c r="AZ868" s="30" t="e">
        <f t="shared" si="598"/>
        <v>#DIV/0!</v>
      </c>
      <c r="BA868" s="30" t="e">
        <f t="shared" si="599"/>
        <v>#DIV/0!</v>
      </c>
      <c r="BB868" s="30" t="e">
        <f t="shared" si="600"/>
        <v>#DIV/0!</v>
      </c>
      <c r="BC868" s="20">
        <f t="shared" si="601"/>
        <v>0</v>
      </c>
      <c r="BD868" s="20">
        <f t="shared" si="602"/>
        <v>0</v>
      </c>
      <c r="BE868" s="20">
        <f t="shared" si="603"/>
        <v>0</v>
      </c>
      <c r="BF868" s="20">
        <f t="shared" si="604"/>
        <v>0</v>
      </c>
      <c r="BG868" s="50"/>
      <c r="BH868" s="51"/>
      <c r="BI868" s="31" t="e">
        <f t="shared" si="605"/>
        <v>#DIV/0!</v>
      </c>
      <c r="BJ868" s="32">
        <f t="shared" si="606"/>
        <v>0</v>
      </c>
      <c r="BK868" s="109" t="e">
        <f t="shared" si="626"/>
        <v>#DIV/0!</v>
      </c>
      <c r="BL868" s="34">
        <f t="shared" si="608"/>
        <v>0</v>
      </c>
      <c r="BM868" s="33" t="e">
        <f t="shared" si="627"/>
        <v>#DIV/0!</v>
      </c>
      <c r="BN868" s="35">
        <f t="shared" si="610"/>
        <v>0</v>
      </c>
      <c r="BO868" s="33" t="e">
        <f t="shared" si="628"/>
        <v>#DIV/0!</v>
      </c>
      <c r="BP868" s="34">
        <f t="shared" si="612"/>
        <v>0</v>
      </c>
      <c r="BQ868" s="33" t="e">
        <f t="shared" si="629"/>
        <v>#DIV/0!</v>
      </c>
      <c r="BR868" s="36">
        <f t="shared" si="614"/>
        <v>0</v>
      </c>
      <c r="BS868" s="37" t="e">
        <f t="shared" si="630"/>
        <v>#DIV/0!</v>
      </c>
      <c r="BT868" s="37"/>
      <c r="BU868" s="52"/>
      <c r="BV868" s="38" t="e">
        <f t="shared" si="616"/>
        <v>#DIV/0!</v>
      </c>
      <c r="BW868" s="39">
        <f t="shared" si="617"/>
        <v>0</v>
      </c>
      <c r="BX868" s="31" t="e">
        <f t="shared" si="618"/>
        <v>#DIV/0!</v>
      </c>
      <c r="BY868" s="53"/>
      <c r="BZ868" s="53"/>
      <c r="CA868" s="53"/>
      <c r="CB868" s="53"/>
      <c r="CC868" s="54"/>
      <c r="CD868" s="54"/>
      <c r="CE868" s="54"/>
      <c r="CF868" s="42" t="e">
        <f t="shared" si="619"/>
        <v>#DIV/0!</v>
      </c>
      <c r="CG868" s="42" t="e">
        <f t="shared" si="620"/>
        <v>#DIV/0!</v>
      </c>
      <c r="CH868" s="42" t="e">
        <f t="shared" si="621"/>
        <v>#DIV/0!</v>
      </c>
      <c r="CI868" s="42" t="e">
        <f t="shared" si="622"/>
        <v>#DIV/0!</v>
      </c>
      <c r="CJ868" s="42" t="e">
        <f t="shared" si="623"/>
        <v>#DIV/0!</v>
      </c>
      <c r="CK868" s="43">
        <f t="shared" si="631"/>
        <v>0</v>
      </c>
    </row>
    <row r="869" spans="1:89" ht="50" hidden="1" customHeight="1" thickBot="1" x14ac:dyDescent="0.65">
      <c r="A869" s="47">
        <v>862</v>
      </c>
      <c r="B869" s="47"/>
      <c r="C869" s="48"/>
      <c r="D869" s="48"/>
      <c r="E869" s="48"/>
      <c r="F869" s="23"/>
      <c r="G869" s="19">
        <v>40</v>
      </c>
      <c r="H869" s="20">
        <f t="shared" si="625"/>
        <v>0</v>
      </c>
      <c r="I869" s="23"/>
      <c r="J869" s="22">
        <v>50</v>
      </c>
      <c r="K869" s="20">
        <f t="shared" si="583"/>
        <v>0</v>
      </c>
      <c r="L869" s="23"/>
      <c r="M869" s="24">
        <v>60</v>
      </c>
      <c r="N869" s="20">
        <f t="shared" si="584"/>
        <v>0</v>
      </c>
      <c r="O869" s="23"/>
      <c r="P869" s="25">
        <v>12</v>
      </c>
      <c r="Q869" s="20">
        <f t="shared" si="585"/>
        <v>0</v>
      </c>
      <c r="R869" s="23"/>
      <c r="S869" s="26">
        <v>12</v>
      </c>
      <c r="T869" s="20">
        <f t="shared" si="586"/>
        <v>0</v>
      </c>
      <c r="U869" s="23"/>
      <c r="V869" s="25">
        <v>8</v>
      </c>
      <c r="W869" s="20">
        <f t="shared" si="587"/>
        <v>0</v>
      </c>
      <c r="X869" s="23"/>
      <c r="Y869" s="25">
        <v>12</v>
      </c>
      <c r="Z869" s="20">
        <f t="shared" si="588"/>
        <v>0</v>
      </c>
      <c r="AA869" s="23"/>
      <c r="AB869" s="25">
        <v>10</v>
      </c>
      <c r="AC869" s="20">
        <f t="shared" si="589"/>
        <v>0</v>
      </c>
      <c r="AD869" s="23"/>
      <c r="AE869" s="25">
        <v>25</v>
      </c>
      <c r="AF869" s="20">
        <f t="shared" si="590"/>
        <v>0</v>
      </c>
      <c r="AG869" s="23"/>
      <c r="AH869" s="25">
        <v>7.5</v>
      </c>
      <c r="AI869" s="20">
        <f t="shared" si="591"/>
        <v>0</v>
      </c>
      <c r="AJ869" s="23"/>
      <c r="AK869" s="22">
        <v>15</v>
      </c>
      <c r="AL869" s="20">
        <f t="shared" si="592"/>
        <v>0</v>
      </c>
      <c r="AM869" s="23"/>
      <c r="AN869" s="25">
        <v>12</v>
      </c>
      <c r="AO869" s="20">
        <f t="shared" si="593"/>
        <v>0</v>
      </c>
      <c r="AP869" s="23">
        <f t="shared" si="594"/>
        <v>0</v>
      </c>
      <c r="AQ869" s="23"/>
      <c r="AR869" s="27">
        <v>4</v>
      </c>
      <c r="AS869" s="23">
        <f t="shared" si="595"/>
        <v>0</v>
      </c>
      <c r="AT869" s="23"/>
      <c r="AU869" s="28">
        <v>6</v>
      </c>
      <c r="AV869" s="23">
        <f t="shared" si="596"/>
        <v>0</v>
      </c>
      <c r="AW869" s="23"/>
      <c r="AX869" s="29">
        <f t="shared" si="597"/>
        <v>0</v>
      </c>
      <c r="AY869" s="23"/>
      <c r="AZ869" s="30" t="e">
        <f t="shared" si="598"/>
        <v>#DIV/0!</v>
      </c>
      <c r="BA869" s="30" t="e">
        <f t="shared" si="599"/>
        <v>#DIV/0!</v>
      </c>
      <c r="BB869" s="30" t="e">
        <f t="shared" si="600"/>
        <v>#DIV/0!</v>
      </c>
      <c r="BC869" s="20">
        <f t="shared" si="601"/>
        <v>0</v>
      </c>
      <c r="BD869" s="20">
        <f t="shared" si="602"/>
        <v>0</v>
      </c>
      <c r="BE869" s="20">
        <f t="shared" si="603"/>
        <v>0</v>
      </c>
      <c r="BF869" s="20">
        <f t="shared" si="604"/>
        <v>0</v>
      </c>
      <c r="BG869" s="50"/>
      <c r="BH869" s="51"/>
      <c r="BI869" s="31" t="e">
        <f t="shared" si="605"/>
        <v>#DIV/0!</v>
      </c>
      <c r="BJ869" s="32">
        <f t="shared" si="606"/>
        <v>0</v>
      </c>
      <c r="BK869" s="109" t="e">
        <f t="shared" si="626"/>
        <v>#DIV/0!</v>
      </c>
      <c r="BL869" s="34">
        <f t="shared" si="608"/>
        <v>0</v>
      </c>
      <c r="BM869" s="33" t="e">
        <f t="shared" si="627"/>
        <v>#DIV/0!</v>
      </c>
      <c r="BN869" s="35">
        <f t="shared" si="610"/>
        <v>0</v>
      </c>
      <c r="BO869" s="33" t="e">
        <f t="shared" si="628"/>
        <v>#DIV/0!</v>
      </c>
      <c r="BP869" s="34">
        <f t="shared" si="612"/>
        <v>0</v>
      </c>
      <c r="BQ869" s="33" t="e">
        <f t="shared" si="629"/>
        <v>#DIV/0!</v>
      </c>
      <c r="BR869" s="36">
        <f t="shared" si="614"/>
        <v>0</v>
      </c>
      <c r="BS869" s="37" t="e">
        <f t="shared" si="630"/>
        <v>#DIV/0!</v>
      </c>
      <c r="BT869" s="37"/>
      <c r="BU869" s="52"/>
      <c r="BV869" s="38" t="e">
        <f t="shared" si="616"/>
        <v>#DIV/0!</v>
      </c>
      <c r="BW869" s="39">
        <f t="shared" si="617"/>
        <v>0</v>
      </c>
      <c r="BX869" s="31" t="e">
        <f t="shared" si="618"/>
        <v>#DIV/0!</v>
      </c>
      <c r="BY869" s="53"/>
      <c r="BZ869" s="53"/>
      <c r="CA869" s="53"/>
      <c r="CB869" s="53"/>
      <c r="CC869" s="54"/>
      <c r="CD869" s="54"/>
      <c r="CE869" s="54"/>
      <c r="CF869" s="42" t="e">
        <f t="shared" si="619"/>
        <v>#DIV/0!</v>
      </c>
      <c r="CG869" s="42" t="e">
        <f t="shared" si="620"/>
        <v>#DIV/0!</v>
      </c>
      <c r="CH869" s="42" t="e">
        <f t="shared" si="621"/>
        <v>#DIV/0!</v>
      </c>
      <c r="CI869" s="42" t="e">
        <f t="shared" si="622"/>
        <v>#DIV/0!</v>
      </c>
      <c r="CJ869" s="42" t="e">
        <f t="shared" si="623"/>
        <v>#DIV/0!</v>
      </c>
      <c r="CK869" s="43">
        <f t="shared" si="631"/>
        <v>0</v>
      </c>
    </row>
    <row r="870" spans="1:89" ht="50" hidden="1" customHeight="1" thickBot="1" x14ac:dyDescent="0.65">
      <c r="A870" s="47">
        <v>863</v>
      </c>
      <c r="B870" s="62"/>
      <c r="C870" s="48"/>
      <c r="D870" s="48"/>
      <c r="E870" s="48"/>
      <c r="F870" s="23"/>
      <c r="G870" s="19">
        <v>40</v>
      </c>
      <c r="H870" s="20">
        <f t="shared" si="625"/>
        <v>0</v>
      </c>
      <c r="I870" s="23"/>
      <c r="J870" s="22">
        <v>50</v>
      </c>
      <c r="K870" s="20">
        <f t="shared" si="583"/>
        <v>0</v>
      </c>
      <c r="L870" s="23"/>
      <c r="M870" s="24">
        <v>60</v>
      </c>
      <c r="N870" s="20">
        <f t="shared" si="584"/>
        <v>0</v>
      </c>
      <c r="O870" s="23"/>
      <c r="P870" s="25">
        <v>12</v>
      </c>
      <c r="Q870" s="20">
        <f t="shared" si="585"/>
        <v>0</v>
      </c>
      <c r="R870" s="23"/>
      <c r="S870" s="26">
        <v>12</v>
      </c>
      <c r="T870" s="20">
        <f t="shared" si="586"/>
        <v>0</v>
      </c>
      <c r="U870" s="23"/>
      <c r="V870" s="25">
        <v>8</v>
      </c>
      <c r="W870" s="20">
        <f t="shared" si="587"/>
        <v>0</v>
      </c>
      <c r="X870" s="23"/>
      <c r="Y870" s="25">
        <v>12</v>
      </c>
      <c r="Z870" s="20">
        <f t="shared" si="588"/>
        <v>0</v>
      </c>
      <c r="AA870" s="23"/>
      <c r="AB870" s="25">
        <v>10</v>
      </c>
      <c r="AC870" s="20">
        <f t="shared" si="589"/>
        <v>0</v>
      </c>
      <c r="AD870" s="23"/>
      <c r="AE870" s="25">
        <v>25</v>
      </c>
      <c r="AF870" s="20">
        <f t="shared" si="590"/>
        <v>0</v>
      </c>
      <c r="AG870" s="23"/>
      <c r="AH870" s="25">
        <v>7.5</v>
      </c>
      <c r="AI870" s="20">
        <f t="shared" si="591"/>
        <v>0</v>
      </c>
      <c r="AJ870" s="23"/>
      <c r="AK870" s="22">
        <v>15</v>
      </c>
      <c r="AL870" s="20">
        <f t="shared" si="592"/>
        <v>0</v>
      </c>
      <c r="AM870" s="23"/>
      <c r="AN870" s="25">
        <v>12</v>
      </c>
      <c r="AO870" s="20">
        <f t="shared" si="593"/>
        <v>0</v>
      </c>
      <c r="AP870" s="23">
        <f t="shared" si="594"/>
        <v>0</v>
      </c>
      <c r="AQ870" s="23"/>
      <c r="AR870" s="27">
        <v>4</v>
      </c>
      <c r="AS870" s="23">
        <f t="shared" si="595"/>
        <v>0</v>
      </c>
      <c r="AT870" s="23"/>
      <c r="AU870" s="28">
        <v>6</v>
      </c>
      <c r="AV870" s="23">
        <f t="shared" si="596"/>
        <v>0</v>
      </c>
      <c r="AW870" s="23"/>
      <c r="AX870" s="29">
        <f t="shared" si="597"/>
        <v>0</v>
      </c>
      <c r="AY870" s="23"/>
      <c r="AZ870" s="30" t="e">
        <f t="shared" si="598"/>
        <v>#DIV/0!</v>
      </c>
      <c r="BA870" s="30" t="e">
        <f t="shared" si="599"/>
        <v>#DIV/0!</v>
      </c>
      <c r="BB870" s="30" t="e">
        <f t="shared" si="600"/>
        <v>#DIV/0!</v>
      </c>
      <c r="BC870" s="20">
        <f t="shared" si="601"/>
        <v>0</v>
      </c>
      <c r="BD870" s="20">
        <f t="shared" si="602"/>
        <v>0</v>
      </c>
      <c r="BE870" s="20">
        <f t="shared" si="603"/>
        <v>0</v>
      </c>
      <c r="BF870" s="20">
        <f t="shared" si="604"/>
        <v>0</v>
      </c>
      <c r="BG870" s="50"/>
      <c r="BH870" s="51"/>
      <c r="BI870" s="31" t="e">
        <f t="shared" si="605"/>
        <v>#DIV/0!</v>
      </c>
      <c r="BJ870" s="32">
        <f t="shared" si="606"/>
        <v>0</v>
      </c>
      <c r="BK870" s="109" t="e">
        <f t="shared" si="626"/>
        <v>#DIV/0!</v>
      </c>
      <c r="BL870" s="34">
        <f t="shared" si="608"/>
        <v>0</v>
      </c>
      <c r="BM870" s="33" t="e">
        <f t="shared" si="627"/>
        <v>#DIV/0!</v>
      </c>
      <c r="BN870" s="35">
        <f t="shared" si="610"/>
        <v>0</v>
      </c>
      <c r="BO870" s="33" t="e">
        <f t="shared" si="628"/>
        <v>#DIV/0!</v>
      </c>
      <c r="BP870" s="34">
        <f t="shared" si="612"/>
        <v>0</v>
      </c>
      <c r="BQ870" s="33" t="e">
        <f t="shared" si="629"/>
        <v>#DIV/0!</v>
      </c>
      <c r="BR870" s="36">
        <f t="shared" si="614"/>
        <v>0</v>
      </c>
      <c r="BS870" s="37" t="e">
        <f t="shared" si="630"/>
        <v>#DIV/0!</v>
      </c>
      <c r="BT870" s="37"/>
      <c r="BU870" s="52"/>
      <c r="BV870" s="38" t="e">
        <f t="shared" si="616"/>
        <v>#DIV/0!</v>
      </c>
      <c r="BW870" s="39">
        <f t="shared" si="617"/>
        <v>0</v>
      </c>
      <c r="BX870" s="31" t="e">
        <f t="shared" si="618"/>
        <v>#DIV/0!</v>
      </c>
      <c r="BY870" s="53"/>
      <c r="BZ870" s="53"/>
      <c r="CA870" s="53"/>
      <c r="CB870" s="53"/>
      <c r="CC870" s="54"/>
      <c r="CD870" s="54"/>
      <c r="CE870" s="54"/>
      <c r="CF870" s="42" t="e">
        <f t="shared" si="619"/>
        <v>#DIV/0!</v>
      </c>
      <c r="CG870" s="42" t="e">
        <f t="shared" si="620"/>
        <v>#DIV/0!</v>
      </c>
      <c r="CH870" s="42" t="e">
        <f t="shared" si="621"/>
        <v>#DIV/0!</v>
      </c>
      <c r="CI870" s="42" t="e">
        <f t="shared" si="622"/>
        <v>#DIV/0!</v>
      </c>
      <c r="CJ870" s="42" t="e">
        <f t="shared" si="623"/>
        <v>#DIV/0!</v>
      </c>
      <c r="CK870" s="43">
        <f t="shared" si="631"/>
        <v>0</v>
      </c>
    </row>
    <row r="871" spans="1:89" ht="50" hidden="1" customHeight="1" thickBot="1" x14ac:dyDescent="0.65">
      <c r="A871" s="47">
        <v>864</v>
      </c>
      <c r="B871" s="47"/>
      <c r="C871" s="48"/>
      <c r="D871" s="48"/>
      <c r="E871" s="48"/>
      <c r="F871" s="23"/>
      <c r="G871" s="19">
        <v>40</v>
      </c>
      <c r="H871" s="20">
        <f t="shared" si="625"/>
        <v>0</v>
      </c>
      <c r="I871" s="23"/>
      <c r="J871" s="22">
        <v>50</v>
      </c>
      <c r="K871" s="20">
        <f t="shared" si="583"/>
        <v>0</v>
      </c>
      <c r="L871" s="23"/>
      <c r="M871" s="24">
        <v>60</v>
      </c>
      <c r="N871" s="20">
        <f t="shared" si="584"/>
        <v>0</v>
      </c>
      <c r="O871" s="23"/>
      <c r="P871" s="25">
        <v>12</v>
      </c>
      <c r="Q871" s="20">
        <f t="shared" si="585"/>
        <v>0</v>
      </c>
      <c r="R871" s="23"/>
      <c r="S871" s="26">
        <v>12</v>
      </c>
      <c r="T871" s="20">
        <f t="shared" si="586"/>
        <v>0</v>
      </c>
      <c r="U871" s="23"/>
      <c r="V871" s="25">
        <v>8</v>
      </c>
      <c r="W871" s="20">
        <f t="shared" si="587"/>
        <v>0</v>
      </c>
      <c r="X871" s="23"/>
      <c r="Y871" s="25">
        <v>12</v>
      </c>
      <c r="Z871" s="20">
        <f t="shared" si="588"/>
        <v>0</v>
      </c>
      <c r="AA871" s="23"/>
      <c r="AB871" s="25">
        <v>10</v>
      </c>
      <c r="AC871" s="20">
        <f t="shared" si="589"/>
        <v>0</v>
      </c>
      <c r="AD871" s="23"/>
      <c r="AE871" s="25">
        <v>25</v>
      </c>
      <c r="AF871" s="20">
        <f t="shared" si="590"/>
        <v>0</v>
      </c>
      <c r="AG871" s="23"/>
      <c r="AH871" s="25">
        <v>7.5</v>
      </c>
      <c r="AI871" s="20">
        <f t="shared" si="591"/>
        <v>0</v>
      </c>
      <c r="AJ871" s="23"/>
      <c r="AK871" s="22">
        <v>15</v>
      </c>
      <c r="AL871" s="20">
        <f t="shared" si="592"/>
        <v>0</v>
      </c>
      <c r="AM871" s="23"/>
      <c r="AN871" s="25">
        <v>12</v>
      </c>
      <c r="AO871" s="20">
        <f t="shared" si="593"/>
        <v>0</v>
      </c>
      <c r="AP871" s="23">
        <f t="shared" si="594"/>
        <v>0</v>
      </c>
      <c r="AQ871" s="23"/>
      <c r="AR871" s="27">
        <v>4</v>
      </c>
      <c r="AS871" s="23">
        <f t="shared" si="595"/>
        <v>0</v>
      </c>
      <c r="AT871" s="23"/>
      <c r="AU871" s="28">
        <v>6</v>
      </c>
      <c r="AV871" s="23">
        <f t="shared" si="596"/>
        <v>0</v>
      </c>
      <c r="AW871" s="23"/>
      <c r="AX871" s="29">
        <f t="shared" si="597"/>
        <v>0</v>
      </c>
      <c r="AY871" s="23"/>
      <c r="AZ871" s="30" t="e">
        <f t="shared" si="598"/>
        <v>#DIV/0!</v>
      </c>
      <c r="BA871" s="30" t="e">
        <f t="shared" si="599"/>
        <v>#DIV/0!</v>
      </c>
      <c r="BB871" s="30" t="e">
        <f t="shared" si="600"/>
        <v>#DIV/0!</v>
      </c>
      <c r="BC871" s="20">
        <f t="shared" si="601"/>
        <v>0</v>
      </c>
      <c r="BD871" s="20">
        <f t="shared" si="602"/>
        <v>0</v>
      </c>
      <c r="BE871" s="20">
        <f t="shared" si="603"/>
        <v>0</v>
      </c>
      <c r="BF871" s="20">
        <f t="shared" si="604"/>
        <v>0</v>
      </c>
      <c r="BG871" s="50"/>
      <c r="BH871" s="51"/>
      <c r="BI871" s="31" t="e">
        <f t="shared" si="605"/>
        <v>#DIV/0!</v>
      </c>
      <c r="BJ871" s="32">
        <f t="shared" si="606"/>
        <v>0</v>
      </c>
      <c r="BK871" s="109" t="e">
        <f t="shared" si="626"/>
        <v>#DIV/0!</v>
      </c>
      <c r="BL871" s="34">
        <f t="shared" si="608"/>
        <v>0</v>
      </c>
      <c r="BM871" s="33" t="e">
        <f t="shared" si="627"/>
        <v>#DIV/0!</v>
      </c>
      <c r="BN871" s="35">
        <f t="shared" si="610"/>
        <v>0</v>
      </c>
      <c r="BO871" s="33" t="e">
        <f t="shared" si="628"/>
        <v>#DIV/0!</v>
      </c>
      <c r="BP871" s="34">
        <f t="shared" si="612"/>
        <v>0</v>
      </c>
      <c r="BQ871" s="33" t="e">
        <f t="shared" si="629"/>
        <v>#DIV/0!</v>
      </c>
      <c r="BR871" s="36">
        <f t="shared" si="614"/>
        <v>0</v>
      </c>
      <c r="BS871" s="37" t="e">
        <f t="shared" si="630"/>
        <v>#DIV/0!</v>
      </c>
      <c r="BT871" s="37"/>
      <c r="BU871" s="52"/>
      <c r="BV871" s="38" t="e">
        <f t="shared" si="616"/>
        <v>#DIV/0!</v>
      </c>
      <c r="BW871" s="39">
        <f t="shared" si="617"/>
        <v>0</v>
      </c>
      <c r="BX871" s="31" t="e">
        <f t="shared" si="618"/>
        <v>#DIV/0!</v>
      </c>
      <c r="BY871" s="53"/>
      <c r="BZ871" s="53"/>
      <c r="CA871" s="53"/>
      <c r="CB871" s="53"/>
      <c r="CC871" s="54"/>
      <c r="CD871" s="54"/>
      <c r="CE871" s="54"/>
      <c r="CF871" s="42" t="e">
        <f t="shared" si="619"/>
        <v>#DIV/0!</v>
      </c>
      <c r="CG871" s="42" t="e">
        <f t="shared" si="620"/>
        <v>#DIV/0!</v>
      </c>
      <c r="CH871" s="42" t="e">
        <f t="shared" si="621"/>
        <v>#DIV/0!</v>
      </c>
      <c r="CI871" s="42" t="e">
        <f t="shared" si="622"/>
        <v>#DIV/0!</v>
      </c>
      <c r="CJ871" s="42" t="e">
        <f t="shared" si="623"/>
        <v>#DIV/0!</v>
      </c>
      <c r="CK871" s="43">
        <f t="shared" si="631"/>
        <v>0</v>
      </c>
    </row>
    <row r="872" spans="1:89" ht="50" hidden="1" customHeight="1" thickBot="1" x14ac:dyDescent="0.65">
      <c r="A872" s="47">
        <v>865</v>
      </c>
      <c r="B872" s="62"/>
      <c r="C872" s="48"/>
      <c r="D872" s="48"/>
      <c r="E872" s="48"/>
      <c r="F872" s="23"/>
      <c r="G872" s="19">
        <v>40</v>
      </c>
      <c r="H872" s="20">
        <f t="shared" si="625"/>
        <v>0</v>
      </c>
      <c r="I872" s="23"/>
      <c r="J872" s="22">
        <v>50</v>
      </c>
      <c r="K872" s="20">
        <f t="shared" si="583"/>
        <v>0</v>
      </c>
      <c r="L872" s="23"/>
      <c r="M872" s="24">
        <v>60</v>
      </c>
      <c r="N872" s="20">
        <f t="shared" si="584"/>
        <v>0</v>
      </c>
      <c r="O872" s="23"/>
      <c r="P872" s="25">
        <v>12</v>
      </c>
      <c r="Q872" s="20">
        <f t="shared" si="585"/>
        <v>0</v>
      </c>
      <c r="R872" s="23"/>
      <c r="S872" s="26">
        <v>12</v>
      </c>
      <c r="T872" s="20">
        <f t="shared" si="586"/>
        <v>0</v>
      </c>
      <c r="U872" s="23"/>
      <c r="V872" s="25">
        <v>8</v>
      </c>
      <c r="W872" s="20">
        <f t="shared" si="587"/>
        <v>0</v>
      </c>
      <c r="X872" s="23"/>
      <c r="Y872" s="25">
        <v>12</v>
      </c>
      <c r="Z872" s="20">
        <f t="shared" si="588"/>
        <v>0</v>
      </c>
      <c r="AA872" s="23"/>
      <c r="AB872" s="25">
        <v>10</v>
      </c>
      <c r="AC872" s="20">
        <f t="shared" si="589"/>
        <v>0</v>
      </c>
      <c r="AD872" s="23"/>
      <c r="AE872" s="25">
        <v>25</v>
      </c>
      <c r="AF872" s="20">
        <f t="shared" si="590"/>
        <v>0</v>
      </c>
      <c r="AG872" s="23"/>
      <c r="AH872" s="25">
        <v>7.5</v>
      </c>
      <c r="AI872" s="20">
        <f t="shared" si="591"/>
        <v>0</v>
      </c>
      <c r="AJ872" s="23"/>
      <c r="AK872" s="22">
        <v>15</v>
      </c>
      <c r="AL872" s="20">
        <f t="shared" si="592"/>
        <v>0</v>
      </c>
      <c r="AM872" s="23"/>
      <c r="AN872" s="25">
        <v>12</v>
      </c>
      <c r="AO872" s="20">
        <f t="shared" si="593"/>
        <v>0</v>
      </c>
      <c r="AP872" s="23">
        <f t="shared" si="594"/>
        <v>0</v>
      </c>
      <c r="AQ872" s="23"/>
      <c r="AR872" s="27">
        <v>4</v>
      </c>
      <c r="AS872" s="23">
        <f t="shared" si="595"/>
        <v>0</v>
      </c>
      <c r="AT872" s="23"/>
      <c r="AU872" s="28">
        <v>6</v>
      </c>
      <c r="AV872" s="23">
        <f t="shared" si="596"/>
        <v>0</v>
      </c>
      <c r="AW872" s="23"/>
      <c r="AX872" s="29">
        <f t="shared" si="597"/>
        <v>0</v>
      </c>
      <c r="AY872" s="23"/>
      <c r="AZ872" s="30" t="e">
        <f t="shared" si="598"/>
        <v>#DIV/0!</v>
      </c>
      <c r="BA872" s="30" t="e">
        <f t="shared" si="599"/>
        <v>#DIV/0!</v>
      </c>
      <c r="BB872" s="30" t="e">
        <f t="shared" si="600"/>
        <v>#DIV/0!</v>
      </c>
      <c r="BC872" s="20">
        <f t="shared" si="601"/>
        <v>0</v>
      </c>
      <c r="BD872" s="20">
        <f t="shared" si="602"/>
        <v>0</v>
      </c>
      <c r="BE872" s="20">
        <f t="shared" si="603"/>
        <v>0</v>
      </c>
      <c r="BF872" s="20">
        <f t="shared" si="604"/>
        <v>0</v>
      </c>
      <c r="BG872" s="50"/>
      <c r="BH872" s="51"/>
      <c r="BI872" s="31" t="e">
        <f t="shared" si="605"/>
        <v>#DIV/0!</v>
      </c>
      <c r="BJ872" s="32">
        <f t="shared" si="606"/>
        <v>0</v>
      </c>
      <c r="BK872" s="109" t="e">
        <f t="shared" si="626"/>
        <v>#DIV/0!</v>
      </c>
      <c r="BL872" s="34">
        <f t="shared" si="608"/>
        <v>0</v>
      </c>
      <c r="BM872" s="33" t="e">
        <f t="shared" si="627"/>
        <v>#DIV/0!</v>
      </c>
      <c r="BN872" s="35">
        <f t="shared" si="610"/>
        <v>0</v>
      </c>
      <c r="BO872" s="33" t="e">
        <f t="shared" si="628"/>
        <v>#DIV/0!</v>
      </c>
      <c r="BP872" s="34">
        <f t="shared" si="612"/>
        <v>0</v>
      </c>
      <c r="BQ872" s="33" t="e">
        <f t="shared" si="629"/>
        <v>#DIV/0!</v>
      </c>
      <c r="BR872" s="36">
        <f t="shared" si="614"/>
        <v>0</v>
      </c>
      <c r="BS872" s="37" t="e">
        <f t="shared" si="630"/>
        <v>#DIV/0!</v>
      </c>
      <c r="BT872" s="37"/>
      <c r="BU872" s="52"/>
      <c r="BV872" s="38" t="e">
        <f t="shared" si="616"/>
        <v>#DIV/0!</v>
      </c>
      <c r="BW872" s="39">
        <f t="shared" si="617"/>
        <v>0</v>
      </c>
      <c r="BX872" s="31" t="e">
        <f t="shared" si="618"/>
        <v>#DIV/0!</v>
      </c>
      <c r="BY872" s="53"/>
      <c r="BZ872" s="53"/>
      <c r="CA872" s="53"/>
      <c r="CB872" s="53"/>
      <c r="CC872" s="54"/>
      <c r="CD872" s="54"/>
      <c r="CE872" s="54"/>
      <c r="CF872" s="42" t="e">
        <f t="shared" si="619"/>
        <v>#DIV/0!</v>
      </c>
      <c r="CG872" s="42" t="e">
        <f t="shared" si="620"/>
        <v>#DIV/0!</v>
      </c>
      <c r="CH872" s="42" t="e">
        <f t="shared" si="621"/>
        <v>#DIV/0!</v>
      </c>
      <c r="CI872" s="42" t="e">
        <f t="shared" si="622"/>
        <v>#DIV/0!</v>
      </c>
      <c r="CJ872" s="42" t="e">
        <f t="shared" si="623"/>
        <v>#DIV/0!</v>
      </c>
      <c r="CK872" s="43">
        <f t="shared" si="631"/>
        <v>0</v>
      </c>
    </row>
    <row r="873" spans="1:89" ht="50" hidden="1" customHeight="1" thickBot="1" x14ac:dyDescent="0.65">
      <c r="A873" s="47">
        <v>866</v>
      </c>
      <c r="B873" s="47"/>
      <c r="C873" s="48"/>
      <c r="D873" s="48"/>
      <c r="E873" s="48"/>
      <c r="F873" s="23"/>
      <c r="G873" s="19">
        <v>40</v>
      </c>
      <c r="H873" s="20">
        <f t="shared" si="625"/>
        <v>0</v>
      </c>
      <c r="I873" s="23"/>
      <c r="J873" s="22">
        <v>50</v>
      </c>
      <c r="K873" s="20">
        <f t="shared" si="583"/>
        <v>0</v>
      </c>
      <c r="L873" s="23"/>
      <c r="M873" s="24">
        <v>60</v>
      </c>
      <c r="N873" s="20">
        <f t="shared" si="584"/>
        <v>0</v>
      </c>
      <c r="O873" s="23"/>
      <c r="P873" s="25">
        <v>12</v>
      </c>
      <c r="Q873" s="20">
        <f t="shared" si="585"/>
        <v>0</v>
      </c>
      <c r="R873" s="23"/>
      <c r="S873" s="26">
        <v>12</v>
      </c>
      <c r="T873" s="20">
        <f t="shared" si="586"/>
        <v>0</v>
      </c>
      <c r="U873" s="23"/>
      <c r="V873" s="25">
        <v>8</v>
      </c>
      <c r="W873" s="20">
        <f t="shared" si="587"/>
        <v>0</v>
      </c>
      <c r="X873" s="23"/>
      <c r="Y873" s="25">
        <v>12</v>
      </c>
      <c r="Z873" s="20">
        <f t="shared" si="588"/>
        <v>0</v>
      </c>
      <c r="AA873" s="23"/>
      <c r="AB873" s="25">
        <v>10</v>
      </c>
      <c r="AC873" s="20">
        <f t="shared" si="589"/>
        <v>0</v>
      </c>
      <c r="AD873" s="23"/>
      <c r="AE873" s="25">
        <v>25</v>
      </c>
      <c r="AF873" s="20">
        <f t="shared" si="590"/>
        <v>0</v>
      </c>
      <c r="AG873" s="23"/>
      <c r="AH873" s="25">
        <v>7.5</v>
      </c>
      <c r="AI873" s="20">
        <f t="shared" si="591"/>
        <v>0</v>
      </c>
      <c r="AJ873" s="23"/>
      <c r="AK873" s="22">
        <v>15</v>
      </c>
      <c r="AL873" s="20">
        <f t="shared" si="592"/>
        <v>0</v>
      </c>
      <c r="AM873" s="23"/>
      <c r="AN873" s="25">
        <v>12</v>
      </c>
      <c r="AO873" s="20">
        <f t="shared" si="593"/>
        <v>0</v>
      </c>
      <c r="AP873" s="23">
        <f t="shared" si="594"/>
        <v>0</v>
      </c>
      <c r="AQ873" s="23"/>
      <c r="AR873" s="27">
        <v>4</v>
      </c>
      <c r="AS873" s="23">
        <f t="shared" si="595"/>
        <v>0</v>
      </c>
      <c r="AT873" s="23"/>
      <c r="AU873" s="28">
        <v>6</v>
      </c>
      <c r="AV873" s="23">
        <f t="shared" si="596"/>
        <v>0</v>
      </c>
      <c r="AW873" s="23"/>
      <c r="AX873" s="29">
        <f t="shared" si="597"/>
        <v>0</v>
      </c>
      <c r="AY873" s="23"/>
      <c r="AZ873" s="30" t="e">
        <f t="shared" si="598"/>
        <v>#DIV/0!</v>
      </c>
      <c r="BA873" s="30" t="e">
        <f t="shared" si="599"/>
        <v>#DIV/0!</v>
      </c>
      <c r="BB873" s="30" t="e">
        <f t="shared" si="600"/>
        <v>#DIV/0!</v>
      </c>
      <c r="BC873" s="20">
        <f t="shared" si="601"/>
        <v>0</v>
      </c>
      <c r="BD873" s="20">
        <f t="shared" si="602"/>
        <v>0</v>
      </c>
      <c r="BE873" s="20">
        <f t="shared" si="603"/>
        <v>0</v>
      </c>
      <c r="BF873" s="20">
        <f t="shared" si="604"/>
        <v>0</v>
      </c>
      <c r="BG873" s="50"/>
      <c r="BH873" s="51"/>
      <c r="BI873" s="31" t="e">
        <f t="shared" si="605"/>
        <v>#DIV/0!</v>
      </c>
      <c r="BJ873" s="32">
        <f t="shared" si="606"/>
        <v>0</v>
      </c>
      <c r="BK873" s="109" t="e">
        <f t="shared" si="626"/>
        <v>#DIV/0!</v>
      </c>
      <c r="BL873" s="34">
        <f t="shared" si="608"/>
        <v>0</v>
      </c>
      <c r="BM873" s="33" t="e">
        <f t="shared" si="627"/>
        <v>#DIV/0!</v>
      </c>
      <c r="BN873" s="35">
        <f t="shared" si="610"/>
        <v>0</v>
      </c>
      <c r="BO873" s="33" t="e">
        <f t="shared" si="628"/>
        <v>#DIV/0!</v>
      </c>
      <c r="BP873" s="34">
        <f t="shared" si="612"/>
        <v>0</v>
      </c>
      <c r="BQ873" s="33" t="e">
        <f t="shared" si="629"/>
        <v>#DIV/0!</v>
      </c>
      <c r="BR873" s="36">
        <f t="shared" si="614"/>
        <v>0</v>
      </c>
      <c r="BS873" s="37" t="e">
        <f t="shared" si="630"/>
        <v>#DIV/0!</v>
      </c>
      <c r="BT873" s="37"/>
      <c r="BU873" s="52"/>
      <c r="BV873" s="38" t="e">
        <f t="shared" si="616"/>
        <v>#DIV/0!</v>
      </c>
      <c r="BW873" s="39">
        <f t="shared" si="617"/>
        <v>0</v>
      </c>
      <c r="BX873" s="31" t="e">
        <f t="shared" si="618"/>
        <v>#DIV/0!</v>
      </c>
      <c r="BY873" s="53"/>
      <c r="BZ873" s="53"/>
      <c r="CA873" s="53"/>
      <c r="CB873" s="53"/>
      <c r="CC873" s="54"/>
      <c r="CD873" s="54"/>
      <c r="CE873" s="54"/>
      <c r="CF873" s="42" t="e">
        <f t="shared" si="619"/>
        <v>#DIV/0!</v>
      </c>
      <c r="CG873" s="42" t="e">
        <f t="shared" si="620"/>
        <v>#DIV/0!</v>
      </c>
      <c r="CH873" s="42" t="e">
        <f t="shared" si="621"/>
        <v>#DIV/0!</v>
      </c>
      <c r="CI873" s="42" t="e">
        <f t="shared" si="622"/>
        <v>#DIV/0!</v>
      </c>
      <c r="CJ873" s="42" t="e">
        <f t="shared" si="623"/>
        <v>#DIV/0!</v>
      </c>
      <c r="CK873" s="43">
        <f t="shared" si="631"/>
        <v>0</v>
      </c>
    </row>
    <row r="874" spans="1:89" ht="50" hidden="1" customHeight="1" thickBot="1" x14ac:dyDescent="0.65">
      <c r="A874" s="47">
        <v>867</v>
      </c>
      <c r="B874" s="47"/>
      <c r="C874" s="48"/>
      <c r="D874" s="48"/>
      <c r="E874" s="48"/>
      <c r="F874" s="23"/>
      <c r="G874" s="19">
        <v>40</v>
      </c>
      <c r="H874" s="20">
        <f t="shared" si="625"/>
        <v>0</v>
      </c>
      <c r="I874" s="23"/>
      <c r="J874" s="22">
        <v>50</v>
      </c>
      <c r="K874" s="20">
        <f t="shared" si="583"/>
        <v>0</v>
      </c>
      <c r="L874" s="23"/>
      <c r="M874" s="24">
        <v>60</v>
      </c>
      <c r="N874" s="20">
        <f t="shared" si="584"/>
        <v>0</v>
      </c>
      <c r="O874" s="23"/>
      <c r="P874" s="25">
        <v>12</v>
      </c>
      <c r="Q874" s="20">
        <f t="shared" si="585"/>
        <v>0</v>
      </c>
      <c r="R874" s="23"/>
      <c r="S874" s="26">
        <v>12</v>
      </c>
      <c r="T874" s="20">
        <f t="shared" si="586"/>
        <v>0</v>
      </c>
      <c r="U874" s="23"/>
      <c r="V874" s="25">
        <v>8</v>
      </c>
      <c r="W874" s="20">
        <f t="shared" si="587"/>
        <v>0</v>
      </c>
      <c r="X874" s="23"/>
      <c r="Y874" s="25">
        <v>12</v>
      </c>
      <c r="Z874" s="20">
        <f t="shared" si="588"/>
        <v>0</v>
      </c>
      <c r="AA874" s="23"/>
      <c r="AB874" s="25">
        <v>10</v>
      </c>
      <c r="AC874" s="20">
        <f t="shared" si="589"/>
        <v>0</v>
      </c>
      <c r="AD874" s="23"/>
      <c r="AE874" s="25">
        <v>25</v>
      </c>
      <c r="AF874" s="20">
        <f t="shared" si="590"/>
        <v>0</v>
      </c>
      <c r="AG874" s="23"/>
      <c r="AH874" s="25">
        <v>7.5</v>
      </c>
      <c r="AI874" s="20">
        <f t="shared" si="591"/>
        <v>0</v>
      </c>
      <c r="AJ874" s="23"/>
      <c r="AK874" s="22">
        <v>15</v>
      </c>
      <c r="AL874" s="20">
        <f t="shared" si="592"/>
        <v>0</v>
      </c>
      <c r="AM874" s="23"/>
      <c r="AN874" s="25">
        <v>12</v>
      </c>
      <c r="AO874" s="20">
        <f t="shared" si="593"/>
        <v>0</v>
      </c>
      <c r="AP874" s="23">
        <f t="shared" si="594"/>
        <v>0</v>
      </c>
      <c r="AQ874" s="23"/>
      <c r="AR874" s="27">
        <v>4</v>
      </c>
      <c r="AS874" s="23">
        <f t="shared" si="595"/>
        <v>0</v>
      </c>
      <c r="AT874" s="23"/>
      <c r="AU874" s="28">
        <v>6</v>
      </c>
      <c r="AV874" s="23">
        <f t="shared" si="596"/>
        <v>0</v>
      </c>
      <c r="AW874" s="23"/>
      <c r="AX874" s="29">
        <f t="shared" si="597"/>
        <v>0</v>
      </c>
      <c r="AY874" s="23"/>
      <c r="AZ874" s="30" t="e">
        <f t="shared" si="598"/>
        <v>#DIV/0!</v>
      </c>
      <c r="BA874" s="30" t="e">
        <f t="shared" si="599"/>
        <v>#DIV/0!</v>
      </c>
      <c r="BB874" s="30" t="e">
        <f t="shared" si="600"/>
        <v>#DIV/0!</v>
      </c>
      <c r="BC874" s="20">
        <f t="shared" si="601"/>
        <v>0</v>
      </c>
      <c r="BD874" s="20">
        <f t="shared" si="602"/>
        <v>0</v>
      </c>
      <c r="BE874" s="20">
        <f t="shared" si="603"/>
        <v>0</v>
      </c>
      <c r="BF874" s="20">
        <f t="shared" si="604"/>
        <v>0</v>
      </c>
      <c r="BG874" s="50"/>
      <c r="BH874" s="51"/>
      <c r="BI874" s="31" t="e">
        <f t="shared" si="605"/>
        <v>#DIV/0!</v>
      </c>
      <c r="BJ874" s="32">
        <f t="shared" si="606"/>
        <v>0</v>
      </c>
      <c r="BK874" s="109" t="e">
        <f t="shared" si="626"/>
        <v>#DIV/0!</v>
      </c>
      <c r="BL874" s="34">
        <f t="shared" si="608"/>
        <v>0</v>
      </c>
      <c r="BM874" s="33" t="e">
        <f t="shared" si="627"/>
        <v>#DIV/0!</v>
      </c>
      <c r="BN874" s="35">
        <f t="shared" si="610"/>
        <v>0</v>
      </c>
      <c r="BO874" s="33" t="e">
        <f t="shared" si="628"/>
        <v>#DIV/0!</v>
      </c>
      <c r="BP874" s="34">
        <f t="shared" si="612"/>
        <v>0</v>
      </c>
      <c r="BQ874" s="33" t="e">
        <f t="shared" si="629"/>
        <v>#DIV/0!</v>
      </c>
      <c r="BR874" s="36">
        <f t="shared" si="614"/>
        <v>0</v>
      </c>
      <c r="BS874" s="37" t="e">
        <f t="shared" si="630"/>
        <v>#DIV/0!</v>
      </c>
      <c r="BT874" s="37"/>
      <c r="BU874" s="52"/>
      <c r="BV874" s="38" t="e">
        <f t="shared" si="616"/>
        <v>#DIV/0!</v>
      </c>
      <c r="BW874" s="39">
        <f t="shared" si="617"/>
        <v>0</v>
      </c>
      <c r="BX874" s="31" t="e">
        <f t="shared" si="618"/>
        <v>#DIV/0!</v>
      </c>
      <c r="BY874" s="53"/>
      <c r="BZ874" s="53"/>
      <c r="CA874" s="53"/>
      <c r="CB874" s="53"/>
      <c r="CC874" s="54"/>
      <c r="CD874" s="54"/>
      <c r="CE874" s="54"/>
      <c r="CF874" s="42" t="e">
        <f t="shared" si="619"/>
        <v>#DIV/0!</v>
      </c>
      <c r="CG874" s="42" t="e">
        <f t="shared" si="620"/>
        <v>#DIV/0!</v>
      </c>
      <c r="CH874" s="42" t="e">
        <f t="shared" si="621"/>
        <v>#DIV/0!</v>
      </c>
      <c r="CI874" s="42" t="e">
        <f t="shared" si="622"/>
        <v>#DIV/0!</v>
      </c>
      <c r="CJ874" s="42" t="e">
        <f t="shared" si="623"/>
        <v>#DIV/0!</v>
      </c>
      <c r="CK874" s="43">
        <f t="shared" si="631"/>
        <v>0</v>
      </c>
    </row>
    <row r="875" spans="1:89" ht="50" hidden="1" customHeight="1" thickBot="1" x14ac:dyDescent="0.65">
      <c r="A875" s="47">
        <v>868</v>
      </c>
      <c r="B875" s="47"/>
      <c r="C875" s="48"/>
      <c r="D875" s="48"/>
      <c r="E875" s="48"/>
      <c r="F875" s="23"/>
      <c r="G875" s="19">
        <v>40</v>
      </c>
      <c r="H875" s="20">
        <f t="shared" si="625"/>
        <v>0</v>
      </c>
      <c r="I875" s="23"/>
      <c r="J875" s="22">
        <v>50</v>
      </c>
      <c r="K875" s="20">
        <f t="shared" si="583"/>
        <v>0</v>
      </c>
      <c r="L875" s="23"/>
      <c r="M875" s="24">
        <v>60</v>
      </c>
      <c r="N875" s="20">
        <f t="shared" si="584"/>
        <v>0</v>
      </c>
      <c r="O875" s="23"/>
      <c r="P875" s="25">
        <v>12</v>
      </c>
      <c r="Q875" s="20">
        <f t="shared" si="585"/>
        <v>0</v>
      </c>
      <c r="R875" s="23"/>
      <c r="S875" s="26">
        <v>12</v>
      </c>
      <c r="T875" s="20">
        <f t="shared" si="586"/>
        <v>0</v>
      </c>
      <c r="U875" s="23"/>
      <c r="V875" s="25">
        <v>8</v>
      </c>
      <c r="W875" s="20">
        <f t="shared" si="587"/>
        <v>0</v>
      </c>
      <c r="X875" s="23"/>
      <c r="Y875" s="25">
        <v>12</v>
      </c>
      <c r="Z875" s="20">
        <f t="shared" si="588"/>
        <v>0</v>
      </c>
      <c r="AA875" s="23"/>
      <c r="AB875" s="25">
        <v>10</v>
      </c>
      <c r="AC875" s="20">
        <f t="shared" si="589"/>
        <v>0</v>
      </c>
      <c r="AD875" s="23"/>
      <c r="AE875" s="25">
        <v>25</v>
      </c>
      <c r="AF875" s="20">
        <f t="shared" si="590"/>
        <v>0</v>
      </c>
      <c r="AG875" s="23"/>
      <c r="AH875" s="25">
        <v>7.5</v>
      </c>
      <c r="AI875" s="20">
        <f t="shared" si="591"/>
        <v>0</v>
      </c>
      <c r="AJ875" s="23"/>
      <c r="AK875" s="22">
        <v>15</v>
      </c>
      <c r="AL875" s="20">
        <f t="shared" si="592"/>
        <v>0</v>
      </c>
      <c r="AM875" s="23"/>
      <c r="AN875" s="25">
        <v>12</v>
      </c>
      <c r="AO875" s="20">
        <f t="shared" si="593"/>
        <v>0</v>
      </c>
      <c r="AP875" s="23">
        <f t="shared" si="594"/>
        <v>0</v>
      </c>
      <c r="AQ875" s="23"/>
      <c r="AR875" s="27">
        <v>4</v>
      </c>
      <c r="AS875" s="23">
        <f t="shared" si="595"/>
        <v>0</v>
      </c>
      <c r="AT875" s="23"/>
      <c r="AU875" s="28">
        <v>6</v>
      </c>
      <c r="AV875" s="23">
        <f t="shared" si="596"/>
        <v>0</v>
      </c>
      <c r="AW875" s="23"/>
      <c r="AX875" s="29">
        <f t="shared" si="597"/>
        <v>0</v>
      </c>
      <c r="AY875" s="23"/>
      <c r="AZ875" s="30" t="e">
        <f t="shared" si="598"/>
        <v>#DIV/0!</v>
      </c>
      <c r="BA875" s="30" t="e">
        <f t="shared" si="599"/>
        <v>#DIV/0!</v>
      </c>
      <c r="BB875" s="30" t="e">
        <f t="shared" si="600"/>
        <v>#DIV/0!</v>
      </c>
      <c r="BC875" s="20">
        <f t="shared" si="601"/>
        <v>0</v>
      </c>
      <c r="BD875" s="20">
        <f t="shared" si="602"/>
        <v>0</v>
      </c>
      <c r="BE875" s="20">
        <f t="shared" si="603"/>
        <v>0</v>
      </c>
      <c r="BF875" s="20">
        <f t="shared" si="604"/>
        <v>0</v>
      </c>
      <c r="BG875" s="50"/>
      <c r="BH875" s="51"/>
      <c r="BI875" s="31" t="e">
        <f t="shared" si="605"/>
        <v>#DIV/0!</v>
      </c>
      <c r="BJ875" s="32">
        <f t="shared" si="606"/>
        <v>0</v>
      </c>
      <c r="BK875" s="109" t="e">
        <f t="shared" si="626"/>
        <v>#DIV/0!</v>
      </c>
      <c r="BL875" s="34">
        <f t="shared" si="608"/>
        <v>0</v>
      </c>
      <c r="BM875" s="33" t="e">
        <f t="shared" si="627"/>
        <v>#DIV/0!</v>
      </c>
      <c r="BN875" s="35">
        <f t="shared" si="610"/>
        <v>0</v>
      </c>
      <c r="BO875" s="33" t="e">
        <f t="shared" si="628"/>
        <v>#DIV/0!</v>
      </c>
      <c r="BP875" s="34">
        <f t="shared" si="612"/>
        <v>0</v>
      </c>
      <c r="BQ875" s="33" t="e">
        <f t="shared" si="629"/>
        <v>#DIV/0!</v>
      </c>
      <c r="BR875" s="36">
        <f t="shared" si="614"/>
        <v>0</v>
      </c>
      <c r="BS875" s="37" t="e">
        <f t="shared" si="630"/>
        <v>#DIV/0!</v>
      </c>
      <c r="BT875" s="37"/>
      <c r="BU875" s="52"/>
      <c r="BV875" s="38" t="e">
        <f t="shared" si="616"/>
        <v>#DIV/0!</v>
      </c>
      <c r="BW875" s="39">
        <f t="shared" si="617"/>
        <v>0</v>
      </c>
      <c r="BX875" s="31" t="e">
        <f t="shared" si="618"/>
        <v>#DIV/0!</v>
      </c>
      <c r="BY875" s="53"/>
      <c r="BZ875" s="53"/>
      <c r="CA875" s="53"/>
      <c r="CB875" s="53"/>
      <c r="CC875" s="54"/>
      <c r="CD875" s="54"/>
      <c r="CE875" s="54"/>
      <c r="CF875" s="42" t="e">
        <f t="shared" si="619"/>
        <v>#DIV/0!</v>
      </c>
      <c r="CG875" s="42" t="e">
        <f t="shared" si="620"/>
        <v>#DIV/0!</v>
      </c>
      <c r="CH875" s="42" t="e">
        <f t="shared" si="621"/>
        <v>#DIV/0!</v>
      </c>
      <c r="CI875" s="42" t="e">
        <f t="shared" si="622"/>
        <v>#DIV/0!</v>
      </c>
      <c r="CJ875" s="42" t="e">
        <f t="shared" si="623"/>
        <v>#DIV/0!</v>
      </c>
      <c r="CK875" s="43">
        <f t="shared" si="631"/>
        <v>0</v>
      </c>
    </row>
    <row r="876" spans="1:89" ht="50" hidden="1" customHeight="1" thickBot="1" x14ac:dyDescent="0.65">
      <c r="A876" s="47">
        <v>869</v>
      </c>
      <c r="B876" s="47"/>
      <c r="C876" s="48"/>
      <c r="D876" s="48"/>
      <c r="E876" s="48"/>
      <c r="F876" s="23"/>
      <c r="G876" s="19">
        <v>40</v>
      </c>
      <c r="H876" s="20">
        <f t="shared" si="625"/>
        <v>0</v>
      </c>
      <c r="I876" s="23"/>
      <c r="J876" s="22">
        <v>50</v>
      </c>
      <c r="K876" s="20">
        <f t="shared" si="583"/>
        <v>0</v>
      </c>
      <c r="L876" s="23"/>
      <c r="M876" s="24">
        <v>60</v>
      </c>
      <c r="N876" s="20">
        <f t="shared" si="584"/>
        <v>0</v>
      </c>
      <c r="O876" s="23"/>
      <c r="P876" s="25">
        <v>12</v>
      </c>
      <c r="Q876" s="20">
        <f t="shared" si="585"/>
        <v>0</v>
      </c>
      <c r="R876" s="23"/>
      <c r="S876" s="26">
        <v>12</v>
      </c>
      <c r="T876" s="20">
        <f t="shared" si="586"/>
        <v>0</v>
      </c>
      <c r="U876" s="23"/>
      <c r="V876" s="25">
        <v>8</v>
      </c>
      <c r="W876" s="20">
        <f t="shared" si="587"/>
        <v>0</v>
      </c>
      <c r="X876" s="23"/>
      <c r="Y876" s="25">
        <v>12</v>
      </c>
      <c r="Z876" s="20">
        <f t="shared" si="588"/>
        <v>0</v>
      </c>
      <c r="AA876" s="23"/>
      <c r="AB876" s="25">
        <v>10</v>
      </c>
      <c r="AC876" s="20">
        <f t="shared" si="589"/>
        <v>0</v>
      </c>
      <c r="AD876" s="23"/>
      <c r="AE876" s="25">
        <v>25</v>
      </c>
      <c r="AF876" s="20">
        <f t="shared" si="590"/>
        <v>0</v>
      </c>
      <c r="AG876" s="23"/>
      <c r="AH876" s="25">
        <v>7.5</v>
      </c>
      <c r="AI876" s="20">
        <f t="shared" si="591"/>
        <v>0</v>
      </c>
      <c r="AJ876" s="23"/>
      <c r="AK876" s="22">
        <v>15</v>
      </c>
      <c r="AL876" s="20">
        <f t="shared" si="592"/>
        <v>0</v>
      </c>
      <c r="AM876" s="23"/>
      <c r="AN876" s="25">
        <v>12</v>
      </c>
      <c r="AO876" s="20">
        <f t="shared" si="593"/>
        <v>0</v>
      </c>
      <c r="AP876" s="23">
        <f t="shared" si="594"/>
        <v>0</v>
      </c>
      <c r="AQ876" s="23"/>
      <c r="AR876" s="27">
        <v>4</v>
      </c>
      <c r="AS876" s="23">
        <f t="shared" si="595"/>
        <v>0</v>
      </c>
      <c r="AT876" s="23"/>
      <c r="AU876" s="28">
        <v>6</v>
      </c>
      <c r="AV876" s="23">
        <f t="shared" si="596"/>
        <v>0</v>
      </c>
      <c r="AW876" s="23"/>
      <c r="AX876" s="29">
        <f t="shared" si="597"/>
        <v>0</v>
      </c>
      <c r="AY876" s="23"/>
      <c r="AZ876" s="30" t="e">
        <f t="shared" si="598"/>
        <v>#DIV/0!</v>
      </c>
      <c r="BA876" s="30" t="e">
        <f t="shared" si="599"/>
        <v>#DIV/0!</v>
      </c>
      <c r="BB876" s="30" t="e">
        <f t="shared" si="600"/>
        <v>#DIV/0!</v>
      </c>
      <c r="BC876" s="20">
        <f t="shared" si="601"/>
        <v>0</v>
      </c>
      <c r="BD876" s="20">
        <f t="shared" si="602"/>
        <v>0</v>
      </c>
      <c r="BE876" s="20">
        <f t="shared" si="603"/>
        <v>0</v>
      </c>
      <c r="BF876" s="20">
        <f t="shared" si="604"/>
        <v>0</v>
      </c>
      <c r="BG876" s="50"/>
      <c r="BH876" s="51"/>
      <c r="BI876" s="31" t="e">
        <f t="shared" si="605"/>
        <v>#DIV/0!</v>
      </c>
      <c r="BJ876" s="32">
        <f t="shared" si="606"/>
        <v>0</v>
      </c>
      <c r="BK876" s="109" t="e">
        <f t="shared" si="626"/>
        <v>#DIV/0!</v>
      </c>
      <c r="BL876" s="34">
        <f t="shared" si="608"/>
        <v>0</v>
      </c>
      <c r="BM876" s="33" t="e">
        <f t="shared" si="627"/>
        <v>#DIV/0!</v>
      </c>
      <c r="BN876" s="35">
        <f t="shared" si="610"/>
        <v>0</v>
      </c>
      <c r="BO876" s="33" t="e">
        <f t="shared" si="628"/>
        <v>#DIV/0!</v>
      </c>
      <c r="BP876" s="34">
        <f t="shared" si="612"/>
        <v>0</v>
      </c>
      <c r="BQ876" s="33" t="e">
        <f t="shared" si="629"/>
        <v>#DIV/0!</v>
      </c>
      <c r="BR876" s="36">
        <f t="shared" si="614"/>
        <v>0</v>
      </c>
      <c r="BS876" s="37" t="e">
        <f t="shared" si="630"/>
        <v>#DIV/0!</v>
      </c>
      <c r="BT876" s="37"/>
      <c r="BU876" s="52"/>
      <c r="BV876" s="38" t="e">
        <f t="shared" si="616"/>
        <v>#DIV/0!</v>
      </c>
      <c r="BW876" s="39">
        <f t="shared" si="617"/>
        <v>0</v>
      </c>
      <c r="BX876" s="31" t="e">
        <f t="shared" si="618"/>
        <v>#DIV/0!</v>
      </c>
      <c r="BY876" s="53"/>
      <c r="BZ876" s="53"/>
      <c r="CA876" s="53"/>
      <c r="CB876" s="53"/>
      <c r="CC876" s="54"/>
      <c r="CD876" s="54"/>
      <c r="CE876" s="54"/>
      <c r="CF876" s="42" t="e">
        <f t="shared" si="619"/>
        <v>#DIV/0!</v>
      </c>
      <c r="CG876" s="42" t="e">
        <f t="shared" si="620"/>
        <v>#DIV/0!</v>
      </c>
      <c r="CH876" s="42" t="e">
        <f t="shared" si="621"/>
        <v>#DIV/0!</v>
      </c>
      <c r="CI876" s="42" t="e">
        <f t="shared" si="622"/>
        <v>#DIV/0!</v>
      </c>
      <c r="CJ876" s="42" t="e">
        <f t="shared" si="623"/>
        <v>#DIV/0!</v>
      </c>
      <c r="CK876" s="43">
        <f t="shared" si="631"/>
        <v>0</v>
      </c>
    </row>
    <row r="877" spans="1:89" ht="50" hidden="1" customHeight="1" thickBot="1" x14ac:dyDescent="0.65">
      <c r="A877" s="47">
        <v>870</v>
      </c>
      <c r="B877" s="47"/>
      <c r="C877" s="48"/>
      <c r="D877" s="48"/>
      <c r="E877" s="48"/>
      <c r="F877" s="23"/>
      <c r="G877" s="19">
        <v>40</v>
      </c>
      <c r="H877" s="20">
        <f t="shared" si="625"/>
        <v>0</v>
      </c>
      <c r="I877" s="23"/>
      <c r="J877" s="22">
        <v>50</v>
      </c>
      <c r="K877" s="20">
        <f t="shared" si="583"/>
        <v>0</v>
      </c>
      <c r="L877" s="23"/>
      <c r="M877" s="24">
        <v>60</v>
      </c>
      <c r="N877" s="20">
        <f t="shared" si="584"/>
        <v>0</v>
      </c>
      <c r="O877" s="23"/>
      <c r="P877" s="25">
        <v>12</v>
      </c>
      <c r="Q877" s="20">
        <f t="shared" si="585"/>
        <v>0</v>
      </c>
      <c r="R877" s="23"/>
      <c r="S877" s="26">
        <v>12</v>
      </c>
      <c r="T877" s="20">
        <f t="shared" si="586"/>
        <v>0</v>
      </c>
      <c r="U877" s="23"/>
      <c r="V877" s="25">
        <v>8</v>
      </c>
      <c r="W877" s="20">
        <f t="shared" si="587"/>
        <v>0</v>
      </c>
      <c r="X877" s="23"/>
      <c r="Y877" s="25">
        <v>12</v>
      </c>
      <c r="Z877" s="20">
        <f t="shared" si="588"/>
        <v>0</v>
      </c>
      <c r="AA877" s="23"/>
      <c r="AB877" s="25">
        <v>10</v>
      </c>
      <c r="AC877" s="20">
        <f t="shared" si="589"/>
        <v>0</v>
      </c>
      <c r="AD877" s="23"/>
      <c r="AE877" s="25">
        <v>25</v>
      </c>
      <c r="AF877" s="20">
        <f t="shared" si="590"/>
        <v>0</v>
      </c>
      <c r="AG877" s="23"/>
      <c r="AH877" s="25">
        <v>7.5</v>
      </c>
      <c r="AI877" s="20">
        <f t="shared" si="591"/>
        <v>0</v>
      </c>
      <c r="AJ877" s="23"/>
      <c r="AK877" s="22">
        <v>15</v>
      </c>
      <c r="AL877" s="20">
        <f t="shared" si="592"/>
        <v>0</v>
      </c>
      <c r="AM877" s="23"/>
      <c r="AN877" s="25">
        <v>12</v>
      </c>
      <c r="AO877" s="20">
        <f t="shared" si="593"/>
        <v>0</v>
      </c>
      <c r="AP877" s="23">
        <f t="shared" si="594"/>
        <v>0</v>
      </c>
      <c r="AQ877" s="23"/>
      <c r="AR877" s="27">
        <v>4</v>
      </c>
      <c r="AS877" s="23">
        <f t="shared" si="595"/>
        <v>0</v>
      </c>
      <c r="AT877" s="23"/>
      <c r="AU877" s="28">
        <v>6</v>
      </c>
      <c r="AV877" s="23">
        <f t="shared" si="596"/>
        <v>0</v>
      </c>
      <c r="AW877" s="23"/>
      <c r="AX877" s="29">
        <f t="shared" si="597"/>
        <v>0</v>
      </c>
      <c r="AY877" s="23"/>
      <c r="AZ877" s="30" t="e">
        <f t="shared" si="598"/>
        <v>#DIV/0!</v>
      </c>
      <c r="BA877" s="30" t="e">
        <f t="shared" si="599"/>
        <v>#DIV/0!</v>
      </c>
      <c r="BB877" s="30" t="e">
        <f t="shared" si="600"/>
        <v>#DIV/0!</v>
      </c>
      <c r="BC877" s="20">
        <f t="shared" si="601"/>
        <v>0</v>
      </c>
      <c r="BD877" s="20">
        <f t="shared" si="602"/>
        <v>0</v>
      </c>
      <c r="BE877" s="20">
        <f t="shared" si="603"/>
        <v>0</v>
      </c>
      <c r="BF877" s="20">
        <f t="shared" si="604"/>
        <v>0</v>
      </c>
      <c r="BG877" s="50"/>
      <c r="BH877" s="51"/>
      <c r="BI877" s="31" t="e">
        <f t="shared" si="605"/>
        <v>#DIV/0!</v>
      </c>
      <c r="BJ877" s="32">
        <f t="shared" si="606"/>
        <v>0</v>
      </c>
      <c r="BK877" s="109" t="e">
        <f t="shared" si="626"/>
        <v>#DIV/0!</v>
      </c>
      <c r="BL877" s="34">
        <f t="shared" si="608"/>
        <v>0</v>
      </c>
      <c r="BM877" s="33" t="e">
        <f t="shared" si="627"/>
        <v>#DIV/0!</v>
      </c>
      <c r="BN877" s="35">
        <f t="shared" si="610"/>
        <v>0</v>
      </c>
      <c r="BO877" s="33" t="e">
        <f t="shared" si="628"/>
        <v>#DIV/0!</v>
      </c>
      <c r="BP877" s="34">
        <f t="shared" si="612"/>
        <v>0</v>
      </c>
      <c r="BQ877" s="33" t="e">
        <f t="shared" si="629"/>
        <v>#DIV/0!</v>
      </c>
      <c r="BR877" s="36">
        <f t="shared" si="614"/>
        <v>0</v>
      </c>
      <c r="BS877" s="37" t="e">
        <f t="shared" si="630"/>
        <v>#DIV/0!</v>
      </c>
      <c r="BT877" s="37"/>
      <c r="BU877" s="52"/>
      <c r="BV877" s="38" t="e">
        <f t="shared" si="616"/>
        <v>#DIV/0!</v>
      </c>
      <c r="BW877" s="39">
        <f t="shared" si="617"/>
        <v>0</v>
      </c>
      <c r="BX877" s="31" t="e">
        <f t="shared" si="618"/>
        <v>#DIV/0!</v>
      </c>
      <c r="BY877" s="53"/>
      <c r="BZ877" s="53"/>
      <c r="CA877" s="53"/>
      <c r="CB877" s="53"/>
      <c r="CC877" s="54"/>
      <c r="CD877" s="54"/>
      <c r="CE877" s="54"/>
      <c r="CF877" s="42" t="e">
        <f t="shared" si="619"/>
        <v>#DIV/0!</v>
      </c>
      <c r="CG877" s="42" t="e">
        <f t="shared" si="620"/>
        <v>#DIV/0!</v>
      </c>
      <c r="CH877" s="42" t="e">
        <f t="shared" si="621"/>
        <v>#DIV/0!</v>
      </c>
      <c r="CI877" s="42" t="e">
        <f t="shared" si="622"/>
        <v>#DIV/0!</v>
      </c>
      <c r="CJ877" s="42" t="e">
        <f t="shared" si="623"/>
        <v>#DIV/0!</v>
      </c>
      <c r="CK877" s="43">
        <f t="shared" si="631"/>
        <v>0</v>
      </c>
    </row>
    <row r="878" spans="1:89" ht="50" hidden="1" customHeight="1" thickBot="1" x14ac:dyDescent="0.65">
      <c r="A878" s="47">
        <v>871</v>
      </c>
      <c r="B878" s="47"/>
      <c r="C878" s="48"/>
      <c r="D878" s="48"/>
      <c r="E878" s="48"/>
      <c r="F878" s="23"/>
      <c r="G878" s="19">
        <v>40</v>
      </c>
      <c r="H878" s="20">
        <f t="shared" si="625"/>
        <v>0</v>
      </c>
      <c r="I878" s="23"/>
      <c r="J878" s="22">
        <v>50</v>
      </c>
      <c r="K878" s="20">
        <f t="shared" si="583"/>
        <v>0</v>
      </c>
      <c r="L878" s="23"/>
      <c r="M878" s="24">
        <v>60</v>
      </c>
      <c r="N878" s="20">
        <f t="shared" si="584"/>
        <v>0</v>
      </c>
      <c r="O878" s="23"/>
      <c r="P878" s="25">
        <v>12</v>
      </c>
      <c r="Q878" s="20">
        <f t="shared" si="585"/>
        <v>0</v>
      </c>
      <c r="R878" s="23"/>
      <c r="S878" s="26">
        <v>12</v>
      </c>
      <c r="T878" s="20">
        <f t="shared" si="586"/>
        <v>0</v>
      </c>
      <c r="U878" s="23"/>
      <c r="V878" s="25">
        <v>8</v>
      </c>
      <c r="W878" s="20">
        <f t="shared" si="587"/>
        <v>0</v>
      </c>
      <c r="X878" s="23"/>
      <c r="Y878" s="25">
        <v>12</v>
      </c>
      <c r="Z878" s="20">
        <f t="shared" si="588"/>
        <v>0</v>
      </c>
      <c r="AA878" s="23"/>
      <c r="AB878" s="25">
        <v>10</v>
      </c>
      <c r="AC878" s="20">
        <f t="shared" si="589"/>
        <v>0</v>
      </c>
      <c r="AD878" s="23"/>
      <c r="AE878" s="25">
        <v>25</v>
      </c>
      <c r="AF878" s="20">
        <f t="shared" si="590"/>
        <v>0</v>
      </c>
      <c r="AG878" s="23"/>
      <c r="AH878" s="25">
        <v>7.5</v>
      </c>
      <c r="AI878" s="20">
        <f t="shared" si="591"/>
        <v>0</v>
      </c>
      <c r="AJ878" s="23"/>
      <c r="AK878" s="22">
        <v>15</v>
      </c>
      <c r="AL878" s="20">
        <f t="shared" si="592"/>
        <v>0</v>
      </c>
      <c r="AM878" s="23"/>
      <c r="AN878" s="25">
        <v>12</v>
      </c>
      <c r="AO878" s="20">
        <f t="shared" si="593"/>
        <v>0</v>
      </c>
      <c r="AP878" s="23">
        <f t="shared" si="594"/>
        <v>0</v>
      </c>
      <c r="AQ878" s="23"/>
      <c r="AR878" s="27">
        <v>4</v>
      </c>
      <c r="AS878" s="23">
        <f t="shared" si="595"/>
        <v>0</v>
      </c>
      <c r="AT878" s="23"/>
      <c r="AU878" s="28">
        <v>6</v>
      </c>
      <c r="AV878" s="23">
        <f t="shared" si="596"/>
        <v>0</v>
      </c>
      <c r="AW878" s="23"/>
      <c r="AX878" s="29">
        <f t="shared" si="597"/>
        <v>0</v>
      </c>
      <c r="AY878" s="23"/>
      <c r="AZ878" s="30" t="e">
        <f t="shared" si="598"/>
        <v>#DIV/0!</v>
      </c>
      <c r="BA878" s="30" t="e">
        <f t="shared" si="599"/>
        <v>#DIV/0!</v>
      </c>
      <c r="BB878" s="30" t="e">
        <f t="shared" si="600"/>
        <v>#DIV/0!</v>
      </c>
      <c r="BC878" s="20">
        <f t="shared" si="601"/>
        <v>0</v>
      </c>
      <c r="BD878" s="20">
        <f t="shared" si="602"/>
        <v>0</v>
      </c>
      <c r="BE878" s="20">
        <f t="shared" si="603"/>
        <v>0</v>
      </c>
      <c r="BF878" s="20">
        <f t="shared" si="604"/>
        <v>0</v>
      </c>
      <c r="BG878" s="50"/>
      <c r="BH878" s="51"/>
      <c r="BI878" s="31" t="e">
        <f t="shared" si="605"/>
        <v>#DIV/0!</v>
      </c>
      <c r="BJ878" s="32">
        <f t="shared" si="606"/>
        <v>0</v>
      </c>
      <c r="BK878" s="109" t="e">
        <f t="shared" si="626"/>
        <v>#DIV/0!</v>
      </c>
      <c r="BL878" s="34">
        <f t="shared" si="608"/>
        <v>0</v>
      </c>
      <c r="BM878" s="33" t="e">
        <f t="shared" si="627"/>
        <v>#DIV/0!</v>
      </c>
      <c r="BN878" s="35">
        <f t="shared" si="610"/>
        <v>0</v>
      </c>
      <c r="BO878" s="33" t="e">
        <f t="shared" si="628"/>
        <v>#DIV/0!</v>
      </c>
      <c r="BP878" s="34">
        <f t="shared" si="612"/>
        <v>0</v>
      </c>
      <c r="BQ878" s="33" t="e">
        <f t="shared" si="629"/>
        <v>#DIV/0!</v>
      </c>
      <c r="BR878" s="36">
        <f t="shared" si="614"/>
        <v>0</v>
      </c>
      <c r="BS878" s="37" t="e">
        <f t="shared" si="630"/>
        <v>#DIV/0!</v>
      </c>
      <c r="BT878" s="37"/>
      <c r="BU878" s="52"/>
      <c r="BV878" s="38" t="e">
        <f t="shared" si="616"/>
        <v>#DIV/0!</v>
      </c>
      <c r="BW878" s="39">
        <f t="shared" si="617"/>
        <v>0</v>
      </c>
      <c r="BX878" s="31" t="e">
        <f t="shared" si="618"/>
        <v>#DIV/0!</v>
      </c>
      <c r="BY878" s="53"/>
      <c r="BZ878" s="53"/>
      <c r="CA878" s="53"/>
      <c r="CB878" s="53"/>
      <c r="CC878" s="54"/>
      <c r="CD878" s="54"/>
      <c r="CE878" s="54"/>
      <c r="CF878" s="42" t="e">
        <f t="shared" si="619"/>
        <v>#DIV/0!</v>
      </c>
      <c r="CG878" s="42" t="e">
        <f t="shared" si="620"/>
        <v>#DIV/0!</v>
      </c>
      <c r="CH878" s="42" t="e">
        <f t="shared" si="621"/>
        <v>#DIV/0!</v>
      </c>
      <c r="CI878" s="42" t="e">
        <f t="shared" si="622"/>
        <v>#DIV/0!</v>
      </c>
      <c r="CJ878" s="42" t="e">
        <f t="shared" si="623"/>
        <v>#DIV/0!</v>
      </c>
      <c r="CK878" s="43">
        <f t="shared" si="631"/>
        <v>0</v>
      </c>
    </row>
    <row r="879" spans="1:89" ht="50" hidden="1" customHeight="1" thickBot="1" x14ac:dyDescent="0.65">
      <c r="A879" s="47">
        <v>872</v>
      </c>
      <c r="B879" s="47"/>
      <c r="C879" s="48"/>
      <c r="D879" s="48"/>
      <c r="E879" s="48"/>
      <c r="F879" s="23"/>
      <c r="G879" s="19">
        <v>40</v>
      </c>
      <c r="H879" s="20">
        <f t="shared" si="625"/>
        <v>0</v>
      </c>
      <c r="I879" s="23"/>
      <c r="J879" s="22">
        <v>50</v>
      </c>
      <c r="K879" s="20">
        <f t="shared" si="583"/>
        <v>0</v>
      </c>
      <c r="L879" s="23"/>
      <c r="M879" s="24">
        <v>60</v>
      </c>
      <c r="N879" s="20">
        <f t="shared" si="584"/>
        <v>0</v>
      </c>
      <c r="O879" s="23"/>
      <c r="P879" s="25">
        <v>12</v>
      </c>
      <c r="Q879" s="20">
        <f t="shared" si="585"/>
        <v>0</v>
      </c>
      <c r="R879" s="23"/>
      <c r="S879" s="26">
        <v>12</v>
      </c>
      <c r="T879" s="20">
        <f t="shared" si="586"/>
        <v>0</v>
      </c>
      <c r="U879" s="23"/>
      <c r="V879" s="25">
        <v>8</v>
      </c>
      <c r="W879" s="20">
        <f t="shared" si="587"/>
        <v>0</v>
      </c>
      <c r="X879" s="23"/>
      <c r="Y879" s="25">
        <v>12</v>
      </c>
      <c r="Z879" s="20">
        <f t="shared" si="588"/>
        <v>0</v>
      </c>
      <c r="AA879" s="23"/>
      <c r="AB879" s="25">
        <v>10</v>
      </c>
      <c r="AC879" s="20">
        <f t="shared" si="589"/>
        <v>0</v>
      </c>
      <c r="AD879" s="23"/>
      <c r="AE879" s="25">
        <v>25</v>
      </c>
      <c r="AF879" s="20">
        <f t="shared" si="590"/>
        <v>0</v>
      </c>
      <c r="AG879" s="23"/>
      <c r="AH879" s="25">
        <v>7.5</v>
      </c>
      <c r="AI879" s="20">
        <f t="shared" si="591"/>
        <v>0</v>
      </c>
      <c r="AJ879" s="23"/>
      <c r="AK879" s="22">
        <v>15</v>
      </c>
      <c r="AL879" s="20">
        <f t="shared" si="592"/>
        <v>0</v>
      </c>
      <c r="AM879" s="23"/>
      <c r="AN879" s="25">
        <v>12</v>
      </c>
      <c r="AO879" s="20">
        <f t="shared" si="593"/>
        <v>0</v>
      </c>
      <c r="AP879" s="23">
        <f t="shared" si="594"/>
        <v>0</v>
      </c>
      <c r="AQ879" s="23"/>
      <c r="AR879" s="27">
        <v>4</v>
      </c>
      <c r="AS879" s="23">
        <f t="shared" si="595"/>
        <v>0</v>
      </c>
      <c r="AT879" s="23"/>
      <c r="AU879" s="28">
        <v>6</v>
      </c>
      <c r="AV879" s="23">
        <f t="shared" si="596"/>
        <v>0</v>
      </c>
      <c r="AW879" s="23"/>
      <c r="AX879" s="29">
        <f t="shared" si="597"/>
        <v>0</v>
      </c>
      <c r="AY879" s="23"/>
      <c r="AZ879" s="30" t="e">
        <f t="shared" si="598"/>
        <v>#DIV/0!</v>
      </c>
      <c r="BA879" s="30" t="e">
        <f t="shared" si="599"/>
        <v>#DIV/0!</v>
      </c>
      <c r="BB879" s="30" t="e">
        <f t="shared" si="600"/>
        <v>#DIV/0!</v>
      </c>
      <c r="BC879" s="20">
        <f t="shared" si="601"/>
        <v>0</v>
      </c>
      <c r="BD879" s="20">
        <f t="shared" si="602"/>
        <v>0</v>
      </c>
      <c r="BE879" s="20">
        <f t="shared" si="603"/>
        <v>0</v>
      </c>
      <c r="BF879" s="20">
        <f t="shared" si="604"/>
        <v>0</v>
      </c>
      <c r="BG879" s="50"/>
      <c r="BH879" s="51"/>
      <c r="BI879" s="31" t="e">
        <f t="shared" si="605"/>
        <v>#DIV/0!</v>
      </c>
      <c r="BJ879" s="32">
        <f t="shared" si="606"/>
        <v>0</v>
      </c>
      <c r="BK879" s="109" t="e">
        <f t="shared" si="626"/>
        <v>#DIV/0!</v>
      </c>
      <c r="BL879" s="34">
        <f t="shared" si="608"/>
        <v>0</v>
      </c>
      <c r="BM879" s="33" t="e">
        <f t="shared" si="627"/>
        <v>#DIV/0!</v>
      </c>
      <c r="BN879" s="35">
        <f t="shared" si="610"/>
        <v>0</v>
      </c>
      <c r="BO879" s="33" t="e">
        <f t="shared" si="628"/>
        <v>#DIV/0!</v>
      </c>
      <c r="BP879" s="34">
        <f t="shared" si="612"/>
        <v>0</v>
      </c>
      <c r="BQ879" s="33" t="e">
        <f t="shared" si="629"/>
        <v>#DIV/0!</v>
      </c>
      <c r="BR879" s="36">
        <f t="shared" si="614"/>
        <v>0</v>
      </c>
      <c r="BS879" s="37" t="e">
        <f t="shared" si="630"/>
        <v>#DIV/0!</v>
      </c>
      <c r="BT879" s="37"/>
      <c r="BU879" s="52"/>
      <c r="BV879" s="38" t="e">
        <f t="shared" si="616"/>
        <v>#DIV/0!</v>
      </c>
      <c r="BW879" s="39">
        <f t="shared" si="617"/>
        <v>0</v>
      </c>
      <c r="BX879" s="31" t="e">
        <f t="shared" si="618"/>
        <v>#DIV/0!</v>
      </c>
      <c r="BY879" s="53"/>
      <c r="BZ879" s="53"/>
      <c r="CA879" s="53"/>
      <c r="CB879" s="53"/>
      <c r="CC879" s="54"/>
      <c r="CD879" s="54"/>
      <c r="CE879" s="54"/>
      <c r="CF879" s="42" t="e">
        <f t="shared" si="619"/>
        <v>#DIV/0!</v>
      </c>
      <c r="CG879" s="42" t="e">
        <f t="shared" si="620"/>
        <v>#DIV/0!</v>
      </c>
      <c r="CH879" s="42" t="e">
        <f t="shared" si="621"/>
        <v>#DIV/0!</v>
      </c>
      <c r="CI879" s="42" t="e">
        <f t="shared" si="622"/>
        <v>#DIV/0!</v>
      </c>
      <c r="CJ879" s="42" t="e">
        <f t="shared" si="623"/>
        <v>#DIV/0!</v>
      </c>
      <c r="CK879" s="43">
        <f t="shared" si="631"/>
        <v>0</v>
      </c>
    </row>
    <row r="880" spans="1:89" ht="50" hidden="1" customHeight="1" thickBot="1" x14ac:dyDescent="0.65">
      <c r="A880" s="47">
        <v>873</v>
      </c>
      <c r="B880" s="47"/>
      <c r="C880" s="48"/>
      <c r="D880" s="48"/>
      <c r="E880" s="48"/>
      <c r="F880" s="23"/>
      <c r="G880" s="19">
        <v>40</v>
      </c>
      <c r="H880" s="20">
        <f t="shared" si="625"/>
        <v>0</v>
      </c>
      <c r="I880" s="23"/>
      <c r="J880" s="22">
        <v>50</v>
      </c>
      <c r="K880" s="20">
        <f t="shared" si="583"/>
        <v>0</v>
      </c>
      <c r="L880" s="23"/>
      <c r="M880" s="24">
        <v>60</v>
      </c>
      <c r="N880" s="20">
        <f t="shared" si="584"/>
        <v>0</v>
      </c>
      <c r="O880" s="23"/>
      <c r="P880" s="25">
        <v>12</v>
      </c>
      <c r="Q880" s="20">
        <f t="shared" si="585"/>
        <v>0</v>
      </c>
      <c r="R880" s="23"/>
      <c r="S880" s="26">
        <v>12</v>
      </c>
      <c r="T880" s="20">
        <f t="shared" si="586"/>
        <v>0</v>
      </c>
      <c r="U880" s="23"/>
      <c r="V880" s="25">
        <v>8</v>
      </c>
      <c r="W880" s="20">
        <f t="shared" si="587"/>
        <v>0</v>
      </c>
      <c r="X880" s="23"/>
      <c r="Y880" s="25">
        <v>12</v>
      </c>
      <c r="Z880" s="20">
        <f t="shared" si="588"/>
        <v>0</v>
      </c>
      <c r="AA880" s="23"/>
      <c r="AB880" s="25">
        <v>10</v>
      </c>
      <c r="AC880" s="20">
        <f t="shared" si="589"/>
        <v>0</v>
      </c>
      <c r="AD880" s="23"/>
      <c r="AE880" s="25">
        <v>25</v>
      </c>
      <c r="AF880" s="20">
        <f t="shared" si="590"/>
        <v>0</v>
      </c>
      <c r="AG880" s="23"/>
      <c r="AH880" s="25">
        <v>7.5</v>
      </c>
      <c r="AI880" s="20">
        <f t="shared" si="591"/>
        <v>0</v>
      </c>
      <c r="AJ880" s="23"/>
      <c r="AK880" s="22">
        <v>15</v>
      </c>
      <c r="AL880" s="20">
        <f t="shared" si="592"/>
        <v>0</v>
      </c>
      <c r="AM880" s="23"/>
      <c r="AN880" s="25">
        <v>12</v>
      </c>
      <c r="AO880" s="20">
        <f t="shared" si="593"/>
        <v>0</v>
      </c>
      <c r="AP880" s="23">
        <f t="shared" si="594"/>
        <v>0</v>
      </c>
      <c r="AQ880" s="23"/>
      <c r="AR880" s="27">
        <v>4</v>
      </c>
      <c r="AS880" s="23">
        <f t="shared" si="595"/>
        <v>0</v>
      </c>
      <c r="AT880" s="23"/>
      <c r="AU880" s="28">
        <v>6</v>
      </c>
      <c r="AV880" s="23">
        <f t="shared" si="596"/>
        <v>0</v>
      </c>
      <c r="AW880" s="23"/>
      <c r="AX880" s="29">
        <f t="shared" si="597"/>
        <v>0</v>
      </c>
      <c r="AY880" s="23"/>
      <c r="AZ880" s="30" t="e">
        <f t="shared" si="598"/>
        <v>#DIV/0!</v>
      </c>
      <c r="BA880" s="30" t="e">
        <f t="shared" si="599"/>
        <v>#DIV/0!</v>
      </c>
      <c r="BB880" s="30" t="e">
        <f t="shared" si="600"/>
        <v>#DIV/0!</v>
      </c>
      <c r="BC880" s="20">
        <f t="shared" si="601"/>
        <v>0</v>
      </c>
      <c r="BD880" s="20">
        <f t="shared" si="602"/>
        <v>0</v>
      </c>
      <c r="BE880" s="20">
        <f t="shared" si="603"/>
        <v>0</v>
      </c>
      <c r="BF880" s="20">
        <f t="shared" si="604"/>
        <v>0</v>
      </c>
      <c r="BG880" s="50"/>
      <c r="BH880" s="51"/>
      <c r="BI880" s="31" t="e">
        <f t="shared" si="605"/>
        <v>#DIV/0!</v>
      </c>
      <c r="BJ880" s="32">
        <f t="shared" si="606"/>
        <v>0</v>
      </c>
      <c r="BK880" s="109" t="e">
        <f t="shared" si="626"/>
        <v>#DIV/0!</v>
      </c>
      <c r="BL880" s="34">
        <f t="shared" si="608"/>
        <v>0</v>
      </c>
      <c r="BM880" s="33" t="e">
        <f t="shared" si="627"/>
        <v>#DIV/0!</v>
      </c>
      <c r="BN880" s="35">
        <f t="shared" si="610"/>
        <v>0</v>
      </c>
      <c r="BO880" s="33" t="e">
        <f t="shared" si="628"/>
        <v>#DIV/0!</v>
      </c>
      <c r="BP880" s="34">
        <f t="shared" si="612"/>
        <v>0</v>
      </c>
      <c r="BQ880" s="33" t="e">
        <f t="shared" si="629"/>
        <v>#DIV/0!</v>
      </c>
      <c r="BR880" s="36">
        <f t="shared" si="614"/>
        <v>0</v>
      </c>
      <c r="BS880" s="37" t="e">
        <f t="shared" si="630"/>
        <v>#DIV/0!</v>
      </c>
      <c r="BT880" s="37"/>
      <c r="BU880" s="52"/>
      <c r="BV880" s="38" t="e">
        <f t="shared" si="616"/>
        <v>#DIV/0!</v>
      </c>
      <c r="BW880" s="39">
        <f t="shared" si="617"/>
        <v>0</v>
      </c>
      <c r="BX880" s="31" t="e">
        <f t="shared" si="618"/>
        <v>#DIV/0!</v>
      </c>
      <c r="BY880" s="53"/>
      <c r="BZ880" s="53"/>
      <c r="CA880" s="53"/>
      <c r="CB880" s="53"/>
      <c r="CC880" s="54"/>
      <c r="CD880" s="54"/>
      <c r="CE880" s="54"/>
      <c r="CF880" s="42" t="e">
        <f t="shared" si="619"/>
        <v>#DIV/0!</v>
      </c>
      <c r="CG880" s="42" t="e">
        <f t="shared" si="620"/>
        <v>#DIV/0!</v>
      </c>
      <c r="CH880" s="42" t="e">
        <f t="shared" si="621"/>
        <v>#DIV/0!</v>
      </c>
      <c r="CI880" s="42" t="e">
        <f t="shared" si="622"/>
        <v>#DIV/0!</v>
      </c>
      <c r="CJ880" s="42" t="e">
        <f t="shared" si="623"/>
        <v>#DIV/0!</v>
      </c>
      <c r="CK880" s="43">
        <f t="shared" si="631"/>
        <v>0</v>
      </c>
    </row>
    <row r="881" spans="1:89" ht="50" hidden="1" customHeight="1" thickBot="1" x14ac:dyDescent="0.65">
      <c r="A881" s="47">
        <v>874</v>
      </c>
      <c r="B881" s="62"/>
      <c r="C881" s="48"/>
      <c r="D881" s="48"/>
      <c r="E881" s="48"/>
      <c r="F881" s="23"/>
      <c r="G881" s="19">
        <v>40</v>
      </c>
      <c r="H881" s="20">
        <f t="shared" si="625"/>
        <v>0</v>
      </c>
      <c r="I881" s="23"/>
      <c r="J881" s="22">
        <v>50</v>
      </c>
      <c r="K881" s="20">
        <f t="shared" si="583"/>
        <v>0</v>
      </c>
      <c r="L881" s="23"/>
      <c r="M881" s="24">
        <v>60</v>
      </c>
      <c r="N881" s="20">
        <f t="shared" si="584"/>
        <v>0</v>
      </c>
      <c r="O881" s="23"/>
      <c r="P881" s="25">
        <v>12</v>
      </c>
      <c r="Q881" s="20">
        <f t="shared" si="585"/>
        <v>0</v>
      </c>
      <c r="R881" s="23"/>
      <c r="S881" s="26">
        <v>12</v>
      </c>
      <c r="T881" s="20">
        <f t="shared" si="586"/>
        <v>0</v>
      </c>
      <c r="U881" s="23"/>
      <c r="V881" s="25">
        <v>8</v>
      </c>
      <c r="W881" s="20">
        <f t="shared" si="587"/>
        <v>0</v>
      </c>
      <c r="X881" s="23"/>
      <c r="Y881" s="25">
        <v>12</v>
      </c>
      <c r="Z881" s="20">
        <f t="shared" si="588"/>
        <v>0</v>
      </c>
      <c r="AA881" s="23"/>
      <c r="AB881" s="25">
        <v>10</v>
      </c>
      <c r="AC881" s="20">
        <f t="shared" si="589"/>
        <v>0</v>
      </c>
      <c r="AD881" s="23"/>
      <c r="AE881" s="25">
        <v>25</v>
      </c>
      <c r="AF881" s="20">
        <f t="shared" si="590"/>
        <v>0</v>
      </c>
      <c r="AG881" s="23"/>
      <c r="AH881" s="25">
        <v>7.5</v>
      </c>
      <c r="AI881" s="20">
        <f t="shared" si="591"/>
        <v>0</v>
      </c>
      <c r="AJ881" s="23"/>
      <c r="AK881" s="22">
        <v>15</v>
      </c>
      <c r="AL881" s="20">
        <f t="shared" si="592"/>
        <v>0</v>
      </c>
      <c r="AM881" s="23"/>
      <c r="AN881" s="25">
        <v>12</v>
      </c>
      <c r="AO881" s="20">
        <f t="shared" si="593"/>
        <v>0</v>
      </c>
      <c r="AP881" s="23">
        <f t="shared" si="594"/>
        <v>0</v>
      </c>
      <c r="AQ881" s="23"/>
      <c r="AR881" s="27">
        <v>4</v>
      </c>
      <c r="AS881" s="23">
        <f t="shared" si="595"/>
        <v>0</v>
      </c>
      <c r="AT881" s="23"/>
      <c r="AU881" s="28">
        <v>6</v>
      </c>
      <c r="AV881" s="23">
        <f t="shared" si="596"/>
        <v>0</v>
      </c>
      <c r="AW881" s="23"/>
      <c r="AX881" s="29">
        <f t="shared" si="597"/>
        <v>0</v>
      </c>
      <c r="AY881" s="23"/>
      <c r="AZ881" s="30" t="e">
        <f t="shared" si="598"/>
        <v>#DIV/0!</v>
      </c>
      <c r="BA881" s="30" t="e">
        <f t="shared" si="599"/>
        <v>#DIV/0!</v>
      </c>
      <c r="BB881" s="30" t="e">
        <f t="shared" si="600"/>
        <v>#DIV/0!</v>
      </c>
      <c r="BC881" s="20">
        <f t="shared" si="601"/>
        <v>0</v>
      </c>
      <c r="BD881" s="20">
        <f t="shared" si="602"/>
        <v>0</v>
      </c>
      <c r="BE881" s="20">
        <f t="shared" si="603"/>
        <v>0</v>
      </c>
      <c r="BF881" s="20">
        <f t="shared" si="604"/>
        <v>0</v>
      </c>
      <c r="BG881" s="50"/>
      <c r="BH881" s="51"/>
      <c r="BI881" s="31" t="e">
        <f t="shared" si="605"/>
        <v>#DIV/0!</v>
      </c>
      <c r="BJ881" s="32">
        <f t="shared" si="606"/>
        <v>0</v>
      </c>
      <c r="BK881" s="109" t="e">
        <f t="shared" si="626"/>
        <v>#DIV/0!</v>
      </c>
      <c r="BL881" s="34">
        <f t="shared" si="608"/>
        <v>0</v>
      </c>
      <c r="BM881" s="33" t="e">
        <f t="shared" si="627"/>
        <v>#DIV/0!</v>
      </c>
      <c r="BN881" s="35">
        <f t="shared" si="610"/>
        <v>0</v>
      </c>
      <c r="BO881" s="33" t="e">
        <f t="shared" si="628"/>
        <v>#DIV/0!</v>
      </c>
      <c r="BP881" s="34">
        <f t="shared" si="612"/>
        <v>0</v>
      </c>
      <c r="BQ881" s="33" t="e">
        <f t="shared" si="629"/>
        <v>#DIV/0!</v>
      </c>
      <c r="BR881" s="36">
        <f t="shared" si="614"/>
        <v>0</v>
      </c>
      <c r="BS881" s="37" t="e">
        <f t="shared" si="630"/>
        <v>#DIV/0!</v>
      </c>
      <c r="BT881" s="37"/>
      <c r="BU881" s="52"/>
      <c r="BV881" s="38" t="e">
        <f t="shared" si="616"/>
        <v>#DIV/0!</v>
      </c>
      <c r="BW881" s="39">
        <f t="shared" si="617"/>
        <v>0</v>
      </c>
      <c r="BX881" s="31" t="e">
        <f t="shared" si="618"/>
        <v>#DIV/0!</v>
      </c>
      <c r="BY881" s="53"/>
      <c r="BZ881" s="53"/>
      <c r="CA881" s="53"/>
      <c r="CB881" s="53"/>
      <c r="CC881" s="54"/>
      <c r="CD881" s="54"/>
      <c r="CE881" s="54"/>
      <c r="CF881" s="42" t="e">
        <f t="shared" si="619"/>
        <v>#DIV/0!</v>
      </c>
      <c r="CG881" s="42" t="e">
        <f t="shared" si="620"/>
        <v>#DIV/0!</v>
      </c>
      <c r="CH881" s="42" t="e">
        <f t="shared" si="621"/>
        <v>#DIV/0!</v>
      </c>
      <c r="CI881" s="42" t="e">
        <f t="shared" si="622"/>
        <v>#DIV/0!</v>
      </c>
      <c r="CJ881" s="42" t="e">
        <f t="shared" si="623"/>
        <v>#DIV/0!</v>
      </c>
      <c r="CK881" s="43">
        <f t="shared" si="631"/>
        <v>0</v>
      </c>
    </row>
    <row r="882" spans="1:89" ht="50" hidden="1" customHeight="1" thickBot="1" x14ac:dyDescent="0.65">
      <c r="A882" s="47">
        <v>875</v>
      </c>
      <c r="B882" s="47"/>
      <c r="C882" s="48"/>
      <c r="D882" s="48"/>
      <c r="E882" s="48"/>
      <c r="F882" s="23"/>
      <c r="G882" s="19">
        <v>40</v>
      </c>
      <c r="H882" s="20">
        <f t="shared" si="625"/>
        <v>0</v>
      </c>
      <c r="I882" s="23"/>
      <c r="J882" s="22">
        <v>50</v>
      </c>
      <c r="K882" s="20">
        <f t="shared" si="583"/>
        <v>0</v>
      </c>
      <c r="L882" s="23"/>
      <c r="M882" s="24">
        <v>60</v>
      </c>
      <c r="N882" s="20">
        <f t="shared" si="584"/>
        <v>0</v>
      </c>
      <c r="O882" s="23"/>
      <c r="P882" s="25">
        <v>12</v>
      </c>
      <c r="Q882" s="20">
        <f t="shared" si="585"/>
        <v>0</v>
      </c>
      <c r="R882" s="23"/>
      <c r="S882" s="26">
        <v>12</v>
      </c>
      <c r="T882" s="20">
        <f t="shared" si="586"/>
        <v>0</v>
      </c>
      <c r="U882" s="23"/>
      <c r="V882" s="25">
        <v>8</v>
      </c>
      <c r="W882" s="20">
        <f t="shared" si="587"/>
        <v>0</v>
      </c>
      <c r="X882" s="23"/>
      <c r="Y882" s="25">
        <v>12</v>
      </c>
      <c r="Z882" s="20">
        <f t="shared" si="588"/>
        <v>0</v>
      </c>
      <c r="AA882" s="23"/>
      <c r="AB882" s="25">
        <v>10</v>
      </c>
      <c r="AC882" s="20">
        <f t="shared" si="589"/>
        <v>0</v>
      </c>
      <c r="AD882" s="23"/>
      <c r="AE882" s="25">
        <v>25</v>
      </c>
      <c r="AF882" s="20">
        <f t="shared" si="590"/>
        <v>0</v>
      </c>
      <c r="AG882" s="23"/>
      <c r="AH882" s="25">
        <v>7.5</v>
      </c>
      <c r="AI882" s="20">
        <f t="shared" si="591"/>
        <v>0</v>
      </c>
      <c r="AJ882" s="23"/>
      <c r="AK882" s="22">
        <v>15</v>
      </c>
      <c r="AL882" s="20">
        <f t="shared" si="592"/>
        <v>0</v>
      </c>
      <c r="AM882" s="23"/>
      <c r="AN882" s="25">
        <v>12</v>
      </c>
      <c r="AO882" s="20">
        <f t="shared" si="593"/>
        <v>0</v>
      </c>
      <c r="AP882" s="23">
        <f t="shared" si="594"/>
        <v>0</v>
      </c>
      <c r="AQ882" s="23"/>
      <c r="AR882" s="27">
        <v>4</v>
      </c>
      <c r="AS882" s="23">
        <f t="shared" si="595"/>
        <v>0</v>
      </c>
      <c r="AT882" s="23"/>
      <c r="AU882" s="28">
        <v>6</v>
      </c>
      <c r="AV882" s="23">
        <f t="shared" si="596"/>
        <v>0</v>
      </c>
      <c r="AW882" s="23"/>
      <c r="AX882" s="29">
        <f t="shared" si="597"/>
        <v>0</v>
      </c>
      <c r="AY882" s="23"/>
      <c r="AZ882" s="30" t="e">
        <f t="shared" si="598"/>
        <v>#DIV/0!</v>
      </c>
      <c r="BA882" s="30" t="e">
        <f t="shared" si="599"/>
        <v>#DIV/0!</v>
      </c>
      <c r="BB882" s="30" t="e">
        <f t="shared" si="600"/>
        <v>#DIV/0!</v>
      </c>
      <c r="BC882" s="20">
        <f t="shared" si="601"/>
        <v>0</v>
      </c>
      <c r="BD882" s="20">
        <f t="shared" si="602"/>
        <v>0</v>
      </c>
      <c r="BE882" s="20">
        <f t="shared" si="603"/>
        <v>0</v>
      </c>
      <c r="BF882" s="20">
        <f t="shared" si="604"/>
        <v>0</v>
      </c>
      <c r="BG882" s="50"/>
      <c r="BH882" s="51"/>
      <c r="BI882" s="31" t="e">
        <f t="shared" si="605"/>
        <v>#DIV/0!</v>
      </c>
      <c r="BJ882" s="32">
        <f t="shared" si="606"/>
        <v>0</v>
      </c>
      <c r="BK882" s="109" t="e">
        <f t="shared" si="626"/>
        <v>#DIV/0!</v>
      </c>
      <c r="BL882" s="34">
        <f t="shared" si="608"/>
        <v>0</v>
      </c>
      <c r="BM882" s="33" t="e">
        <f t="shared" si="627"/>
        <v>#DIV/0!</v>
      </c>
      <c r="BN882" s="35">
        <f t="shared" si="610"/>
        <v>0</v>
      </c>
      <c r="BO882" s="33" t="e">
        <f t="shared" si="628"/>
        <v>#DIV/0!</v>
      </c>
      <c r="BP882" s="34">
        <f t="shared" si="612"/>
        <v>0</v>
      </c>
      <c r="BQ882" s="33" t="e">
        <f t="shared" si="629"/>
        <v>#DIV/0!</v>
      </c>
      <c r="BR882" s="36">
        <f t="shared" si="614"/>
        <v>0</v>
      </c>
      <c r="BS882" s="37" t="e">
        <f t="shared" si="630"/>
        <v>#DIV/0!</v>
      </c>
      <c r="BT882" s="37"/>
      <c r="BU882" s="52"/>
      <c r="BV882" s="38" t="e">
        <f t="shared" si="616"/>
        <v>#DIV/0!</v>
      </c>
      <c r="BW882" s="39">
        <f t="shared" si="617"/>
        <v>0</v>
      </c>
      <c r="BX882" s="31" t="e">
        <f t="shared" si="618"/>
        <v>#DIV/0!</v>
      </c>
      <c r="BY882" s="53"/>
      <c r="BZ882" s="53"/>
      <c r="CA882" s="53"/>
      <c r="CB882" s="53"/>
      <c r="CC882" s="54"/>
      <c r="CD882" s="54"/>
      <c r="CE882" s="54"/>
      <c r="CF882" s="42" t="e">
        <f t="shared" si="619"/>
        <v>#DIV/0!</v>
      </c>
      <c r="CG882" s="42" t="e">
        <f t="shared" si="620"/>
        <v>#DIV/0!</v>
      </c>
      <c r="CH882" s="42" t="e">
        <f t="shared" si="621"/>
        <v>#DIV/0!</v>
      </c>
      <c r="CI882" s="42" t="e">
        <f t="shared" si="622"/>
        <v>#DIV/0!</v>
      </c>
      <c r="CJ882" s="42" t="e">
        <f t="shared" si="623"/>
        <v>#DIV/0!</v>
      </c>
      <c r="CK882" s="43">
        <f t="shared" si="631"/>
        <v>0</v>
      </c>
    </row>
    <row r="883" spans="1:89" ht="50" hidden="1" customHeight="1" thickBot="1" x14ac:dyDescent="0.65">
      <c r="A883" s="47">
        <v>876</v>
      </c>
      <c r="B883" s="110"/>
      <c r="C883" s="111"/>
      <c r="D883" s="111"/>
      <c r="E883" s="111"/>
      <c r="F883" s="23"/>
      <c r="G883" s="19">
        <v>40</v>
      </c>
      <c r="H883" s="20">
        <f t="shared" si="625"/>
        <v>0</v>
      </c>
      <c r="I883" s="23"/>
      <c r="J883" s="22">
        <v>50</v>
      </c>
      <c r="K883" s="20">
        <f t="shared" si="583"/>
        <v>0</v>
      </c>
      <c r="L883" s="23"/>
      <c r="M883" s="24">
        <v>60</v>
      </c>
      <c r="N883" s="20">
        <f t="shared" si="584"/>
        <v>0</v>
      </c>
      <c r="O883" s="23"/>
      <c r="P883" s="25">
        <v>12</v>
      </c>
      <c r="Q883" s="20">
        <f t="shared" si="585"/>
        <v>0</v>
      </c>
      <c r="R883" s="23"/>
      <c r="S883" s="26">
        <v>12</v>
      </c>
      <c r="T883" s="20">
        <f t="shared" si="586"/>
        <v>0</v>
      </c>
      <c r="U883" s="23"/>
      <c r="V883" s="25">
        <v>8</v>
      </c>
      <c r="W883" s="20">
        <f t="shared" si="587"/>
        <v>0</v>
      </c>
      <c r="X883" s="23"/>
      <c r="Y883" s="25">
        <v>12</v>
      </c>
      <c r="Z883" s="20">
        <f t="shared" si="588"/>
        <v>0</v>
      </c>
      <c r="AA883" s="23"/>
      <c r="AB883" s="25">
        <v>10</v>
      </c>
      <c r="AC883" s="20">
        <f t="shared" si="589"/>
        <v>0</v>
      </c>
      <c r="AD883" s="23"/>
      <c r="AE883" s="25">
        <v>25</v>
      </c>
      <c r="AF883" s="20">
        <f t="shared" si="590"/>
        <v>0</v>
      </c>
      <c r="AG883" s="23"/>
      <c r="AH883" s="25">
        <v>7.5</v>
      </c>
      <c r="AI883" s="20">
        <f t="shared" si="591"/>
        <v>0</v>
      </c>
      <c r="AJ883" s="23"/>
      <c r="AK883" s="22">
        <v>15</v>
      </c>
      <c r="AL883" s="20">
        <f t="shared" si="592"/>
        <v>0</v>
      </c>
      <c r="AM883" s="23"/>
      <c r="AN883" s="25">
        <v>12</v>
      </c>
      <c r="AO883" s="20">
        <f t="shared" si="593"/>
        <v>0</v>
      </c>
      <c r="AP883" s="23">
        <f t="shared" si="594"/>
        <v>0</v>
      </c>
      <c r="AQ883" s="23"/>
      <c r="AR883" s="27">
        <v>4</v>
      </c>
      <c r="AS883" s="23">
        <f t="shared" si="595"/>
        <v>0</v>
      </c>
      <c r="AT883" s="23"/>
      <c r="AU883" s="28">
        <v>6</v>
      </c>
      <c r="AV883" s="23">
        <f t="shared" si="596"/>
        <v>0</v>
      </c>
      <c r="AW883" s="23"/>
      <c r="AX883" s="29">
        <f t="shared" si="597"/>
        <v>0</v>
      </c>
      <c r="AY883" s="23"/>
      <c r="AZ883" s="30" t="e">
        <f t="shared" si="598"/>
        <v>#DIV/0!</v>
      </c>
      <c r="BA883" s="30" t="e">
        <f t="shared" si="599"/>
        <v>#DIV/0!</v>
      </c>
      <c r="BB883" s="30" t="e">
        <f t="shared" si="600"/>
        <v>#DIV/0!</v>
      </c>
      <c r="BC883" s="20">
        <f t="shared" si="601"/>
        <v>0</v>
      </c>
      <c r="BD883" s="20">
        <f t="shared" si="602"/>
        <v>0</v>
      </c>
      <c r="BE883" s="20">
        <f t="shared" si="603"/>
        <v>0</v>
      </c>
      <c r="BF883" s="20">
        <f t="shared" si="604"/>
        <v>0</v>
      </c>
      <c r="BG883" s="50"/>
      <c r="BH883" s="51"/>
      <c r="BI883" s="31" t="e">
        <f t="shared" si="605"/>
        <v>#DIV/0!</v>
      </c>
      <c r="BJ883" s="32">
        <f t="shared" si="606"/>
        <v>0</v>
      </c>
      <c r="BK883" s="109" t="e">
        <f t="shared" si="626"/>
        <v>#DIV/0!</v>
      </c>
      <c r="BL883" s="34">
        <f t="shared" si="608"/>
        <v>0</v>
      </c>
      <c r="BM883" s="33" t="e">
        <f t="shared" si="627"/>
        <v>#DIV/0!</v>
      </c>
      <c r="BN883" s="35">
        <f t="shared" si="610"/>
        <v>0</v>
      </c>
      <c r="BO883" s="33" t="e">
        <f t="shared" si="628"/>
        <v>#DIV/0!</v>
      </c>
      <c r="BP883" s="34">
        <f t="shared" si="612"/>
        <v>0</v>
      </c>
      <c r="BQ883" s="33" t="e">
        <f t="shared" si="629"/>
        <v>#DIV/0!</v>
      </c>
      <c r="BR883" s="36">
        <f t="shared" si="614"/>
        <v>0</v>
      </c>
      <c r="BS883" s="37" t="e">
        <f t="shared" si="630"/>
        <v>#DIV/0!</v>
      </c>
      <c r="BT883" s="37"/>
      <c r="BU883" s="52"/>
      <c r="BV883" s="38" t="e">
        <f t="shared" si="616"/>
        <v>#DIV/0!</v>
      </c>
      <c r="BW883" s="39">
        <f t="shared" si="617"/>
        <v>0</v>
      </c>
      <c r="BX883" s="31" t="e">
        <f t="shared" si="618"/>
        <v>#DIV/0!</v>
      </c>
      <c r="BY883" s="53"/>
      <c r="BZ883" s="53"/>
      <c r="CA883" s="53"/>
      <c r="CB883" s="53"/>
      <c r="CC883" s="54"/>
      <c r="CD883" s="54"/>
      <c r="CE883" s="54"/>
      <c r="CF883" s="42" t="e">
        <f t="shared" si="619"/>
        <v>#DIV/0!</v>
      </c>
      <c r="CG883" s="42" t="e">
        <f t="shared" si="620"/>
        <v>#DIV/0!</v>
      </c>
      <c r="CH883" s="42" t="e">
        <f t="shared" si="621"/>
        <v>#DIV/0!</v>
      </c>
      <c r="CI883" s="42" t="e">
        <f t="shared" si="622"/>
        <v>#DIV/0!</v>
      </c>
      <c r="CJ883" s="42" t="e">
        <f t="shared" si="623"/>
        <v>#DIV/0!</v>
      </c>
      <c r="CK883" s="43">
        <f t="shared" si="631"/>
        <v>0</v>
      </c>
    </row>
    <row r="884" spans="1:89" ht="50" hidden="1" customHeight="1" thickBot="1" x14ac:dyDescent="0.65">
      <c r="A884" s="47">
        <v>877</v>
      </c>
      <c r="B884" s="110"/>
      <c r="C884" s="111"/>
      <c r="D884" s="111"/>
      <c r="E884" s="111"/>
      <c r="F884" s="23"/>
      <c r="G884" s="19">
        <v>40</v>
      </c>
      <c r="H884" s="20">
        <f t="shared" si="625"/>
        <v>0</v>
      </c>
      <c r="I884" s="23"/>
      <c r="J884" s="22">
        <v>50</v>
      </c>
      <c r="K884" s="20">
        <f t="shared" si="583"/>
        <v>0</v>
      </c>
      <c r="L884" s="23"/>
      <c r="M884" s="24">
        <v>60</v>
      </c>
      <c r="N884" s="20">
        <f t="shared" si="584"/>
        <v>0</v>
      </c>
      <c r="O884" s="23"/>
      <c r="P884" s="25">
        <v>12</v>
      </c>
      <c r="Q884" s="20">
        <f t="shared" si="585"/>
        <v>0</v>
      </c>
      <c r="R884" s="23"/>
      <c r="S884" s="26">
        <v>12</v>
      </c>
      <c r="T884" s="20">
        <f t="shared" si="586"/>
        <v>0</v>
      </c>
      <c r="U884" s="23"/>
      <c r="V884" s="25">
        <v>8</v>
      </c>
      <c r="W884" s="20">
        <f t="shared" si="587"/>
        <v>0</v>
      </c>
      <c r="X884" s="23"/>
      <c r="Y884" s="25">
        <v>12</v>
      </c>
      <c r="Z884" s="20">
        <f t="shared" si="588"/>
        <v>0</v>
      </c>
      <c r="AA884" s="23"/>
      <c r="AB884" s="25">
        <v>10</v>
      </c>
      <c r="AC884" s="20">
        <f t="shared" si="589"/>
        <v>0</v>
      </c>
      <c r="AD884" s="23"/>
      <c r="AE884" s="25">
        <v>25</v>
      </c>
      <c r="AF884" s="20">
        <f t="shared" si="590"/>
        <v>0</v>
      </c>
      <c r="AG884" s="23"/>
      <c r="AH884" s="25">
        <v>7.5</v>
      </c>
      <c r="AI884" s="20">
        <f t="shared" si="591"/>
        <v>0</v>
      </c>
      <c r="AJ884" s="23"/>
      <c r="AK884" s="22">
        <v>15</v>
      </c>
      <c r="AL884" s="20">
        <f t="shared" si="592"/>
        <v>0</v>
      </c>
      <c r="AM884" s="23"/>
      <c r="AN884" s="25">
        <v>12</v>
      </c>
      <c r="AO884" s="20">
        <f t="shared" si="593"/>
        <v>0</v>
      </c>
      <c r="AP884" s="23">
        <f t="shared" si="594"/>
        <v>0</v>
      </c>
      <c r="AQ884" s="23"/>
      <c r="AR884" s="27">
        <v>4</v>
      </c>
      <c r="AS884" s="23">
        <f t="shared" si="595"/>
        <v>0</v>
      </c>
      <c r="AT884" s="23"/>
      <c r="AU884" s="28">
        <v>6</v>
      </c>
      <c r="AV884" s="23">
        <f t="shared" si="596"/>
        <v>0</v>
      </c>
      <c r="AW884" s="23"/>
      <c r="AX884" s="29">
        <f t="shared" si="597"/>
        <v>0</v>
      </c>
      <c r="AY884" s="23"/>
      <c r="AZ884" s="30" t="e">
        <f t="shared" si="598"/>
        <v>#DIV/0!</v>
      </c>
      <c r="BA884" s="30" t="e">
        <f t="shared" si="599"/>
        <v>#DIV/0!</v>
      </c>
      <c r="BB884" s="30" t="e">
        <f t="shared" si="600"/>
        <v>#DIV/0!</v>
      </c>
      <c r="BC884" s="20">
        <f t="shared" si="601"/>
        <v>0</v>
      </c>
      <c r="BD884" s="20">
        <f t="shared" si="602"/>
        <v>0</v>
      </c>
      <c r="BE884" s="20">
        <f t="shared" si="603"/>
        <v>0</v>
      </c>
      <c r="BF884" s="20">
        <f t="shared" si="604"/>
        <v>0</v>
      </c>
      <c r="BG884" s="50"/>
      <c r="BH884" s="51"/>
      <c r="BI884" s="31" t="e">
        <f t="shared" si="605"/>
        <v>#DIV/0!</v>
      </c>
      <c r="BJ884" s="32">
        <f t="shared" si="606"/>
        <v>0</v>
      </c>
      <c r="BK884" s="109" t="e">
        <f t="shared" si="626"/>
        <v>#DIV/0!</v>
      </c>
      <c r="BL884" s="34">
        <f t="shared" si="608"/>
        <v>0</v>
      </c>
      <c r="BM884" s="33" t="e">
        <f t="shared" si="627"/>
        <v>#DIV/0!</v>
      </c>
      <c r="BN884" s="35">
        <f t="shared" si="610"/>
        <v>0</v>
      </c>
      <c r="BO884" s="33" t="e">
        <f t="shared" si="628"/>
        <v>#DIV/0!</v>
      </c>
      <c r="BP884" s="34">
        <f t="shared" si="612"/>
        <v>0</v>
      </c>
      <c r="BQ884" s="33" t="e">
        <f t="shared" si="629"/>
        <v>#DIV/0!</v>
      </c>
      <c r="BR884" s="36">
        <f t="shared" si="614"/>
        <v>0</v>
      </c>
      <c r="BS884" s="37" t="e">
        <f t="shared" si="630"/>
        <v>#DIV/0!</v>
      </c>
      <c r="BT884" s="37"/>
      <c r="BU884" s="52"/>
      <c r="BV884" s="38" t="e">
        <f t="shared" si="616"/>
        <v>#DIV/0!</v>
      </c>
      <c r="BW884" s="39">
        <f t="shared" si="617"/>
        <v>0</v>
      </c>
      <c r="BX884" s="31" t="e">
        <f t="shared" si="618"/>
        <v>#DIV/0!</v>
      </c>
      <c r="BY884" s="53"/>
      <c r="BZ884" s="53"/>
      <c r="CA884" s="53"/>
      <c r="CB884" s="53"/>
      <c r="CC884" s="54"/>
      <c r="CD884" s="54"/>
      <c r="CE884" s="54"/>
      <c r="CF884" s="42" t="e">
        <f t="shared" si="619"/>
        <v>#DIV/0!</v>
      </c>
      <c r="CG884" s="42" t="e">
        <f t="shared" si="620"/>
        <v>#DIV/0!</v>
      </c>
      <c r="CH884" s="42" t="e">
        <f t="shared" si="621"/>
        <v>#DIV/0!</v>
      </c>
      <c r="CI884" s="42" t="e">
        <f t="shared" si="622"/>
        <v>#DIV/0!</v>
      </c>
      <c r="CJ884" s="42" t="e">
        <f t="shared" si="623"/>
        <v>#DIV/0!</v>
      </c>
      <c r="CK884" s="43">
        <f t="shared" si="631"/>
        <v>0</v>
      </c>
    </row>
    <row r="885" spans="1:89" ht="50" hidden="1" customHeight="1" thickBot="1" x14ac:dyDescent="0.65">
      <c r="A885" s="47">
        <v>878</v>
      </c>
      <c r="B885" s="110"/>
      <c r="C885" s="111"/>
      <c r="D885" s="111"/>
      <c r="E885" s="111"/>
      <c r="F885" s="23"/>
      <c r="G885" s="19">
        <v>40</v>
      </c>
      <c r="H885" s="20">
        <f t="shared" si="625"/>
        <v>0</v>
      </c>
      <c r="I885" s="23"/>
      <c r="J885" s="22">
        <v>50</v>
      </c>
      <c r="K885" s="20">
        <f t="shared" si="583"/>
        <v>0</v>
      </c>
      <c r="L885" s="23"/>
      <c r="M885" s="24">
        <v>60</v>
      </c>
      <c r="N885" s="20">
        <f t="shared" si="584"/>
        <v>0</v>
      </c>
      <c r="O885" s="23"/>
      <c r="P885" s="25">
        <v>12</v>
      </c>
      <c r="Q885" s="20">
        <f t="shared" si="585"/>
        <v>0</v>
      </c>
      <c r="R885" s="23"/>
      <c r="S885" s="26">
        <v>12</v>
      </c>
      <c r="T885" s="20">
        <f t="shared" si="586"/>
        <v>0</v>
      </c>
      <c r="U885" s="23"/>
      <c r="V885" s="25">
        <v>8</v>
      </c>
      <c r="W885" s="20">
        <f t="shared" si="587"/>
        <v>0</v>
      </c>
      <c r="X885" s="23"/>
      <c r="Y885" s="25">
        <v>12</v>
      </c>
      <c r="Z885" s="20">
        <f t="shared" si="588"/>
        <v>0</v>
      </c>
      <c r="AA885" s="23"/>
      <c r="AB885" s="25">
        <v>10</v>
      </c>
      <c r="AC885" s="20">
        <f t="shared" si="589"/>
        <v>0</v>
      </c>
      <c r="AD885" s="23"/>
      <c r="AE885" s="25">
        <v>25</v>
      </c>
      <c r="AF885" s="20">
        <f t="shared" si="590"/>
        <v>0</v>
      </c>
      <c r="AG885" s="23"/>
      <c r="AH885" s="25">
        <v>7.5</v>
      </c>
      <c r="AI885" s="20">
        <f t="shared" si="591"/>
        <v>0</v>
      </c>
      <c r="AJ885" s="23"/>
      <c r="AK885" s="22">
        <v>15</v>
      </c>
      <c r="AL885" s="20">
        <f t="shared" si="592"/>
        <v>0</v>
      </c>
      <c r="AM885" s="23"/>
      <c r="AN885" s="25">
        <v>12</v>
      </c>
      <c r="AO885" s="20">
        <f t="shared" si="593"/>
        <v>0</v>
      </c>
      <c r="AP885" s="23">
        <f t="shared" si="594"/>
        <v>0</v>
      </c>
      <c r="AQ885" s="23"/>
      <c r="AR885" s="27">
        <v>4</v>
      </c>
      <c r="AS885" s="23">
        <f t="shared" si="595"/>
        <v>0</v>
      </c>
      <c r="AT885" s="23"/>
      <c r="AU885" s="28">
        <v>6</v>
      </c>
      <c r="AV885" s="23">
        <f t="shared" si="596"/>
        <v>0</v>
      </c>
      <c r="AW885" s="23"/>
      <c r="AX885" s="29">
        <f t="shared" si="597"/>
        <v>0</v>
      </c>
      <c r="AY885" s="23"/>
      <c r="AZ885" s="30" t="e">
        <f t="shared" si="598"/>
        <v>#DIV/0!</v>
      </c>
      <c r="BA885" s="30" t="e">
        <f t="shared" si="599"/>
        <v>#DIV/0!</v>
      </c>
      <c r="BB885" s="30" t="e">
        <f t="shared" si="600"/>
        <v>#DIV/0!</v>
      </c>
      <c r="BC885" s="20">
        <f t="shared" si="601"/>
        <v>0</v>
      </c>
      <c r="BD885" s="20">
        <f t="shared" si="602"/>
        <v>0</v>
      </c>
      <c r="BE885" s="20">
        <f t="shared" si="603"/>
        <v>0</v>
      </c>
      <c r="BF885" s="20">
        <f t="shared" si="604"/>
        <v>0</v>
      </c>
      <c r="BG885" s="50"/>
      <c r="BH885" s="51"/>
      <c r="BI885" s="31" t="e">
        <f t="shared" si="605"/>
        <v>#DIV/0!</v>
      </c>
      <c r="BJ885" s="32">
        <f t="shared" si="606"/>
        <v>0</v>
      </c>
      <c r="BK885" s="109" t="e">
        <f t="shared" si="626"/>
        <v>#DIV/0!</v>
      </c>
      <c r="BL885" s="34">
        <f t="shared" si="608"/>
        <v>0</v>
      </c>
      <c r="BM885" s="33" t="e">
        <f t="shared" si="627"/>
        <v>#DIV/0!</v>
      </c>
      <c r="BN885" s="35">
        <f t="shared" si="610"/>
        <v>0</v>
      </c>
      <c r="BO885" s="33" t="e">
        <f t="shared" si="628"/>
        <v>#DIV/0!</v>
      </c>
      <c r="BP885" s="34">
        <f t="shared" si="612"/>
        <v>0</v>
      </c>
      <c r="BQ885" s="33" t="e">
        <f t="shared" si="629"/>
        <v>#DIV/0!</v>
      </c>
      <c r="BR885" s="36">
        <f t="shared" si="614"/>
        <v>0</v>
      </c>
      <c r="BS885" s="37" t="e">
        <f t="shared" si="630"/>
        <v>#DIV/0!</v>
      </c>
      <c r="BT885" s="37"/>
      <c r="BU885" s="52"/>
      <c r="BV885" s="38" t="e">
        <f t="shared" si="616"/>
        <v>#DIV/0!</v>
      </c>
      <c r="BW885" s="39">
        <f t="shared" si="617"/>
        <v>0</v>
      </c>
      <c r="BX885" s="31" t="e">
        <f t="shared" si="618"/>
        <v>#DIV/0!</v>
      </c>
      <c r="BY885" s="53"/>
      <c r="BZ885" s="53"/>
      <c r="CA885" s="53"/>
      <c r="CB885" s="53"/>
      <c r="CC885" s="54"/>
      <c r="CD885" s="54"/>
      <c r="CE885" s="54"/>
      <c r="CF885" s="42" t="e">
        <f t="shared" si="619"/>
        <v>#DIV/0!</v>
      </c>
      <c r="CG885" s="42" t="e">
        <f t="shared" si="620"/>
        <v>#DIV/0!</v>
      </c>
      <c r="CH885" s="42" t="e">
        <f t="shared" si="621"/>
        <v>#DIV/0!</v>
      </c>
      <c r="CI885" s="42" t="e">
        <f t="shared" si="622"/>
        <v>#DIV/0!</v>
      </c>
      <c r="CJ885" s="42" t="e">
        <f t="shared" si="623"/>
        <v>#DIV/0!</v>
      </c>
      <c r="CK885" s="43">
        <f t="shared" si="631"/>
        <v>0</v>
      </c>
    </row>
    <row r="886" spans="1:89" ht="50" hidden="1" customHeight="1" thickBot="1" x14ac:dyDescent="0.65">
      <c r="A886" s="47">
        <v>879</v>
      </c>
      <c r="B886" s="110"/>
      <c r="C886" s="111"/>
      <c r="D886" s="111"/>
      <c r="E886" s="111"/>
      <c r="F886" s="23"/>
      <c r="G886" s="19">
        <v>40</v>
      </c>
      <c r="H886" s="20">
        <f t="shared" si="625"/>
        <v>0</v>
      </c>
      <c r="I886" s="23"/>
      <c r="J886" s="22">
        <v>50</v>
      </c>
      <c r="K886" s="20">
        <f t="shared" si="583"/>
        <v>0</v>
      </c>
      <c r="L886" s="23"/>
      <c r="M886" s="24">
        <v>60</v>
      </c>
      <c r="N886" s="20">
        <f t="shared" si="584"/>
        <v>0</v>
      </c>
      <c r="O886" s="23"/>
      <c r="P886" s="25">
        <v>12</v>
      </c>
      <c r="Q886" s="20">
        <f t="shared" si="585"/>
        <v>0</v>
      </c>
      <c r="R886" s="23"/>
      <c r="S886" s="26">
        <v>12</v>
      </c>
      <c r="T886" s="20">
        <f t="shared" si="586"/>
        <v>0</v>
      </c>
      <c r="U886" s="23"/>
      <c r="V886" s="25">
        <v>8</v>
      </c>
      <c r="W886" s="20">
        <f t="shared" si="587"/>
        <v>0</v>
      </c>
      <c r="X886" s="23"/>
      <c r="Y886" s="25">
        <v>12</v>
      </c>
      <c r="Z886" s="20">
        <f t="shared" si="588"/>
        <v>0</v>
      </c>
      <c r="AA886" s="23"/>
      <c r="AB886" s="25">
        <v>10</v>
      </c>
      <c r="AC886" s="20">
        <f t="shared" si="589"/>
        <v>0</v>
      </c>
      <c r="AD886" s="23"/>
      <c r="AE886" s="25">
        <v>25</v>
      </c>
      <c r="AF886" s="20">
        <f t="shared" si="590"/>
        <v>0</v>
      </c>
      <c r="AG886" s="23"/>
      <c r="AH886" s="25">
        <v>7.5</v>
      </c>
      <c r="AI886" s="20">
        <f t="shared" si="591"/>
        <v>0</v>
      </c>
      <c r="AJ886" s="23"/>
      <c r="AK886" s="22">
        <v>15</v>
      </c>
      <c r="AL886" s="20">
        <f t="shared" si="592"/>
        <v>0</v>
      </c>
      <c r="AM886" s="23"/>
      <c r="AN886" s="25">
        <v>12</v>
      </c>
      <c r="AO886" s="20">
        <f t="shared" si="593"/>
        <v>0</v>
      </c>
      <c r="AP886" s="23">
        <f t="shared" si="594"/>
        <v>0</v>
      </c>
      <c r="AQ886" s="23"/>
      <c r="AR886" s="27">
        <v>4</v>
      </c>
      <c r="AS886" s="23">
        <f t="shared" si="595"/>
        <v>0</v>
      </c>
      <c r="AT886" s="23"/>
      <c r="AU886" s="28">
        <v>6</v>
      </c>
      <c r="AV886" s="23">
        <f t="shared" si="596"/>
        <v>0</v>
      </c>
      <c r="AW886" s="23"/>
      <c r="AX886" s="29">
        <f t="shared" si="597"/>
        <v>0</v>
      </c>
      <c r="AY886" s="23"/>
      <c r="AZ886" s="30" t="e">
        <f t="shared" si="598"/>
        <v>#DIV/0!</v>
      </c>
      <c r="BA886" s="30" t="e">
        <f t="shared" si="599"/>
        <v>#DIV/0!</v>
      </c>
      <c r="BB886" s="30" t="e">
        <f t="shared" si="600"/>
        <v>#DIV/0!</v>
      </c>
      <c r="BC886" s="20">
        <f t="shared" si="601"/>
        <v>0</v>
      </c>
      <c r="BD886" s="20">
        <f t="shared" si="602"/>
        <v>0</v>
      </c>
      <c r="BE886" s="20">
        <f t="shared" si="603"/>
        <v>0</v>
      </c>
      <c r="BF886" s="20">
        <f t="shared" si="604"/>
        <v>0</v>
      </c>
      <c r="BG886" s="50"/>
      <c r="BH886" s="51"/>
      <c r="BI886" s="31" t="e">
        <f t="shared" si="605"/>
        <v>#DIV/0!</v>
      </c>
      <c r="BJ886" s="32">
        <f t="shared" si="606"/>
        <v>0</v>
      </c>
      <c r="BK886" s="109" t="e">
        <f t="shared" si="626"/>
        <v>#DIV/0!</v>
      </c>
      <c r="BL886" s="34">
        <f t="shared" si="608"/>
        <v>0</v>
      </c>
      <c r="BM886" s="33" t="e">
        <f t="shared" si="627"/>
        <v>#DIV/0!</v>
      </c>
      <c r="BN886" s="35">
        <f t="shared" si="610"/>
        <v>0</v>
      </c>
      <c r="BO886" s="33" t="e">
        <f t="shared" si="628"/>
        <v>#DIV/0!</v>
      </c>
      <c r="BP886" s="34">
        <f t="shared" si="612"/>
        <v>0</v>
      </c>
      <c r="BQ886" s="33" t="e">
        <f t="shared" si="629"/>
        <v>#DIV/0!</v>
      </c>
      <c r="BR886" s="36">
        <f t="shared" si="614"/>
        <v>0</v>
      </c>
      <c r="BS886" s="37" t="e">
        <f t="shared" si="630"/>
        <v>#DIV/0!</v>
      </c>
      <c r="BT886" s="37"/>
      <c r="BU886" s="52"/>
      <c r="BV886" s="38" t="e">
        <f t="shared" si="616"/>
        <v>#DIV/0!</v>
      </c>
      <c r="BW886" s="39">
        <f t="shared" si="617"/>
        <v>0</v>
      </c>
      <c r="BX886" s="31" t="e">
        <f t="shared" si="618"/>
        <v>#DIV/0!</v>
      </c>
      <c r="BY886" s="53"/>
      <c r="BZ886" s="53"/>
      <c r="CA886" s="53"/>
      <c r="CB886" s="53"/>
      <c r="CC886" s="54"/>
      <c r="CD886" s="54"/>
      <c r="CE886" s="54"/>
      <c r="CF886" s="42" t="e">
        <f t="shared" si="619"/>
        <v>#DIV/0!</v>
      </c>
      <c r="CG886" s="42" t="e">
        <f t="shared" si="620"/>
        <v>#DIV/0!</v>
      </c>
      <c r="CH886" s="42" t="e">
        <f t="shared" si="621"/>
        <v>#DIV/0!</v>
      </c>
      <c r="CI886" s="42" t="e">
        <f t="shared" si="622"/>
        <v>#DIV/0!</v>
      </c>
      <c r="CJ886" s="42" t="e">
        <f t="shared" si="623"/>
        <v>#DIV/0!</v>
      </c>
      <c r="CK886" s="43">
        <f t="shared" si="631"/>
        <v>0</v>
      </c>
    </row>
    <row r="887" spans="1:89" ht="50" hidden="1" customHeight="1" thickBot="1" x14ac:dyDescent="0.65">
      <c r="A887" s="47">
        <v>880</v>
      </c>
      <c r="B887" s="110"/>
      <c r="C887" s="111"/>
      <c r="D887" s="111"/>
      <c r="E887" s="111"/>
      <c r="F887" s="23"/>
      <c r="G887" s="19">
        <v>40</v>
      </c>
      <c r="H887" s="20">
        <f t="shared" si="625"/>
        <v>0</v>
      </c>
      <c r="I887" s="23"/>
      <c r="J887" s="22">
        <v>50</v>
      </c>
      <c r="K887" s="20">
        <f t="shared" si="583"/>
        <v>0</v>
      </c>
      <c r="L887" s="23"/>
      <c r="M887" s="24">
        <v>60</v>
      </c>
      <c r="N887" s="20">
        <f t="shared" si="584"/>
        <v>0</v>
      </c>
      <c r="O887" s="23"/>
      <c r="P887" s="25">
        <v>12</v>
      </c>
      <c r="Q887" s="20">
        <f t="shared" si="585"/>
        <v>0</v>
      </c>
      <c r="R887" s="23"/>
      <c r="S887" s="26">
        <v>12</v>
      </c>
      <c r="T887" s="20">
        <f t="shared" si="586"/>
        <v>0</v>
      </c>
      <c r="U887" s="23"/>
      <c r="V887" s="25">
        <v>8</v>
      </c>
      <c r="W887" s="20">
        <f t="shared" si="587"/>
        <v>0</v>
      </c>
      <c r="X887" s="23"/>
      <c r="Y887" s="25">
        <v>12</v>
      </c>
      <c r="Z887" s="20">
        <f t="shared" si="588"/>
        <v>0</v>
      </c>
      <c r="AA887" s="23"/>
      <c r="AB887" s="25">
        <v>10</v>
      </c>
      <c r="AC887" s="20">
        <f t="shared" si="589"/>
        <v>0</v>
      </c>
      <c r="AD887" s="23"/>
      <c r="AE887" s="25">
        <v>25</v>
      </c>
      <c r="AF887" s="20">
        <f t="shared" si="590"/>
        <v>0</v>
      </c>
      <c r="AG887" s="23"/>
      <c r="AH887" s="25">
        <v>7.5</v>
      </c>
      <c r="AI887" s="20">
        <f t="shared" si="591"/>
        <v>0</v>
      </c>
      <c r="AJ887" s="23"/>
      <c r="AK887" s="22">
        <v>15</v>
      </c>
      <c r="AL887" s="20">
        <f t="shared" si="592"/>
        <v>0</v>
      </c>
      <c r="AM887" s="23"/>
      <c r="AN887" s="25">
        <v>12</v>
      </c>
      <c r="AO887" s="20">
        <f t="shared" si="593"/>
        <v>0</v>
      </c>
      <c r="AP887" s="23">
        <f t="shared" si="594"/>
        <v>0</v>
      </c>
      <c r="AQ887" s="23"/>
      <c r="AR887" s="27">
        <v>4</v>
      </c>
      <c r="AS887" s="23">
        <f t="shared" si="595"/>
        <v>0</v>
      </c>
      <c r="AT887" s="23"/>
      <c r="AU887" s="28">
        <v>6</v>
      </c>
      <c r="AV887" s="23">
        <f t="shared" si="596"/>
        <v>0</v>
      </c>
      <c r="AW887" s="23"/>
      <c r="AX887" s="29">
        <f t="shared" si="597"/>
        <v>0</v>
      </c>
      <c r="AY887" s="23"/>
      <c r="AZ887" s="30" t="e">
        <f t="shared" si="598"/>
        <v>#DIV/0!</v>
      </c>
      <c r="BA887" s="30" t="e">
        <f t="shared" si="599"/>
        <v>#DIV/0!</v>
      </c>
      <c r="BB887" s="30" t="e">
        <f t="shared" si="600"/>
        <v>#DIV/0!</v>
      </c>
      <c r="BC887" s="20">
        <f t="shared" si="601"/>
        <v>0</v>
      </c>
      <c r="BD887" s="20">
        <f t="shared" si="602"/>
        <v>0</v>
      </c>
      <c r="BE887" s="20">
        <f t="shared" si="603"/>
        <v>0</v>
      </c>
      <c r="BF887" s="20">
        <f t="shared" si="604"/>
        <v>0</v>
      </c>
      <c r="BG887" s="50"/>
      <c r="BH887" s="51"/>
      <c r="BI887" s="31" t="e">
        <f t="shared" si="605"/>
        <v>#DIV/0!</v>
      </c>
      <c r="BJ887" s="32">
        <f t="shared" si="606"/>
        <v>0</v>
      </c>
      <c r="BK887" s="109" t="e">
        <f t="shared" si="626"/>
        <v>#DIV/0!</v>
      </c>
      <c r="BL887" s="34">
        <f t="shared" si="608"/>
        <v>0</v>
      </c>
      <c r="BM887" s="33" t="e">
        <f t="shared" si="627"/>
        <v>#DIV/0!</v>
      </c>
      <c r="BN887" s="35">
        <f t="shared" si="610"/>
        <v>0</v>
      </c>
      <c r="BO887" s="33" t="e">
        <f t="shared" si="628"/>
        <v>#DIV/0!</v>
      </c>
      <c r="BP887" s="34">
        <f t="shared" si="612"/>
        <v>0</v>
      </c>
      <c r="BQ887" s="33" t="e">
        <f t="shared" si="629"/>
        <v>#DIV/0!</v>
      </c>
      <c r="BR887" s="36">
        <f t="shared" si="614"/>
        <v>0</v>
      </c>
      <c r="BS887" s="37" t="e">
        <f t="shared" si="630"/>
        <v>#DIV/0!</v>
      </c>
      <c r="BT887" s="37"/>
      <c r="BU887" s="52"/>
      <c r="BV887" s="38" t="e">
        <f t="shared" si="616"/>
        <v>#DIV/0!</v>
      </c>
      <c r="BW887" s="39">
        <f t="shared" si="617"/>
        <v>0</v>
      </c>
      <c r="BX887" s="31" t="e">
        <f t="shared" si="618"/>
        <v>#DIV/0!</v>
      </c>
      <c r="BY887" s="53"/>
      <c r="BZ887" s="53"/>
      <c r="CA887" s="53"/>
      <c r="CB887" s="53"/>
      <c r="CC887" s="54"/>
      <c r="CD887" s="54"/>
      <c r="CE887" s="54"/>
      <c r="CF887" s="42" t="e">
        <f t="shared" si="619"/>
        <v>#DIV/0!</v>
      </c>
      <c r="CG887" s="42" t="e">
        <f t="shared" si="620"/>
        <v>#DIV/0!</v>
      </c>
      <c r="CH887" s="42" t="e">
        <f t="shared" si="621"/>
        <v>#DIV/0!</v>
      </c>
      <c r="CI887" s="42" t="e">
        <f t="shared" si="622"/>
        <v>#DIV/0!</v>
      </c>
      <c r="CJ887" s="42" t="e">
        <f t="shared" si="623"/>
        <v>#DIV/0!</v>
      </c>
      <c r="CK887" s="43">
        <f t="shared" si="631"/>
        <v>0</v>
      </c>
    </row>
    <row r="888" spans="1:89" ht="50" hidden="1" customHeight="1" thickBot="1" x14ac:dyDescent="0.65">
      <c r="A888" s="47">
        <v>881</v>
      </c>
      <c r="B888" s="110"/>
      <c r="C888" s="111"/>
      <c r="D888" s="111"/>
      <c r="E888" s="111"/>
      <c r="F888" s="23"/>
      <c r="G888" s="19">
        <v>40</v>
      </c>
      <c r="H888" s="20">
        <f t="shared" si="625"/>
        <v>0</v>
      </c>
      <c r="I888" s="23"/>
      <c r="J888" s="22">
        <v>50</v>
      </c>
      <c r="K888" s="20">
        <f t="shared" si="583"/>
        <v>0</v>
      </c>
      <c r="L888" s="23"/>
      <c r="M888" s="24">
        <v>60</v>
      </c>
      <c r="N888" s="20">
        <f t="shared" si="584"/>
        <v>0</v>
      </c>
      <c r="O888" s="23"/>
      <c r="P888" s="25">
        <v>12</v>
      </c>
      <c r="Q888" s="20">
        <f t="shared" si="585"/>
        <v>0</v>
      </c>
      <c r="R888" s="23"/>
      <c r="S888" s="26">
        <v>12</v>
      </c>
      <c r="T888" s="20">
        <f t="shared" si="586"/>
        <v>0</v>
      </c>
      <c r="U888" s="23"/>
      <c r="V888" s="25">
        <v>8</v>
      </c>
      <c r="W888" s="20">
        <f t="shared" si="587"/>
        <v>0</v>
      </c>
      <c r="X888" s="23"/>
      <c r="Y888" s="25">
        <v>12</v>
      </c>
      <c r="Z888" s="20">
        <f t="shared" si="588"/>
        <v>0</v>
      </c>
      <c r="AA888" s="23"/>
      <c r="AB888" s="25">
        <v>10</v>
      </c>
      <c r="AC888" s="20">
        <f t="shared" si="589"/>
        <v>0</v>
      </c>
      <c r="AD888" s="23"/>
      <c r="AE888" s="25">
        <v>25</v>
      </c>
      <c r="AF888" s="20">
        <f t="shared" si="590"/>
        <v>0</v>
      </c>
      <c r="AG888" s="23"/>
      <c r="AH888" s="25">
        <v>7.5</v>
      </c>
      <c r="AI888" s="20">
        <f t="shared" si="591"/>
        <v>0</v>
      </c>
      <c r="AJ888" s="23"/>
      <c r="AK888" s="22">
        <v>15</v>
      </c>
      <c r="AL888" s="20">
        <f t="shared" si="592"/>
        <v>0</v>
      </c>
      <c r="AM888" s="23"/>
      <c r="AN888" s="25">
        <v>12</v>
      </c>
      <c r="AO888" s="20">
        <f t="shared" si="593"/>
        <v>0</v>
      </c>
      <c r="AP888" s="23">
        <f t="shared" si="594"/>
        <v>0</v>
      </c>
      <c r="AQ888" s="23"/>
      <c r="AR888" s="27">
        <v>4</v>
      </c>
      <c r="AS888" s="23">
        <f t="shared" si="595"/>
        <v>0</v>
      </c>
      <c r="AT888" s="23"/>
      <c r="AU888" s="28">
        <v>6</v>
      </c>
      <c r="AV888" s="23">
        <f t="shared" si="596"/>
        <v>0</v>
      </c>
      <c r="AW888" s="23"/>
      <c r="AX888" s="29">
        <f t="shared" si="597"/>
        <v>0</v>
      </c>
      <c r="AY888" s="23"/>
      <c r="AZ888" s="30" t="e">
        <f t="shared" si="598"/>
        <v>#DIV/0!</v>
      </c>
      <c r="BA888" s="30" t="e">
        <f t="shared" si="599"/>
        <v>#DIV/0!</v>
      </c>
      <c r="BB888" s="30" t="e">
        <f t="shared" si="600"/>
        <v>#DIV/0!</v>
      </c>
      <c r="BC888" s="20">
        <f t="shared" si="601"/>
        <v>0</v>
      </c>
      <c r="BD888" s="20">
        <f t="shared" si="602"/>
        <v>0</v>
      </c>
      <c r="BE888" s="20">
        <f t="shared" si="603"/>
        <v>0</v>
      </c>
      <c r="BF888" s="20">
        <f t="shared" si="604"/>
        <v>0</v>
      </c>
      <c r="BG888" s="50"/>
      <c r="BH888" s="51"/>
      <c r="BI888" s="31" t="e">
        <f t="shared" si="605"/>
        <v>#DIV/0!</v>
      </c>
      <c r="BJ888" s="32">
        <f t="shared" si="606"/>
        <v>0</v>
      </c>
      <c r="BK888" s="109" t="e">
        <f t="shared" si="626"/>
        <v>#DIV/0!</v>
      </c>
      <c r="BL888" s="34">
        <f t="shared" si="608"/>
        <v>0</v>
      </c>
      <c r="BM888" s="33" t="e">
        <f t="shared" si="627"/>
        <v>#DIV/0!</v>
      </c>
      <c r="BN888" s="35">
        <f t="shared" si="610"/>
        <v>0</v>
      </c>
      <c r="BO888" s="33" t="e">
        <f t="shared" si="628"/>
        <v>#DIV/0!</v>
      </c>
      <c r="BP888" s="34">
        <f t="shared" si="612"/>
        <v>0</v>
      </c>
      <c r="BQ888" s="33" t="e">
        <f t="shared" si="629"/>
        <v>#DIV/0!</v>
      </c>
      <c r="BR888" s="36">
        <f t="shared" si="614"/>
        <v>0</v>
      </c>
      <c r="BS888" s="37" t="e">
        <f t="shared" si="630"/>
        <v>#DIV/0!</v>
      </c>
      <c r="BT888" s="37"/>
      <c r="BU888" s="52"/>
      <c r="BV888" s="38" t="e">
        <f t="shared" si="616"/>
        <v>#DIV/0!</v>
      </c>
      <c r="BW888" s="39">
        <f t="shared" si="617"/>
        <v>0</v>
      </c>
      <c r="BX888" s="31" t="e">
        <f t="shared" si="618"/>
        <v>#DIV/0!</v>
      </c>
      <c r="BY888" s="53"/>
      <c r="BZ888" s="53"/>
      <c r="CA888" s="53"/>
      <c r="CB888" s="53"/>
      <c r="CC888" s="54"/>
      <c r="CD888" s="54"/>
      <c r="CE888" s="54"/>
      <c r="CF888" s="42" t="e">
        <f t="shared" si="619"/>
        <v>#DIV/0!</v>
      </c>
      <c r="CG888" s="42" t="e">
        <f t="shared" si="620"/>
        <v>#DIV/0!</v>
      </c>
      <c r="CH888" s="42" t="e">
        <f t="shared" si="621"/>
        <v>#DIV/0!</v>
      </c>
      <c r="CI888" s="42" t="e">
        <f t="shared" si="622"/>
        <v>#DIV/0!</v>
      </c>
      <c r="CJ888" s="42" t="e">
        <f t="shared" si="623"/>
        <v>#DIV/0!</v>
      </c>
      <c r="CK888" s="43">
        <f t="shared" si="631"/>
        <v>0</v>
      </c>
    </row>
    <row r="889" spans="1:89" ht="50" hidden="1" customHeight="1" thickBot="1" x14ac:dyDescent="0.65">
      <c r="A889" s="47">
        <v>882</v>
      </c>
      <c r="B889" s="110"/>
      <c r="C889" s="111"/>
      <c r="D889" s="111"/>
      <c r="E889" s="111"/>
      <c r="F889" s="23"/>
      <c r="G889" s="19">
        <v>40</v>
      </c>
      <c r="H889" s="20">
        <f t="shared" si="625"/>
        <v>0</v>
      </c>
      <c r="I889" s="23"/>
      <c r="J889" s="22">
        <v>50</v>
      </c>
      <c r="K889" s="20">
        <f t="shared" si="583"/>
        <v>0</v>
      </c>
      <c r="L889" s="23"/>
      <c r="M889" s="24">
        <v>60</v>
      </c>
      <c r="N889" s="20">
        <f t="shared" si="584"/>
        <v>0</v>
      </c>
      <c r="O889" s="23"/>
      <c r="P889" s="25">
        <v>12</v>
      </c>
      <c r="Q889" s="20">
        <f t="shared" si="585"/>
        <v>0</v>
      </c>
      <c r="R889" s="23"/>
      <c r="S889" s="26">
        <v>12</v>
      </c>
      <c r="T889" s="20">
        <f t="shared" si="586"/>
        <v>0</v>
      </c>
      <c r="U889" s="23"/>
      <c r="V889" s="25">
        <v>8</v>
      </c>
      <c r="W889" s="20">
        <f t="shared" si="587"/>
        <v>0</v>
      </c>
      <c r="X889" s="23"/>
      <c r="Y889" s="25">
        <v>12</v>
      </c>
      <c r="Z889" s="20">
        <f t="shared" si="588"/>
        <v>0</v>
      </c>
      <c r="AA889" s="23"/>
      <c r="AB889" s="25">
        <v>10</v>
      </c>
      <c r="AC889" s="20">
        <f t="shared" si="589"/>
        <v>0</v>
      </c>
      <c r="AD889" s="23"/>
      <c r="AE889" s="25">
        <v>25</v>
      </c>
      <c r="AF889" s="20">
        <f t="shared" si="590"/>
        <v>0</v>
      </c>
      <c r="AG889" s="23"/>
      <c r="AH889" s="25">
        <v>7.5</v>
      </c>
      <c r="AI889" s="20">
        <f t="shared" si="591"/>
        <v>0</v>
      </c>
      <c r="AJ889" s="23"/>
      <c r="AK889" s="22">
        <v>15</v>
      </c>
      <c r="AL889" s="20">
        <f t="shared" si="592"/>
        <v>0</v>
      </c>
      <c r="AM889" s="23"/>
      <c r="AN889" s="25">
        <v>12</v>
      </c>
      <c r="AO889" s="20">
        <f t="shared" si="593"/>
        <v>0</v>
      </c>
      <c r="AP889" s="23">
        <f t="shared" si="594"/>
        <v>0</v>
      </c>
      <c r="AQ889" s="23"/>
      <c r="AR889" s="27">
        <v>4</v>
      </c>
      <c r="AS889" s="23">
        <f t="shared" si="595"/>
        <v>0</v>
      </c>
      <c r="AT889" s="23"/>
      <c r="AU889" s="28">
        <v>6</v>
      </c>
      <c r="AV889" s="23">
        <f t="shared" si="596"/>
        <v>0</v>
      </c>
      <c r="AW889" s="23"/>
      <c r="AX889" s="29">
        <f t="shared" si="597"/>
        <v>0</v>
      </c>
      <c r="AY889" s="23"/>
      <c r="AZ889" s="30" t="e">
        <f t="shared" si="598"/>
        <v>#DIV/0!</v>
      </c>
      <c r="BA889" s="30" t="e">
        <f t="shared" si="599"/>
        <v>#DIV/0!</v>
      </c>
      <c r="BB889" s="30" t="e">
        <f t="shared" si="600"/>
        <v>#DIV/0!</v>
      </c>
      <c r="BC889" s="20">
        <f t="shared" si="601"/>
        <v>0</v>
      </c>
      <c r="BD889" s="20">
        <f t="shared" si="602"/>
        <v>0</v>
      </c>
      <c r="BE889" s="20">
        <f t="shared" si="603"/>
        <v>0</v>
      </c>
      <c r="BF889" s="20">
        <f t="shared" si="604"/>
        <v>0</v>
      </c>
      <c r="BG889" s="50"/>
      <c r="BH889" s="51"/>
      <c r="BI889" s="31" t="e">
        <f t="shared" si="605"/>
        <v>#DIV/0!</v>
      </c>
      <c r="BJ889" s="32">
        <f t="shared" si="606"/>
        <v>0</v>
      </c>
      <c r="BK889" s="109" t="e">
        <f t="shared" si="626"/>
        <v>#DIV/0!</v>
      </c>
      <c r="BL889" s="34">
        <f t="shared" si="608"/>
        <v>0</v>
      </c>
      <c r="BM889" s="33" t="e">
        <f t="shared" si="627"/>
        <v>#DIV/0!</v>
      </c>
      <c r="BN889" s="35">
        <f t="shared" si="610"/>
        <v>0</v>
      </c>
      <c r="BO889" s="33" t="e">
        <f t="shared" si="628"/>
        <v>#DIV/0!</v>
      </c>
      <c r="BP889" s="34">
        <f t="shared" si="612"/>
        <v>0</v>
      </c>
      <c r="BQ889" s="33" t="e">
        <f t="shared" si="629"/>
        <v>#DIV/0!</v>
      </c>
      <c r="BR889" s="36">
        <f t="shared" si="614"/>
        <v>0</v>
      </c>
      <c r="BS889" s="37" t="e">
        <f t="shared" si="630"/>
        <v>#DIV/0!</v>
      </c>
      <c r="BT889" s="37"/>
      <c r="BU889" s="52"/>
      <c r="BV889" s="38" t="e">
        <f t="shared" si="616"/>
        <v>#DIV/0!</v>
      </c>
      <c r="BW889" s="39">
        <f t="shared" si="617"/>
        <v>0</v>
      </c>
      <c r="BX889" s="31" t="e">
        <f t="shared" si="618"/>
        <v>#DIV/0!</v>
      </c>
      <c r="BY889" s="53"/>
      <c r="BZ889" s="53"/>
      <c r="CA889" s="53"/>
      <c r="CB889" s="53"/>
      <c r="CC889" s="54"/>
      <c r="CD889" s="54"/>
      <c r="CE889" s="54"/>
      <c r="CF889" s="42" t="e">
        <f t="shared" si="619"/>
        <v>#DIV/0!</v>
      </c>
      <c r="CG889" s="42" t="e">
        <f t="shared" si="620"/>
        <v>#DIV/0!</v>
      </c>
      <c r="CH889" s="42" t="e">
        <f t="shared" si="621"/>
        <v>#DIV/0!</v>
      </c>
      <c r="CI889" s="42" t="e">
        <f t="shared" si="622"/>
        <v>#DIV/0!</v>
      </c>
      <c r="CJ889" s="42" t="e">
        <f t="shared" si="623"/>
        <v>#DIV/0!</v>
      </c>
      <c r="CK889" s="43">
        <f t="shared" si="631"/>
        <v>0</v>
      </c>
    </row>
    <row r="890" spans="1:89" ht="50" hidden="1" customHeight="1" thickBot="1" x14ac:dyDescent="0.65">
      <c r="A890" s="47">
        <v>883</v>
      </c>
      <c r="B890" s="47"/>
      <c r="C890" s="48"/>
      <c r="D890" s="48"/>
      <c r="E890" s="48"/>
      <c r="F890" s="23"/>
      <c r="G890" s="19">
        <v>40</v>
      </c>
      <c r="H890" s="20">
        <f t="shared" si="625"/>
        <v>0</v>
      </c>
      <c r="I890" s="23"/>
      <c r="J890" s="22">
        <v>50</v>
      </c>
      <c r="K890" s="20">
        <f t="shared" si="583"/>
        <v>0</v>
      </c>
      <c r="L890" s="23"/>
      <c r="M890" s="24">
        <v>60</v>
      </c>
      <c r="N890" s="20">
        <f t="shared" si="584"/>
        <v>0</v>
      </c>
      <c r="O890" s="23"/>
      <c r="P890" s="25">
        <v>12</v>
      </c>
      <c r="Q890" s="20">
        <f t="shared" si="585"/>
        <v>0</v>
      </c>
      <c r="R890" s="23"/>
      <c r="S890" s="26">
        <v>12</v>
      </c>
      <c r="T890" s="20">
        <f t="shared" si="586"/>
        <v>0</v>
      </c>
      <c r="U890" s="23"/>
      <c r="V890" s="25">
        <v>8</v>
      </c>
      <c r="W890" s="20">
        <f t="shared" si="587"/>
        <v>0</v>
      </c>
      <c r="X890" s="23"/>
      <c r="Y890" s="25">
        <v>12</v>
      </c>
      <c r="Z890" s="20">
        <f t="shared" si="588"/>
        <v>0</v>
      </c>
      <c r="AA890" s="23"/>
      <c r="AB890" s="25">
        <v>10</v>
      </c>
      <c r="AC890" s="20">
        <f t="shared" si="589"/>
        <v>0</v>
      </c>
      <c r="AD890" s="23"/>
      <c r="AE890" s="25">
        <v>25</v>
      </c>
      <c r="AF890" s="20">
        <f t="shared" si="590"/>
        <v>0</v>
      </c>
      <c r="AG890" s="23"/>
      <c r="AH890" s="25">
        <v>7.5</v>
      </c>
      <c r="AI890" s="20">
        <f t="shared" si="591"/>
        <v>0</v>
      </c>
      <c r="AJ890" s="23"/>
      <c r="AK890" s="22">
        <v>15</v>
      </c>
      <c r="AL890" s="20">
        <f t="shared" si="592"/>
        <v>0</v>
      </c>
      <c r="AM890" s="23"/>
      <c r="AN890" s="25">
        <v>12</v>
      </c>
      <c r="AO890" s="20">
        <f t="shared" si="593"/>
        <v>0</v>
      </c>
      <c r="AP890" s="23">
        <f t="shared" si="594"/>
        <v>0</v>
      </c>
      <c r="AQ890" s="23"/>
      <c r="AR890" s="27">
        <v>4</v>
      </c>
      <c r="AS890" s="23">
        <f t="shared" si="595"/>
        <v>0</v>
      </c>
      <c r="AT890" s="23"/>
      <c r="AU890" s="28">
        <v>6</v>
      </c>
      <c r="AV890" s="23">
        <f t="shared" si="596"/>
        <v>0</v>
      </c>
      <c r="AW890" s="23"/>
      <c r="AX890" s="29">
        <f t="shared" si="597"/>
        <v>0</v>
      </c>
      <c r="AY890" s="23"/>
      <c r="AZ890" s="30" t="e">
        <f t="shared" si="598"/>
        <v>#DIV/0!</v>
      </c>
      <c r="BA890" s="30" t="e">
        <f t="shared" si="599"/>
        <v>#DIV/0!</v>
      </c>
      <c r="BB890" s="30" t="e">
        <f t="shared" si="600"/>
        <v>#DIV/0!</v>
      </c>
      <c r="BC890" s="20">
        <f t="shared" si="601"/>
        <v>0</v>
      </c>
      <c r="BD890" s="20">
        <f t="shared" si="602"/>
        <v>0</v>
      </c>
      <c r="BE890" s="20">
        <f t="shared" si="603"/>
        <v>0</v>
      </c>
      <c r="BF890" s="20">
        <f t="shared" si="604"/>
        <v>0</v>
      </c>
      <c r="BG890" s="50"/>
      <c r="BH890" s="51"/>
      <c r="BI890" s="31" t="e">
        <f t="shared" si="605"/>
        <v>#DIV/0!</v>
      </c>
      <c r="BJ890" s="32">
        <f t="shared" si="606"/>
        <v>0</v>
      </c>
      <c r="BK890" s="109" t="e">
        <f t="shared" si="626"/>
        <v>#DIV/0!</v>
      </c>
      <c r="BL890" s="34">
        <f t="shared" si="608"/>
        <v>0</v>
      </c>
      <c r="BM890" s="33" t="e">
        <f t="shared" si="627"/>
        <v>#DIV/0!</v>
      </c>
      <c r="BN890" s="35">
        <f t="shared" si="610"/>
        <v>0</v>
      </c>
      <c r="BO890" s="33" t="e">
        <f t="shared" si="628"/>
        <v>#DIV/0!</v>
      </c>
      <c r="BP890" s="34">
        <f t="shared" si="612"/>
        <v>0</v>
      </c>
      <c r="BQ890" s="33" t="e">
        <f t="shared" si="629"/>
        <v>#DIV/0!</v>
      </c>
      <c r="BR890" s="36">
        <f t="shared" si="614"/>
        <v>0</v>
      </c>
      <c r="BS890" s="37" t="e">
        <f t="shared" si="630"/>
        <v>#DIV/0!</v>
      </c>
      <c r="BT890" s="37"/>
      <c r="BU890" s="52"/>
      <c r="BV890" s="38" t="e">
        <f t="shared" si="616"/>
        <v>#DIV/0!</v>
      </c>
      <c r="BW890" s="39">
        <f t="shared" si="617"/>
        <v>0</v>
      </c>
      <c r="BX890" s="31" t="e">
        <f t="shared" si="618"/>
        <v>#DIV/0!</v>
      </c>
      <c r="BY890" s="53"/>
      <c r="BZ890" s="53"/>
      <c r="CA890" s="53"/>
      <c r="CB890" s="53"/>
      <c r="CC890" s="54"/>
      <c r="CD890" s="54"/>
      <c r="CE890" s="54"/>
      <c r="CF890" s="42" t="e">
        <f t="shared" si="619"/>
        <v>#DIV/0!</v>
      </c>
      <c r="CG890" s="42" t="e">
        <f t="shared" si="620"/>
        <v>#DIV/0!</v>
      </c>
      <c r="CH890" s="42" t="e">
        <f t="shared" si="621"/>
        <v>#DIV/0!</v>
      </c>
      <c r="CI890" s="42" t="e">
        <f t="shared" si="622"/>
        <v>#DIV/0!</v>
      </c>
      <c r="CJ890" s="42" t="e">
        <f t="shared" si="623"/>
        <v>#DIV/0!</v>
      </c>
      <c r="CK890" s="43">
        <f t="shared" si="631"/>
        <v>0</v>
      </c>
    </row>
    <row r="891" spans="1:89" ht="50" hidden="1" customHeight="1" thickBot="1" x14ac:dyDescent="0.65">
      <c r="A891" s="47">
        <v>884</v>
      </c>
      <c r="B891" s="47"/>
      <c r="C891" s="48"/>
      <c r="D891" s="48"/>
      <c r="E891" s="48"/>
      <c r="F891" s="23"/>
      <c r="G891" s="19">
        <v>40</v>
      </c>
      <c r="H891" s="20">
        <f t="shared" si="625"/>
        <v>0</v>
      </c>
      <c r="I891" s="23"/>
      <c r="J891" s="22">
        <v>50</v>
      </c>
      <c r="K891" s="20">
        <f t="shared" si="583"/>
        <v>0</v>
      </c>
      <c r="L891" s="23"/>
      <c r="M891" s="24">
        <v>60</v>
      </c>
      <c r="N891" s="20">
        <f t="shared" si="584"/>
        <v>0</v>
      </c>
      <c r="O891" s="23"/>
      <c r="P891" s="25">
        <v>12</v>
      </c>
      <c r="Q891" s="20">
        <f t="shared" si="585"/>
        <v>0</v>
      </c>
      <c r="R891" s="23"/>
      <c r="S891" s="26">
        <v>12</v>
      </c>
      <c r="T891" s="20">
        <f t="shared" si="586"/>
        <v>0</v>
      </c>
      <c r="U891" s="23"/>
      <c r="V891" s="25">
        <v>8</v>
      </c>
      <c r="W891" s="20">
        <f t="shared" si="587"/>
        <v>0</v>
      </c>
      <c r="X891" s="23"/>
      <c r="Y891" s="25">
        <v>12</v>
      </c>
      <c r="Z891" s="20">
        <f t="shared" si="588"/>
        <v>0</v>
      </c>
      <c r="AA891" s="23"/>
      <c r="AB891" s="25">
        <v>10</v>
      </c>
      <c r="AC891" s="20">
        <f t="shared" si="589"/>
        <v>0</v>
      </c>
      <c r="AD891" s="23"/>
      <c r="AE891" s="25">
        <v>25</v>
      </c>
      <c r="AF891" s="20">
        <f t="shared" si="590"/>
        <v>0</v>
      </c>
      <c r="AG891" s="23"/>
      <c r="AH891" s="25">
        <v>7.5</v>
      </c>
      <c r="AI891" s="20">
        <f t="shared" si="591"/>
        <v>0</v>
      </c>
      <c r="AJ891" s="23"/>
      <c r="AK891" s="22">
        <v>15</v>
      </c>
      <c r="AL891" s="20">
        <f t="shared" si="592"/>
        <v>0</v>
      </c>
      <c r="AM891" s="23"/>
      <c r="AN891" s="25">
        <v>12</v>
      </c>
      <c r="AO891" s="20">
        <f t="shared" si="593"/>
        <v>0</v>
      </c>
      <c r="AP891" s="23">
        <f t="shared" si="594"/>
        <v>0</v>
      </c>
      <c r="AQ891" s="23"/>
      <c r="AR891" s="27">
        <v>4</v>
      </c>
      <c r="AS891" s="23">
        <f t="shared" si="595"/>
        <v>0</v>
      </c>
      <c r="AT891" s="23"/>
      <c r="AU891" s="28">
        <v>6</v>
      </c>
      <c r="AV891" s="23">
        <f t="shared" si="596"/>
        <v>0</v>
      </c>
      <c r="AW891" s="23"/>
      <c r="AX891" s="29">
        <f t="shared" si="597"/>
        <v>0</v>
      </c>
      <c r="AY891" s="23"/>
      <c r="AZ891" s="30" t="e">
        <f t="shared" si="598"/>
        <v>#DIV/0!</v>
      </c>
      <c r="BA891" s="30" t="e">
        <f t="shared" si="599"/>
        <v>#DIV/0!</v>
      </c>
      <c r="BB891" s="30" t="e">
        <f t="shared" si="600"/>
        <v>#DIV/0!</v>
      </c>
      <c r="BC891" s="20">
        <f t="shared" si="601"/>
        <v>0</v>
      </c>
      <c r="BD891" s="20">
        <f t="shared" si="602"/>
        <v>0</v>
      </c>
      <c r="BE891" s="20">
        <f t="shared" si="603"/>
        <v>0</v>
      </c>
      <c r="BF891" s="20">
        <f t="shared" si="604"/>
        <v>0</v>
      </c>
      <c r="BG891" s="50"/>
      <c r="BH891" s="51"/>
      <c r="BI891" s="31" t="e">
        <f t="shared" si="605"/>
        <v>#DIV/0!</v>
      </c>
      <c r="BJ891" s="32">
        <f t="shared" si="606"/>
        <v>0</v>
      </c>
      <c r="BK891" s="109" t="e">
        <f t="shared" si="626"/>
        <v>#DIV/0!</v>
      </c>
      <c r="BL891" s="34">
        <f t="shared" si="608"/>
        <v>0</v>
      </c>
      <c r="BM891" s="33" t="e">
        <f t="shared" si="627"/>
        <v>#DIV/0!</v>
      </c>
      <c r="BN891" s="35">
        <f t="shared" si="610"/>
        <v>0</v>
      </c>
      <c r="BO891" s="33" t="e">
        <f t="shared" si="628"/>
        <v>#DIV/0!</v>
      </c>
      <c r="BP891" s="34">
        <f t="shared" si="612"/>
        <v>0</v>
      </c>
      <c r="BQ891" s="33" t="e">
        <f t="shared" si="629"/>
        <v>#DIV/0!</v>
      </c>
      <c r="BR891" s="36">
        <f t="shared" si="614"/>
        <v>0</v>
      </c>
      <c r="BS891" s="37" t="e">
        <f t="shared" si="630"/>
        <v>#DIV/0!</v>
      </c>
      <c r="BT891" s="37"/>
      <c r="BU891" s="52"/>
      <c r="BV891" s="38" t="e">
        <f t="shared" si="616"/>
        <v>#DIV/0!</v>
      </c>
      <c r="BW891" s="39">
        <f t="shared" si="617"/>
        <v>0</v>
      </c>
      <c r="BX891" s="31" t="e">
        <f t="shared" si="618"/>
        <v>#DIV/0!</v>
      </c>
      <c r="BY891" s="53"/>
      <c r="BZ891" s="53"/>
      <c r="CA891" s="53"/>
      <c r="CB891" s="53"/>
      <c r="CC891" s="54"/>
      <c r="CD891" s="54"/>
      <c r="CE891" s="54"/>
      <c r="CF891" s="42" t="e">
        <f t="shared" si="619"/>
        <v>#DIV/0!</v>
      </c>
      <c r="CG891" s="42" t="e">
        <f t="shared" si="620"/>
        <v>#DIV/0!</v>
      </c>
      <c r="CH891" s="42" t="e">
        <f t="shared" si="621"/>
        <v>#DIV/0!</v>
      </c>
      <c r="CI891" s="42" t="e">
        <f t="shared" si="622"/>
        <v>#DIV/0!</v>
      </c>
      <c r="CJ891" s="42" t="e">
        <f t="shared" si="623"/>
        <v>#DIV/0!</v>
      </c>
      <c r="CK891" s="43">
        <f t="shared" si="631"/>
        <v>0</v>
      </c>
    </row>
    <row r="892" spans="1:89" ht="50" hidden="1" customHeight="1" thickBot="1" x14ac:dyDescent="0.65">
      <c r="A892" s="47">
        <v>885</v>
      </c>
      <c r="B892" s="47"/>
      <c r="C892" s="48"/>
      <c r="D892" s="48"/>
      <c r="E892" s="48"/>
      <c r="F892" s="23"/>
      <c r="G892" s="19">
        <v>40</v>
      </c>
      <c r="H892" s="20">
        <f t="shared" si="625"/>
        <v>0</v>
      </c>
      <c r="I892" s="23"/>
      <c r="J892" s="22">
        <v>50</v>
      </c>
      <c r="K892" s="20">
        <f t="shared" si="583"/>
        <v>0</v>
      </c>
      <c r="L892" s="23"/>
      <c r="M892" s="24">
        <v>60</v>
      </c>
      <c r="N892" s="20">
        <f t="shared" si="584"/>
        <v>0</v>
      </c>
      <c r="O892" s="23"/>
      <c r="P892" s="25">
        <v>12</v>
      </c>
      <c r="Q892" s="20">
        <f t="shared" si="585"/>
        <v>0</v>
      </c>
      <c r="R892" s="23"/>
      <c r="S892" s="26">
        <v>12</v>
      </c>
      <c r="T892" s="20">
        <f t="shared" si="586"/>
        <v>0</v>
      </c>
      <c r="U892" s="23"/>
      <c r="V892" s="25">
        <v>8</v>
      </c>
      <c r="W892" s="20">
        <f t="shared" si="587"/>
        <v>0</v>
      </c>
      <c r="X892" s="23"/>
      <c r="Y892" s="25">
        <v>12</v>
      </c>
      <c r="Z892" s="20">
        <f t="shared" si="588"/>
        <v>0</v>
      </c>
      <c r="AA892" s="23"/>
      <c r="AB892" s="25">
        <v>10</v>
      </c>
      <c r="AC892" s="20">
        <f t="shared" si="589"/>
        <v>0</v>
      </c>
      <c r="AD892" s="23"/>
      <c r="AE892" s="25">
        <v>25</v>
      </c>
      <c r="AF892" s="20">
        <f t="shared" si="590"/>
        <v>0</v>
      </c>
      <c r="AG892" s="23"/>
      <c r="AH892" s="25">
        <v>7.5</v>
      </c>
      <c r="AI892" s="20">
        <f t="shared" si="591"/>
        <v>0</v>
      </c>
      <c r="AJ892" s="23"/>
      <c r="AK892" s="22">
        <v>15</v>
      </c>
      <c r="AL892" s="20">
        <f t="shared" si="592"/>
        <v>0</v>
      </c>
      <c r="AM892" s="23"/>
      <c r="AN892" s="25">
        <v>12</v>
      </c>
      <c r="AO892" s="20">
        <f t="shared" si="593"/>
        <v>0</v>
      </c>
      <c r="AP892" s="23">
        <f t="shared" si="594"/>
        <v>0</v>
      </c>
      <c r="AQ892" s="23"/>
      <c r="AR892" s="27">
        <v>4</v>
      </c>
      <c r="AS892" s="23">
        <f t="shared" si="595"/>
        <v>0</v>
      </c>
      <c r="AT892" s="23"/>
      <c r="AU892" s="28">
        <v>6</v>
      </c>
      <c r="AV892" s="23">
        <f t="shared" si="596"/>
        <v>0</v>
      </c>
      <c r="AW892" s="23"/>
      <c r="AX892" s="29">
        <f t="shared" si="597"/>
        <v>0</v>
      </c>
      <c r="AY892" s="23"/>
      <c r="AZ892" s="30" t="e">
        <f t="shared" si="598"/>
        <v>#DIV/0!</v>
      </c>
      <c r="BA892" s="30" t="e">
        <f t="shared" si="599"/>
        <v>#DIV/0!</v>
      </c>
      <c r="BB892" s="30" t="e">
        <f t="shared" si="600"/>
        <v>#DIV/0!</v>
      </c>
      <c r="BC892" s="20">
        <f t="shared" si="601"/>
        <v>0</v>
      </c>
      <c r="BD892" s="20">
        <f t="shared" si="602"/>
        <v>0</v>
      </c>
      <c r="BE892" s="20">
        <f t="shared" si="603"/>
        <v>0</v>
      </c>
      <c r="BF892" s="20">
        <f t="shared" si="604"/>
        <v>0</v>
      </c>
      <c r="BG892" s="50"/>
      <c r="BH892" s="51"/>
      <c r="BI892" s="31" t="e">
        <f t="shared" si="605"/>
        <v>#DIV/0!</v>
      </c>
      <c r="BJ892" s="32">
        <f t="shared" si="606"/>
        <v>0</v>
      </c>
      <c r="BK892" s="109" t="e">
        <f t="shared" si="626"/>
        <v>#DIV/0!</v>
      </c>
      <c r="BL892" s="34">
        <f t="shared" si="608"/>
        <v>0</v>
      </c>
      <c r="BM892" s="33" t="e">
        <f t="shared" si="627"/>
        <v>#DIV/0!</v>
      </c>
      <c r="BN892" s="35">
        <f t="shared" si="610"/>
        <v>0</v>
      </c>
      <c r="BO892" s="33" t="e">
        <f t="shared" si="628"/>
        <v>#DIV/0!</v>
      </c>
      <c r="BP892" s="34">
        <f t="shared" si="612"/>
        <v>0</v>
      </c>
      <c r="BQ892" s="33" t="e">
        <f t="shared" si="629"/>
        <v>#DIV/0!</v>
      </c>
      <c r="BR892" s="36">
        <f t="shared" si="614"/>
        <v>0</v>
      </c>
      <c r="BS892" s="37" t="e">
        <f t="shared" si="630"/>
        <v>#DIV/0!</v>
      </c>
      <c r="BT892" s="37"/>
      <c r="BU892" s="52"/>
      <c r="BV892" s="38" t="e">
        <f t="shared" si="616"/>
        <v>#DIV/0!</v>
      </c>
      <c r="BW892" s="39">
        <f t="shared" si="617"/>
        <v>0</v>
      </c>
      <c r="BX892" s="31" t="e">
        <f t="shared" si="618"/>
        <v>#DIV/0!</v>
      </c>
      <c r="BY892" s="53"/>
      <c r="BZ892" s="53"/>
      <c r="CA892" s="53"/>
      <c r="CB892" s="53"/>
      <c r="CC892" s="54"/>
      <c r="CD892" s="54"/>
      <c r="CE892" s="54"/>
      <c r="CF892" s="42" t="e">
        <f t="shared" si="619"/>
        <v>#DIV/0!</v>
      </c>
      <c r="CG892" s="42" t="e">
        <f t="shared" si="620"/>
        <v>#DIV/0!</v>
      </c>
      <c r="CH892" s="42" t="e">
        <f t="shared" si="621"/>
        <v>#DIV/0!</v>
      </c>
      <c r="CI892" s="42" t="e">
        <f t="shared" si="622"/>
        <v>#DIV/0!</v>
      </c>
      <c r="CJ892" s="42" t="e">
        <f t="shared" si="623"/>
        <v>#DIV/0!</v>
      </c>
      <c r="CK892" s="43">
        <f t="shared" si="631"/>
        <v>0</v>
      </c>
    </row>
    <row r="893" spans="1:89" ht="50" hidden="1" customHeight="1" thickBot="1" x14ac:dyDescent="0.65">
      <c r="A893" s="47">
        <v>886</v>
      </c>
      <c r="B893" s="62"/>
      <c r="C893" s="48"/>
      <c r="D893" s="48"/>
      <c r="E893" s="48"/>
      <c r="F893" s="23"/>
      <c r="G893" s="19">
        <v>40</v>
      </c>
      <c r="H893" s="20">
        <f t="shared" si="625"/>
        <v>0</v>
      </c>
      <c r="I893" s="23"/>
      <c r="J893" s="22">
        <v>50</v>
      </c>
      <c r="K893" s="20">
        <f t="shared" si="583"/>
        <v>0</v>
      </c>
      <c r="L893" s="23"/>
      <c r="M893" s="24">
        <v>60</v>
      </c>
      <c r="N893" s="20">
        <f t="shared" si="584"/>
        <v>0</v>
      </c>
      <c r="O893" s="23"/>
      <c r="P893" s="25">
        <v>12</v>
      </c>
      <c r="Q893" s="20">
        <f t="shared" si="585"/>
        <v>0</v>
      </c>
      <c r="R893" s="23"/>
      <c r="S893" s="26">
        <v>12</v>
      </c>
      <c r="T893" s="20">
        <f t="shared" si="586"/>
        <v>0</v>
      </c>
      <c r="U893" s="23"/>
      <c r="V893" s="25">
        <v>8</v>
      </c>
      <c r="W893" s="20">
        <f t="shared" si="587"/>
        <v>0</v>
      </c>
      <c r="X893" s="23"/>
      <c r="Y893" s="25">
        <v>12</v>
      </c>
      <c r="Z893" s="20">
        <f t="shared" si="588"/>
        <v>0</v>
      </c>
      <c r="AA893" s="23"/>
      <c r="AB893" s="25">
        <v>10</v>
      </c>
      <c r="AC893" s="20">
        <f t="shared" si="589"/>
        <v>0</v>
      </c>
      <c r="AD893" s="23"/>
      <c r="AE893" s="25">
        <v>25</v>
      </c>
      <c r="AF893" s="20">
        <f t="shared" si="590"/>
        <v>0</v>
      </c>
      <c r="AG893" s="23"/>
      <c r="AH893" s="25">
        <v>7.5</v>
      </c>
      <c r="AI893" s="20">
        <f t="shared" si="591"/>
        <v>0</v>
      </c>
      <c r="AJ893" s="23"/>
      <c r="AK893" s="22">
        <v>15</v>
      </c>
      <c r="AL893" s="20">
        <f t="shared" si="592"/>
        <v>0</v>
      </c>
      <c r="AM893" s="23"/>
      <c r="AN893" s="25">
        <v>12</v>
      </c>
      <c r="AO893" s="20">
        <f t="shared" si="593"/>
        <v>0</v>
      </c>
      <c r="AP893" s="23">
        <f t="shared" si="594"/>
        <v>0</v>
      </c>
      <c r="AQ893" s="23"/>
      <c r="AR893" s="27">
        <v>4</v>
      </c>
      <c r="AS893" s="23">
        <f t="shared" si="595"/>
        <v>0</v>
      </c>
      <c r="AT893" s="23"/>
      <c r="AU893" s="28">
        <v>6</v>
      </c>
      <c r="AV893" s="23">
        <f t="shared" si="596"/>
        <v>0</v>
      </c>
      <c r="AW893" s="23"/>
      <c r="AX893" s="29">
        <f t="shared" si="597"/>
        <v>0</v>
      </c>
      <c r="AY893" s="23"/>
      <c r="AZ893" s="30" t="e">
        <f t="shared" si="598"/>
        <v>#DIV/0!</v>
      </c>
      <c r="BA893" s="30" t="e">
        <f t="shared" si="599"/>
        <v>#DIV/0!</v>
      </c>
      <c r="BB893" s="30" t="e">
        <f t="shared" si="600"/>
        <v>#DIV/0!</v>
      </c>
      <c r="BC893" s="20">
        <f t="shared" si="601"/>
        <v>0</v>
      </c>
      <c r="BD893" s="20">
        <f t="shared" si="602"/>
        <v>0</v>
      </c>
      <c r="BE893" s="20">
        <f t="shared" si="603"/>
        <v>0</v>
      </c>
      <c r="BF893" s="20">
        <f t="shared" si="604"/>
        <v>0</v>
      </c>
      <c r="BG893" s="50"/>
      <c r="BH893" s="51"/>
      <c r="BI893" s="31" t="e">
        <f t="shared" si="605"/>
        <v>#DIV/0!</v>
      </c>
      <c r="BJ893" s="32">
        <f t="shared" si="606"/>
        <v>0</v>
      </c>
      <c r="BK893" s="109" t="e">
        <f t="shared" si="626"/>
        <v>#DIV/0!</v>
      </c>
      <c r="BL893" s="34">
        <f t="shared" si="608"/>
        <v>0</v>
      </c>
      <c r="BM893" s="33" t="e">
        <f t="shared" si="627"/>
        <v>#DIV/0!</v>
      </c>
      <c r="BN893" s="35">
        <f t="shared" si="610"/>
        <v>0</v>
      </c>
      <c r="BO893" s="33" t="e">
        <f t="shared" si="628"/>
        <v>#DIV/0!</v>
      </c>
      <c r="BP893" s="34">
        <f t="shared" si="612"/>
        <v>0</v>
      </c>
      <c r="BQ893" s="33" t="e">
        <f t="shared" si="629"/>
        <v>#DIV/0!</v>
      </c>
      <c r="BR893" s="36">
        <f t="shared" si="614"/>
        <v>0</v>
      </c>
      <c r="BS893" s="37" t="e">
        <f t="shared" si="630"/>
        <v>#DIV/0!</v>
      </c>
      <c r="BT893" s="37"/>
      <c r="BU893" s="52"/>
      <c r="BV893" s="38" t="e">
        <f t="shared" si="616"/>
        <v>#DIV/0!</v>
      </c>
      <c r="BW893" s="39">
        <f t="shared" si="617"/>
        <v>0</v>
      </c>
      <c r="BX893" s="31" t="e">
        <f t="shared" si="618"/>
        <v>#DIV/0!</v>
      </c>
      <c r="BY893" s="53"/>
      <c r="BZ893" s="53"/>
      <c r="CA893" s="53"/>
      <c r="CB893" s="53"/>
      <c r="CC893" s="54"/>
      <c r="CD893" s="54"/>
      <c r="CE893" s="54"/>
      <c r="CF893" s="42" t="e">
        <f t="shared" si="619"/>
        <v>#DIV/0!</v>
      </c>
      <c r="CG893" s="42" t="e">
        <f t="shared" si="620"/>
        <v>#DIV/0!</v>
      </c>
      <c r="CH893" s="42" t="e">
        <f t="shared" si="621"/>
        <v>#DIV/0!</v>
      </c>
      <c r="CI893" s="42" t="e">
        <f t="shared" si="622"/>
        <v>#DIV/0!</v>
      </c>
      <c r="CJ893" s="42" t="e">
        <f t="shared" si="623"/>
        <v>#DIV/0!</v>
      </c>
      <c r="CK893" s="43">
        <f t="shared" si="631"/>
        <v>0</v>
      </c>
    </row>
    <row r="894" spans="1:89" ht="50" hidden="1" customHeight="1" thickBot="1" x14ac:dyDescent="0.65">
      <c r="A894" s="47">
        <v>887</v>
      </c>
      <c r="B894" s="47"/>
      <c r="C894" s="48"/>
      <c r="D894" s="48"/>
      <c r="E894" s="48"/>
      <c r="F894" s="23"/>
      <c r="G894" s="19">
        <v>40</v>
      </c>
      <c r="H894" s="20">
        <f t="shared" si="625"/>
        <v>0</v>
      </c>
      <c r="I894" s="23"/>
      <c r="J894" s="22">
        <v>50</v>
      </c>
      <c r="K894" s="20">
        <f t="shared" si="583"/>
        <v>0</v>
      </c>
      <c r="L894" s="23"/>
      <c r="M894" s="24">
        <v>60</v>
      </c>
      <c r="N894" s="20">
        <f t="shared" si="584"/>
        <v>0</v>
      </c>
      <c r="O894" s="23"/>
      <c r="P894" s="25">
        <v>12</v>
      </c>
      <c r="Q894" s="20">
        <f t="shared" si="585"/>
        <v>0</v>
      </c>
      <c r="R894" s="23"/>
      <c r="S894" s="26">
        <v>12</v>
      </c>
      <c r="T894" s="20">
        <f t="shared" si="586"/>
        <v>0</v>
      </c>
      <c r="U894" s="23"/>
      <c r="V894" s="25">
        <v>8</v>
      </c>
      <c r="W894" s="20">
        <f t="shared" si="587"/>
        <v>0</v>
      </c>
      <c r="X894" s="23"/>
      <c r="Y894" s="25">
        <v>12</v>
      </c>
      <c r="Z894" s="20">
        <f t="shared" si="588"/>
        <v>0</v>
      </c>
      <c r="AA894" s="23"/>
      <c r="AB894" s="25">
        <v>10</v>
      </c>
      <c r="AC894" s="20">
        <f t="shared" si="589"/>
        <v>0</v>
      </c>
      <c r="AD894" s="23"/>
      <c r="AE894" s="25">
        <v>25</v>
      </c>
      <c r="AF894" s="20">
        <f t="shared" si="590"/>
        <v>0</v>
      </c>
      <c r="AG894" s="23"/>
      <c r="AH894" s="25">
        <v>7.5</v>
      </c>
      <c r="AI894" s="20">
        <f t="shared" si="591"/>
        <v>0</v>
      </c>
      <c r="AJ894" s="23"/>
      <c r="AK894" s="22">
        <v>15</v>
      </c>
      <c r="AL894" s="20">
        <f t="shared" si="592"/>
        <v>0</v>
      </c>
      <c r="AM894" s="23"/>
      <c r="AN894" s="25">
        <v>12</v>
      </c>
      <c r="AO894" s="20">
        <f t="shared" si="593"/>
        <v>0</v>
      </c>
      <c r="AP894" s="23">
        <f t="shared" si="594"/>
        <v>0</v>
      </c>
      <c r="AQ894" s="23"/>
      <c r="AR894" s="27">
        <v>4</v>
      </c>
      <c r="AS894" s="23">
        <f t="shared" si="595"/>
        <v>0</v>
      </c>
      <c r="AT894" s="23"/>
      <c r="AU894" s="28">
        <v>6</v>
      </c>
      <c r="AV894" s="23">
        <f t="shared" si="596"/>
        <v>0</v>
      </c>
      <c r="AW894" s="23"/>
      <c r="AX894" s="29">
        <f t="shared" si="597"/>
        <v>0</v>
      </c>
      <c r="AY894" s="23"/>
      <c r="AZ894" s="30" t="e">
        <f t="shared" si="598"/>
        <v>#DIV/0!</v>
      </c>
      <c r="BA894" s="30" t="e">
        <f t="shared" si="599"/>
        <v>#DIV/0!</v>
      </c>
      <c r="BB894" s="30" t="e">
        <f t="shared" si="600"/>
        <v>#DIV/0!</v>
      </c>
      <c r="BC894" s="20">
        <f t="shared" si="601"/>
        <v>0</v>
      </c>
      <c r="BD894" s="20">
        <f t="shared" si="602"/>
        <v>0</v>
      </c>
      <c r="BE894" s="20">
        <f t="shared" si="603"/>
        <v>0</v>
      </c>
      <c r="BF894" s="20">
        <f t="shared" si="604"/>
        <v>0</v>
      </c>
      <c r="BG894" s="50"/>
      <c r="BH894" s="51"/>
      <c r="BI894" s="31" t="e">
        <f t="shared" si="605"/>
        <v>#DIV/0!</v>
      </c>
      <c r="BJ894" s="32">
        <f t="shared" si="606"/>
        <v>0</v>
      </c>
      <c r="BK894" s="109" t="e">
        <f t="shared" si="626"/>
        <v>#DIV/0!</v>
      </c>
      <c r="BL894" s="34">
        <f t="shared" si="608"/>
        <v>0</v>
      </c>
      <c r="BM894" s="33" t="e">
        <f t="shared" si="627"/>
        <v>#DIV/0!</v>
      </c>
      <c r="BN894" s="35">
        <f t="shared" si="610"/>
        <v>0</v>
      </c>
      <c r="BO894" s="33" t="e">
        <f t="shared" si="628"/>
        <v>#DIV/0!</v>
      </c>
      <c r="BP894" s="34">
        <f t="shared" si="612"/>
        <v>0</v>
      </c>
      <c r="BQ894" s="33" t="e">
        <f t="shared" si="629"/>
        <v>#DIV/0!</v>
      </c>
      <c r="BR894" s="36">
        <f t="shared" si="614"/>
        <v>0</v>
      </c>
      <c r="BS894" s="37" t="e">
        <f t="shared" si="630"/>
        <v>#DIV/0!</v>
      </c>
      <c r="BT894" s="37"/>
      <c r="BU894" s="52"/>
      <c r="BV894" s="38" t="e">
        <f t="shared" si="616"/>
        <v>#DIV/0!</v>
      </c>
      <c r="BW894" s="39">
        <f t="shared" si="617"/>
        <v>0</v>
      </c>
      <c r="BX894" s="31" t="e">
        <f t="shared" si="618"/>
        <v>#DIV/0!</v>
      </c>
      <c r="BY894" s="53"/>
      <c r="BZ894" s="53"/>
      <c r="CA894" s="53"/>
      <c r="CB894" s="53"/>
      <c r="CC894" s="54"/>
      <c r="CD894" s="54"/>
      <c r="CE894" s="54"/>
      <c r="CF894" s="42" t="e">
        <f t="shared" si="619"/>
        <v>#DIV/0!</v>
      </c>
      <c r="CG894" s="42" t="e">
        <f t="shared" si="620"/>
        <v>#DIV/0!</v>
      </c>
      <c r="CH894" s="42" t="e">
        <f t="shared" si="621"/>
        <v>#DIV/0!</v>
      </c>
      <c r="CI894" s="42" t="e">
        <f t="shared" si="622"/>
        <v>#DIV/0!</v>
      </c>
      <c r="CJ894" s="42" t="e">
        <f t="shared" si="623"/>
        <v>#DIV/0!</v>
      </c>
      <c r="CK894" s="43">
        <f t="shared" si="631"/>
        <v>0</v>
      </c>
    </row>
    <row r="895" spans="1:89" ht="50" hidden="1" customHeight="1" thickBot="1" x14ac:dyDescent="0.65">
      <c r="A895" s="47">
        <v>888</v>
      </c>
      <c r="B895" s="47"/>
      <c r="C895" s="48"/>
      <c r="D895" s="48"/>
      <c r="E895" s="48"/>
      <c r="F895" s="23"/>
      <c r="G895" s="19">
        <v>40</v>
      </c>
      <c r="H895" s="20">
        <f t="shared" si="625"/>
        <v>0</v>
      </c>
      <c r="I895" s="23"/>
      <c r="J895" s="22">
        <v>50</v>
      </c>
      <c r="K895" s="20">
        <f t="shared" si="583"/>
        <v>0</v>
      </c>
      <c r="L895" s="23"/>
      <c r="M895" s="24">
        <v>60</v>
      </c>
      <c r="N895" s="20">
        <f t="shared" si="584"/>
        <v>0</v>
      </c>
      <c r="O895" s="23"/>
      <c r="P895" s="25">
        <v>12</v>
      </c>
      <c r="Q895" s="20">
        <f t="shared" si="585"/>
        <v>0</v>
      </c>
      <c r="R895" s="23"/>
      <c r="S895" s="26">
        <v>12</v>
      </c>
      <c r="T895" s="20">
        <f t="shared" si="586"/>
        <v>0</v>
      </c>
      <c r="U895" s="23"/>
      <c r="V895" s="25">
        <v>8</v>
      </c>
      <c r="W895" s="20">
        <f t="shared" si="587"/>
        <v>0</v>
      </c>
      <c r="X895" s="23"/>
      <c r="Y895" s="25">
        <v>12</v>
      </c>
      <c r="Z895" s="20">
        <f t="shared" si="588"/>
        <v>0</v>
      </c>
      <c r="AA895" s="23"/>
      <c r="AB895" s="25">
        <v>10</v>
      </c>
      <c r="AC895" s="20">
        <f t="shared" si="589"/>
        <v>0</v>
      </c>
      <c r="AD895" s="23"/>
      <c r="AE895" s="25">
        <v>25</v>
      </c>
      <c r="AF895" s="20">
        <f t="shared" si="590"/>
        <v>0</v>
      </c>
      <c r="AG895" s="23"/>
      <c r="AH895" s="25">
        <v>7.5</v>
      </c>
      <c r="AI895" s="20">
        <f t="shared" si="591"/>
        <v>0</v>
      </c>
      <c r="AJ895" s="23"/>
      <c r="AK895" s="22">
        <v>15</v>
      </c>
      <c r="AL895" s="20">
        <f t="shared" si="592"/>
        <v>0</v>
      </c>
      <c r="AM895" s="23"/>
      <c r="AN895" s="25">
        <v>12</v>
      </c>
      <c r="AO895" s="20">
        <f t="shared" si="593"/>
        <v>0</v>
      </c>
      <c r="AP895" s="23">
        <f t="shared" si="594"/>
        <v>0</v>
      </c>
      <c r="AQ895" s="23"/>
      <c r="AR895" s="27">
        <v>4</v>
      </c>
      <c r="AS895" s="23">
        <f t="shared" si="595"/>
        <v>0</v>
      </c>
      <c r="AT895" s="23"/>
      <c r="AU895" s="28">
        <v>6</v>
      </c>
      <c r="AV895" s="23">
        <f t="shared" si="596"/>
        <v>0</v>
      </c>
      <c r="AW895" s="23"/>
      <c r="AX895" s="29">
        <f t="shared" si="597"/>
        <v>0</v>
      </c>
      <c r="AY895" s="23"/>
      <c r="AZ895" s="30" t="e">
        <f t="shared" si="598"/>
        <v>#DIV/0!</v>
      </c>
      <c r="BA895" s="30" t="e">
        <f t="shared" si="599"/>
        <v>#DIV/0!</v>
      </c>
      <c r="BB895" s="30" t="e">
        <f t="shared" si="600"/>
        <v>#DIV/0!</v>
      </c>
      <c r="BC895" s="20">
        <f t="shared" si="601"/>
        <v>0</v>
      </c>
      <c r="BD895" s="20">
        <f t="shared" si="602"/>
        <v>0</v>
      </c>
      <c r="BE895" s="20">
        <f t="shared" si="603"/>
        <v>0</v>
      </c>
      <c r="BF895" s="20">
        <f t="shared" si="604"/>
        <v>0</v>
      </c>
      <c r="BG895" s="50"/>
      <c r="BH895" s="51"/>
      <c r="BI895" s="31" t="e">
        <f t="shared" si="605"/>
        <v>#DIV/0!</v>
      </c>
      <c r="BJ895" s="32">
        <f t="shared" si="606"/>
        <v>0</v>
      </c>
      <c r="BK895" s="109" t="e">
        <f t="shared" si="626"/>
        <v>#DIV/0!</v>
      </c>
      <c r="BL895" s="34">
        <f t="shared" si="608"/>
        <v>0</v>
      </c>
      <c r="BM895" s="33" t="e">
        <f t="shared" si="627"/>
        <v>#DIV/0!</v>
      </c>
      <c r="BN895" s="35">
        <f t="shared" si="610"/>
        <v>0</v>
      </c>
      <c r="BO895" s="33" t="e">
        <f t="shared" si="628"/>
        <v>#DIV/0!</v>
      </c>
      <c r="BP895" s="34">
        <f t="shared" si="612"/>
        <v>0</v>
      </c>
      <c r="BQ895" s="33" t="e">
        <f t="shared" si="629"/>
        <v>#DIV/0!</v>
      </c>
      <c r="BR895" s="36">
        <f t="shared" si="614"/>
        <v>0</v>
      </c>
      <c r="BS895" s="37" t="e">
        <f t="shared" si="630"/>
        <v>#DIV/0!</v>
      </c>
      <c r="BT895" s="37"/>
      <c r="BU895" s="52"/>
      <c r="BV895" s="38" t="e">
        <f t="shared" si="616"/>
        <v>#DIV/0!</v>
      </c>
      <c r="BW895" s="39">
        <f t="shared" si="617"/>
        <v>0</v>
      </c>
      <c r="BX895" s="31" t="e">
        <f t="shared" si="618"/>
        <v>#DIV/0!</v>
      </c>
      <c r="BY895" s="53"/>
      <c r="BZ895" s="53"/>
      <c r="CA895" s="53"/>
      <c r="CB895" s="53"/>
      <c r="CC895" s="54"/>
      <c r="CD895" s="54"/>
      <c r="CE895" s="54"/>
      <c r="CF895" s="42" t="e">
        <f t="shared" si="619"/>
        <v>#DIV/0!</v>
      </c>
      <c r="CG895" s="42" t="e">
        <f t="shared" si="620"/>
        <v>#DIV/0!</v>
      </c>
      <c r="CH895" s="42" t="e">
        <f t="shared" si="621"/>
        <v>#DIV/0!</v>
      </c>
      <c r="CI895" s="42" t="e">
        <f t="shared" si="622"/>
        <v>#DIV/0!</v>
      </c>
      <c r="CJ895" s="42" t="e">
        <f t="shared" si="623"/>
        <v>#DIV/0!</v>
      </c>
      <c r="CK895" s="43">
        <f t="shared" si="631"/>
        <v>0</v>
      </c>
    </row>
    <row r="896" spans="1:89" ht="50" hidden="1" customHeight="1" thickBot="1" x14ac:dyDescent="0.65">
      <c r="A896" s="47">
        <v>889</v>
      </c>
      <c r="B896" s="47"/>
      <c r="C896" s="48"/>
      <c r="D896" s="48"/>
      <c r="E896" s="48"/>
      <c r="F896" s="23"/>
      <c r="G896" s="19">
        <v>40</v>
      </c>
      <c r="H896" s="20">
        <f t="shared" si="625"/>
        <v>0</v>
      </c>
      <c r="I896" s="23"/>
      <c r="J896" s="22">
        <v>50</v>
      </c>
      <c r="K896" s="20">
        <f t="shared" si="583"/>
        <v>0</v>
      </c>
      <c r="L896" s="23"/>
      <c r="M896" s="24">
        <v>60</v>
      </c>
      <c r="N896" s="20">
        <f t="shared" si="584"/>
        <v>0</v>
      </c>
      <c r="O896" s="23"/>
      <c r="P896" s="25">
        <v>12</v>
      </c>
      <c r="Q896" s="20">
        <f t="shared" si="585"/>
        <v>0</v>
      </c>
      <c r="R896" s="23"/>
      <c r="S896" s="26">
        <v>12</v>
      </c>
      <c r="T896" s="20">
        <f t="shared" si="586"/>
        <v>0</v>
      </c>
      <c r="U896" s="23"/>
      <c r="V896" s="25">
        <v>8</v>
      </c>
      <c r="W896" s="20">
        <f t="shared" si="587"/>
        <v>0</v>
      </c>
      <c r="X896" s="23"/>
      <c r="Y896" s="25">
        <v>12</v>
      </c>
      <c r="Z896" s="20">
        <f t="shared" si="588"/>
        <v>0</v>
      </c>
      <c r="AA896" s="23"/>
      <c r="AB896" s="25">
        <v>10</v>
      </c>
      <c r="AC896" s="20">
        <f t="shared" si="589"/>
        <v>0</v>
      </c>
      <c r="AD896" s="23"/>
      <c r="AE896" s="25">
        <v>25</v>
      </c>
      <c r="AF896" s="20">
        <f t="shared" si="590"/>
        <v>0</v>
      </c>
      <c r="AG896" s="23"/>
      <c r="AH896" s="25">
        <v>7.5</v>
      </c>
      <c r="AI896" s="20">
        <f t="shared" si="591"/>
        <v>0</v>
      </c>
      <c r="AJ896" s="23"/>
      <c r="AK896" s="22">
        <v>15</v>
      </c>
      <c r="AL896" s="20">
        <f t="shared" si="592"/>
        <v>0</v>
      </c>
      <c r="AM896" s="23"/>
      <c r="AN896" s="25">
        <v>12</v>
      </c>
      <c r="AO896" s="20">
        <f t="shared" si="593"/>
        <v>0</v>
      </c>
      <c r="AP896" s="23">
        <f t="shared" si="594"/>
        <v>0</v>
      </c>
      <c r="AQ896" s="23"/>
      <c r="AR896" s="27">
        <v>4</v>
      </c>
      <c r="AS896" s="23">
        <f t="shared" si="595"/>
        <v>0</v>
      </c>
      <c r="AT896" s="23"/>
      <c r="AU896" s="28">
        <v>6</v>
      </c>
      <c r="AV896" s="23">
        <f t="shared" si="596"/>
        <v>0</v>
      </c>
      <c r="AW896" s="23"/>
      <c r="AX896" s="29">
        <f t="shared" si="597"/>
        <v>0</v>
      </c>
      <c r="AY896" s="23"/>
      <c r="AZ896" s="30" t="e">
        <f t="shared" si="598"/>
        <v>#DIV/0!</v>
      </c>
      <c r="BA896" s="30" t="e">
        <f t="shared" si="599"/>
        <v>#DIV/0!</v>
      </c>
      <c r="BB896" s="30" t="e">
        <f t="shared" si="600"/>
        <v>#DIV/0!</v>
      </c>
      <c r="BC896" s="20">
        <f t="shared" si="601"/>
        <v>0</v>
      </c>
      <c r="BD896" s="20">
        <f t="shared" si="602"/>
        <v>0</v>
      </c>
      <c r="BE896" s="20">
        <f t="shared" si="603"/>
        <v>0</v>
      </c>
      <c r="BF896" s="20">
        <f t="shared" si="604"/>
        <v>0</v>
      </c>
      <c r="BG896" s="50"/>
      <c r="BH896" s="51"/>
      <c r="BI896" s="31" t="e">
        <f t="shared" si="605"/>
        <v>#DIV/0!</v>
      </c>
      <c r="BJ896" s="32">
        <f t="shared" si="606"/>
        <v>0</v>
      </c>
      <c r="BK896" s="109" t="e">
        <f t="shared" si="626"/>
        <v>#DIV/0!</v>
      </c>
      <c r="BL896" s="34">
        <f t="shared" si="608"/>
        <v>0</v>
      </c>
      <c r="BM896" s="33" t="e">
        <f t="shared" si="627"/>
        <v>#DIV/0!</v>
      </c>
      <c r="BN896" s="35">
        <f t="shared" si="610"/>
        <v>0</v>
      </c>
      <c r="BO896" s="33" t="e">
        <f t="shared" si="628"/>
        <v>#DIV/0!</v>
      </c>
      <c r="BP896" s="34">
        <f t="shared" si="612"/>
        <v>0</v>
      </c>
      <c r="BQ896" s="33" t="e">
        <f t="shared" si="629"/>
        <v>#DIV/0!</v>
      </c>
      <c r="BR896" s="36">
        <f t="shared" si="614"/>
        <v>0</v>
      </c>
      <c r="BS896" s="37" t="e">
        <f t="shared" si="630"/>
        <v>#DIV/0!</v>
      </c>
      <c r="BT896" s="37"/>
      <c r="BU896" s="52"/>
      <c r="BV896" s="38" t="e">
        <f t="shared" si="616"/>
        <v>#DIV/0!</v>
      </c>
      <c r="BW896" s="39">
        <f t="shared" si="617"/>
        <v>0</v>
      </c>
      <c r="BX896" s="31" t="e">
        <f t="shared" si="618"/>
        <v>#DIV/0!</v>
      </c>
      <c r="BY896" s="53"/>
      <c r="BZ896" s="53"/>
      <c r="CA896" s="53"/>
      <c r="CB896" s="53"/>
      <c r="CC896" s="54"/>
      <c r="CD896" s="54"/>
      <c r="CE896" s="54"/>
      <c r="CF896" s="42" t="e">
        <f t="shared" si="619"/>
        <v>#DIV/0!</v>
      </c>
      <c r="CG896" s="42" t="e">
        <f t="shared" si="620"/>
        <v>#DIV/0!</v>
      </c>
      <c r="CH896" s="42" t="e">
        <f t="shared" si="621"/>
        <v>#DIV/0!</v>
      </c>
      <c r="CI896" s="42" t="e">
        <f t="shared" si="622"/>
        <v>#DIV/0!</v>
      </c>
      <c r="CJ896" s="42" t="e">
        <f t="shared" si="623"/>
        <v>#DIV/0!</v>
      </c>
      <c r="CK896" s="43">
        <f t="shared" si="631"/>
        <v>0</v>
      </c>
    </row>
    <row r="897" spans="1:89" ht="50" hidden="1" customHeight="1" thickBot="1" x14ac:dyDescent="0.65">
      <c r="A897" s="47">
        <v>890</v>
      </c>
      <c r="B897" s="62"/>
      <c r="C897" s="48"/>
      <c r="D897" s="48"/>
      <c r="E897" s="48"/>
      <c r="F897" s="23"/>
      <c r="G897" s="19">
        <v>40</v>
      </c>
      <c r="H897" s="20">
        <f t="shared" si="625"/>
        <v>0</v>
      </c>
      <c r="I897" s="23"/>
      <c r="J897" s="22">
        <v>50</v>
      </c>
      <c r="K897" s="20">
        <f t="shared" si="583"/>
        <v>0</v>
      </c>
      <c r="L897" s="23"/>
      <c r="M897" s="24">
        <v>60</v>
      </c>
      <c r="N897" s="20">
        <f t="shared" si="584"/>
        <v>0</v>
      </c>
      <c r="O897" s="23"/>
      <c r="P897" s="25">
        <v>12</v>
      </c>
      <c r="Q897" s="20">
        <f t="shared" si="585"/>
        <v>0</v>
      </c>
      <c r="R897" s="23"/>
      <c r="S897" s="26">
        <v>12</v>
      </c>
      <c r="T897" s="20">
        <f t="shared" si="586"/>
        <v>0</v>
      </c>
      <c r="U897" s="23"/>
      <c r="V897" s="25">
        <v>8</v>
      </c>
      <c r="W897" s="20">
        <f t="shared" si="587"/>
        <v>0</v>
      </c>
      <c r="X897" s="23"/>
      <c r="Y897" s="25">
        <v>12</v>
      </c>
      <c r="Z897" s="20">
        <f t="shared" si="588"/>
        <v>0</v>
      </c>
      <c r="AA897" s="23"/>
      <c r="AB897" s="25">
        <v>10</v>
      </c>
      <c r="AC897" s="20">
        <f t="shared" si="589"/>
        <v>0</v>
      </c>
      <c r="AD897" s="23"/>
      <c r="AE897" s="25">
        <v>25</v>
      </c>
      <c r="AF897" s="20">
        <f t="shared" si="590"/>
        <v>0</v>
      </c>
      <c r="AG897" s="23"/>
      <c r="AH897" s="25">
        <v>7.5</v>
      </c>
      <c r="AI897" s="20">
        <f t="shared" si="591"/>
        <v>0</v>
      </c>
      <c r="AJ897" s="23"/>
      <c r="AK897" s="22">
        <v>15</v>
      </c>
      <c r="AL897" s="20">
        <f t="shared" si="592"/>
        <v>0</v>
      </c>
      <c r="AM897" s="23"/>
      <c r="AN897" s="25">
        <v>12</v>
      </c>
      <c r="AO897" s="20">
        <f t="shared" si="593"/>
        <v>0</v>
      </c>
      <c r="AP897" s="23">
        <f t="shared" si="594"/>
        <v>0</v>
      </c>
      <c r="AQ897" s="23"/>
      <c r="AR897" s="27">
        <v>4</v>
      </c>
      <c r="AS897" s="23">
        <f t="shared" si="595"/>
        <v>0</v>
      </c>
      <c r="AT897" s="23"/>
      <c r="AU897" s="28">
        <v>6</v>
      </c>
      <c r="AV897" s="23">
        <f t="shared" si="596"/>
        <v>0</v>
      </c>
      <c r="AW897" s="23"/>
      <c r="AX897" s="29">
        <f t="shared" si="597"/>
        <v>0</v>
      </c>
      <c r="AY897" s="23"/>
      <c r="AZ897" s="30" t="e">
        <f t="shared" si="598"/>
        <v>#DIV/0!</v>
      </c>
      <c r="BA897" s="30" t="e">
        <f t="shared" si="599"/>
        <v>#DIV/0!</v>
      </c>
      <c r="BB897" s="30" t="e">
        <f t="shared" si="600"/>
        <v>#DIV/0!</v>
      </c>
      <c r="BC897" s="20">
        <f t="shared" si="601"/>
        <v>0</v>
      </c>
      <c r="BD897" s="20">
        <f t="shared" si="602"/>
        <v>0</v>
      </c>
      <c r="BE897" s="20">
        <f t="shared" si="603"/>
        <v>0</v>
      </c>
      <c r="BF897" s="20">
        <f t="shared" si="604"/>
        <v>0</v>
      </c>
      <c r="BG897" s="50"/>
      <c r="BH897" s="51"/>
      <c r="BI897" s="31" t="e">
        <f t="shared" si="605"/>
        <v>#DIV/0!</v>
      </c>
      <c r="BJ897" s="32">
        <f t="shared" si="606"/>
        <v>0</v>
      </c>
      <c r="BK897" s="109" t="e">
        <f t="shared" si="626"/>
        <v>#DIV/0!</v>
      </c>
      <c r="BL897" s="34">
        <f t="shared" si="608"/>
        <v>0</v>
      </c>
      <c r="BM897" s="33" t="e">
        <f t="shared" si="627"/>
        <v>#DIV/0!</v>
      </c>
      <c r="BN897" s="35">
        <f t="shared" si="610"/>
        <v>0</v>
      </c>
      <c r="BO897" s="33" t="e">
        <f t="shared" si="628"/>
        <v>#DIV/0!</v>
      </c>
      <c r="BP897" s="34">
        <f t="shared" si="612"/>
        <v>0</v>
      </c>
      <c r="BQ897" s="33" t="e">
        <f t="shared" si="629"/>
        <v>#DIV/0!</v>
      </c>
      <c r="BR897" s="36">
        <f t="shared" si="614"/>
        <v>0</v>
      </c>
      <c r="BS897" s="37" t="e">
        <f t="shared" si="630"/>
        <v>#DIV/0!</v>
      </c>
      <c r="BT897" s="37"/>
      <c r="BU897" s="52"/>
      <c r="BV897" s="38" t="e">
        <f t="shared" si="616"/>
        <v>#DIV/0!</v>
      </c>
      <c r="BW897" s="39">
        <f t="shared" si="617"/>
        <v>0</v>
      </c>
      <c r="BX897" s="31" t="e">
        <f t="shared" si="618"/>
        <v>#DIV/0!</v>
      </c>
      <c r="BY897" s="53"/>
      <c r="BZ897" s="53"/>
      <c r="CA897" s="53"/>
      <c r="CB897" s="53"/>
      <c r="CC897" s="54"/>
      <c r="CD897" s="54"/>
      <c r="CE897" s="54"/>
      <c r="CF897" s="42" t="e">
        <f t="shared" si="619"/>
        <v>#DIV/0!</v>
      </c>
      <c r="CG897" s="42" t="e">
        <f t="shared" si="620"/>
        <v>#DIV/0!</v>
      </c>
      <c r="CH897" s="42" t="e">
        <f t="shared" si="621"/>
        <v>#DIV/0!</v>
      </c>
      <c r="CI897" s="42" t="e">
        <f t="shared" si="622"/>
        <v>#DIV/0!</v>
      </c>
      <c r="CJ897" s="42" t="e">
        <f t="shared" si="623"/>
        <v>#DIV/0!</v>
      </c>
      <c r="CK897" s="43">
        <f t="shared" si="631"/>
        <v>0</v>
      </c>
    </row>
    <row r="898" spans="1:89" ht="50" hidden="1" customHeight="1" thickBot="1" x14ac:dyDescent="0.65">
      <c r="A898" s="47">
        <v>891</v>
      </c>
      <c r="B898" s="47"/>
      <c r="C898" s="48"/>
      <c r="D898" s="48"/>
      <c r="E898" s="48"/>
      <c r="F898" s="23"/>
      <c r="G898" s="19">
        <v>40</v>
      </c>
      <c r="H898" s="20">
        <f t="shared" si="625"/>
        <v>0</v>
      </c>
      <c r="I898" s="23"/>
      <c r="J898" s="22">
        <v>50</v>
      </c>
      <c r="K898" s="20">
        <f t="shared" si="583"/>
        <v>0</v>
      </c>
      <c r="L898" s="23"/>
      <c r="M898" s="24">
        <v>60</v>
      </c>
      <c r="N898" s="20">
        <f t="shared" si="584"/>
        <v>0</v>
      </c>
      <c r="O898" s="23"/>
      <c r="P898" s="25">
        <v>12</v>
      </c>
      <c r="Q898" s="20">
        <f t="shared" si="585"/>
        <v>0</v>
      </c>
      <c r="R898" s="23"/>
      <c r="S898" s="26">
        <v>12</v>
      </c>
      <c r="T898" s="20">
        <f t="shared" si="586"/>
        <v>0</v>
      </c>
      <c r="U898" s="23"/>
      <c r="V898" s="25">
        <v>8</v>
      </c>
      <c r="W898" s="20">
        <f t="shared" si="587"/>
        <v>0</v>
      </c>
      <c r="X898" s="23"/>
      <c r="Y898" s="25">
        <v>12</v>
      </c>
      <c r="Z898" s="20">
        <f t="shared" si="588"/>
        <v>0</v>
      </c>
      <c r="AA898" s="23"/>
      <c r="AB898" s="25">
        <v>10</v>
      </c>
      <c r="AC898" s="20">
        <f t="shared" si="589"/>
        <v>0</v>
      </c>
      <c r="AD898" s="23"/>
      <c r="AE898" s="25">
        <v>25</v>
      </c>
      <c r="AF898" s="20">
        <f t="shared" si="590"/>
        <v>0</v>
      </c>
      <c r="AG898" s="23"/>
      <c r="AH898" s="25">
        <v>7.5</v>
      </c>
      <c r="AI898" s="20">
        <f t="shared" si="591"/>
        <v>0</v>
      </c>
      <c r="AJ898" s="23"/>
      <c r="AK898" s="22">
        <v>15</v>
      </c>
      <c r="AL898" s="20">
        <f t="shared" si="592"/>
        <v>0</v>
      </c>
      <c r="AM898" s="23"/>
      <c r="AN898" s="25">
        <v>12</v>
      </c>
      <c r="AO898" s="20">
        <f t="shared" si="593"/>
        <v>0</v>
      </c>
      <c r="AP898" s="23">
        <f t="shared" si="594"/>
        <v>0</v>
      </c>
      <c r="AQ898" s="23"/>
      <c r="AR898" s="27">
        <v>4</v>
      </c>
      <c r="AS898" s="23">
        <f t="shared" si="595"/>
        <v>0</v>
      </c>
      <c r="AT898" s="23"/>
      <c r="AU898" s="28">
        <v>6</v>
      </c>
      <c r="AV898" s="23">
        <f t="shared" si="596"/>
        <v>0</v>
      </c>
      <c r="AW898" s="23"/>
      <c r="AX898" s="29">
        <f t="shared" si="597"/>
        <v>0</v>
      </c>
      <c r="AY898" s="23"/>
      <c r="AZ898" s="30" t="e">
        <f t="shared" si="598"/>
        <v>#DIV/0!</v>
      </c>
      <c r="BA898" s="30" t="e">
        <f t="shared" si="599"/>
        <v>#DIV/0!</v>
      </c>
      <c r="BB898" s="30" t="e">
        <f t="shared" si="600"/>
        <v>#DIV/0!</v>
      </c>
      <c r="BC898" s="20">
        <f t="shared" si="601"/>
        <v>0</v>
      </c>
      <c r="BD898" s="20">
        <f t="shared" si="602"/>
        <v>0</v>
      </c>
      <c r="BE898" s="20">
        <f t="shared" si="603"/>
        <v>0</v>
      </c>
      <c r="BF898" s="20">
        <f t="shared" si="604"/>
        <v>0</v>
      </c>
      <c r="BG898" s="50"/>
      <c r="BH898" s="51"/>
      <c r="BI898" s="31" t="e">
        <f t="shared" si="605"/>
        <v>#DIV/0!</v>
      </c>
      <c r="BJ898" s="32">
        <f t="shared" si="606"/>
        <v>0</v>
      </c>
      <c r="BK898" s="109" t="e">
        <f t="shared" si="626"/>
        <v>#DIV/0!</v>
      </c>
      <c r="BL898" s="34">
        <f t="shared" si="608"/>
        <v>0</v>
      </c>
      <c r="BM898" s="33" t="e">
        <f t="shared" si="627"/>
        <v>#DIV/0!</v>
      </c>
      <c r="BN898" s="35">
        <f t="shared" si="610"/>
        <v>0</v>
      </c>
      <c r="BO898" s="33" t="e">
        <f t="shared" si="628"/>
        <v>#DIV/0!</v>
      </c>
      <c r="BP898" s="34">
        <f t="shared" si="612"/>
        <v>0</v>
      </c>
      <c r="BQ898" s="33" t="e">
        <f t="shared" si="629"/>
        <v>#DIV/0!</v>
      </c>
      <c r="BR898" s="36">
        <f t="shared" si="614"/>
        <v>0</v>
      </c>
      <c r="BS898" s="37" t="e">
        <f t="shared" si="630"/>
        <v>#DIV/0!</v>
      </c>
      <c r="BT898" s="37"/>
      <c r="BU898" s="52"/>
      <c r="BV898" s="38" t="e">
        <f t="shared" si="616"/>
        <v>#DIV/0!</v>
      </c>
      <c r="BW898" s="39">
        <f t="shared" si="617"/>
        <v>0</v>
      </c>
      <c r="BX898" s="31" t="e">
        <f t="shared" si="618"/>
        <v>#DIV/0!</v>
      </c>
      <c r="BY898" s="53"/>
      <c r="BZ898" s="53"/>
      <c r="CA898" s="53"/>
      <c r="CB898" s="53"/>
      <c r="CC898" s="54"/>
      <c r="CD898" s="54"/>
      <c r="CE898" s="54"/>
      <c r="CF898" s="42" t="e">
        <f t="shared" si="619"/>
        <v>#DIV/0!</v>
      </c>
      <c r="CG898" s="42" t="e">
        <f t="shared" si="620"/>
        <v>#DIV/0!</v>
      </c>
      <c r="CH898" s="42" t="e">
        <f t="shared" si="621"/>
        <v>#DIV/0!</v>
      </c>
      <c r="CI898" s="42" t="e">
        <f t="shared" si="622"/>
        <v>#DIV/0!</v>
      </c>
      <c r="CJ898" s="42" t="e">
        <f t="shared" si="623"/>
        <v>#DIV/0!</v>
      </c>
      <c r="CK898" s="43">
        <f t="shared" si="631"/>
        <v>0</v>
      </c>
    </row>
    <row r="899" spans="1:89" ht="50" hidden="1" customHeight="1" thickBot="1" x14ac:dyDescent="0.65">
      <c r="A899" s="47">
        <v>892</v>
      </c>
      <c r="B899" s="47"/>
      <c r="C899" s="48"/>
      <c r="D899" s="48"/>
      <c r="E899" s="48"/>
      <c r="F899" s="23"/>
      <c r="G899" s="19">
        <v>40</v>
      </c>
      <c r="H899" s="20">
        <f t="shared" si="625"/>
        <v>0</v>
      </c>
      <c r="I899" s="23"/>
      <c r="J899" s="22">
        <v>50</v>
      </c>
      <c r="K899" s="20">
        <f t="shared" si="583"/>
        <v>0</v>
      </c>
      <c r="L899" s="23"/>
      <c r="M899" s="24">
        <v>60</v>
      </c>
      <c r="N899" s="20">
        <f t="shared" si="584"/>
        <v>0</v>
      </c>
      <c r="O899" s="23"/>
      <c r="P899" s="25">
        <v>12</v>
      </c>
      <c r="Q899" s="20">
        <f t="shared" si="585"/>
        <v>0</v>
      </c>
      <c r="R899" s="23"/>
      <c r="S899" s="26">
        <v>12</v>
      </c>
      <c r="T899" s="20">
        <f t="shared" si="586"/>
        <v>0</v>
      </c>
      <c r="U899" s="23"/>
      <c r="V899" s="25">
        <v>8</v>
      </c>
      <c r="W899" s="20">
        <f t="shared" si="587"/>
        <v>0</v>
      </c>
      <c r="X899" s="23"/>
      <c r="Y899" s="25">
        <v>12</v>
      </c>
      <c r="Z899" s="20">
        <f t="shared" si="588"/>
        <v>0</v>
      </c>
      <c r="AA899" s="23"/>
      <c r="AB899" s="25">
        <v>10</v>
      </c>
      <c r="AC899" s="20">
        <f t="shared" si="589"/>
        <v>0</v>
      </c>
      <c r="AD899" s="23"/>
      <c r="AE899" s="25">
        <v>25</v>
      </c>
      <c r="AF899" s="20">
        <f t="shared" si="590"/>
        <v>0</v>
      </c>
      <c r="AG899" s="23"/>
      <c r="AH899" s="25">
        <v>7.5</v>
      </c>
      <c r="AI899" s="20">
        <f t="shared" si="591"/>
        <v>0</v>
      </c>
      <c r="AJ899" s="23"/>
      <c r="AK899" s="22">
        <v>15</v>
      </c>
      <c r="AL899" s="20">
        <f t="shared" si="592"/>
        <v>0</v>
      </c>
      <c r="AM899" s="23"/>
      <c r="AN899" s="25">
        <v>12</v>
      </c>
      <c r="AO899" s="20">
        <f t="shared" si="593"/>
        <v>0</v>
      </c>
      <c r="AP899" s="23">
        <f t="shared" si="594"/>
        <v>0</v>
      </c>
      <c r="AQ899" s="23"/>
      <c r="AR899" s="27">
        <v>4</v>
      </c>
      <c r="AS899" s="23">
        <f t="shared" si="595"/>
        <v>0</v>
      </c>
      <c r="AT899" s="23"/>
      <c r="AU899" s="28">
        <v>6</v>
      </c>
      <c r="AV899" s="23">
        <f t="shared" si="596"/>
        <v>0</v>
      </c>
      <c r="AW899" s="23"/>
      <c r="AX899" s="29">
        <f t="shared" si="597"/>
        <v>0</v>
      </c>
      <c r="AY899" s="23"/>
      <c r="AZ899" s="30" t="e">
        <f t="shared" si="598"/>
        <v>#DIV/0!</v>
      </c>
      <c r="BA899" s="30" t="e">
        <f t="shared" si="599"/>
        <v>#DIV/0!</v>
      </c>
      <c r="BB899" s="30" t="e">
        <f t="shared" si="600"/>
        <v>#DIV/0!</v>
      </c>
      <c r="BC899" s="20">
        <f t="shared" si="601"/>
        <v>0</v>
      </c>
      <c r="BD899" s="20">
        <f t="shared" si="602"/>
        <v>0</v>
      </c>
      <c r="BE899" s="20">
        <f t="shared" si="603"/>
        <v>0</v>
      </c>
      <c r="BF899" s="20">
        <f t="shared" si="604"/>
        <v>0</v>
      </c>
      <c r="BG899" s="50"/>
      <c r="BH899" s="51"/>
      <c r="BI899" s="31" t="e">
        <f t="shared" si="605"/>
        <v>#DIV/0!</v>
      </c>
      <c r="BJ899" s="32">
        <f t="shared" si="606"/>
        <v>0</v>
      </c>
      <c r="BK899" s="109" t="e">
        <f t="shared" si="626"/>
        <v>#DIV/0!</v>
      </c>
      <c r="BL899" s="34">
        <f t="shared" si="608"/>
        <v>0</v>
      </c>
      <c r="BM899" s="33" t="e">
        <f t="shared" si="627"/>
        <v>#DIV/0!</v>
      </c>
      <c r="BN899" s="35">
        <f t="shared" si="610"/>
        <v>0</v>
      </c>
      <c r="BO899" s="33" t="e">
        <f t="shared" si="628"/>
        <v>#DIV/0!</v>
      </c>
      <c r="BP899" s="34">
        <f t="shared" si="612"/>
        <v>0</v>
      </c>
      <c r="BQ899" s="33" t="e">
        <f t="shared" si="629"/>
        <v>#DIV/0!</v>
      </c>
      <c r="BR899" s="36">
        <f t="shared" si="614"/>
        <v>0</v>
      </c>
      <c r="BS899" s="37" t="e">
        <f t="shared" si="630"/>
        <v>#DIV/0!</v>
      </c>
      <c r="BT899" s="37"/>
      <c r="BU899" s="52"/>
      <c r="BV899" s="38" t="e">
        <f t="shared" si="616"/>
        <v>#DIV/0!</v>
      </c>
      <c r="BW899" s="39">
        <f t="shared" si="617"/>
        <v>0</v>
      </c>
      <c r="BX899" s="31" t="e">
        <f t="shared" si="618"/>
        <v>#DIV/0!</v>
      </c>
      <c r="BY899" s="53"/>
      <c r="BZ899" s="53"/>
      <c r="CA899" s="53"/>
      <c r="CB899" s="53"/>
      <c r="CC899" s="54"/>
      <c r="CD899" s="54"/>
      <c r="CE899" s="54"/>
      <c r="CF899" s="42" t="e">
        <f t="shared" si="619"/>
        <v>#DIV/0!</v>
      </c>
      <c r="CG899" s="42" t="e">
        <f t="shared" si="620"/>
        <v>#DIV/0!</v>
      </c>
      <c r="CH899" s="42" t="e">
        <f t="shared" si="621"/>
        <v>#DIV/0!</v>
      </c>
      <c r="CI899" s="42" t="e">
        <f t="shared" si="622"/>
        <v>#DIV/0!</v>
      </c>
      <c r="CJ899" s="42" t="e">
        <f t="shared" si="623"/>
        <v>#DIV/0!</v>
      </c>
      <c r="CK899" s="43">
        <f t="shared" si="631"/>
        <v>0</v>
      </c>
    </row>
    <row r="900" spans="1:89" ht="50" hidden="1" customHeight="1" thickBot="1" x14ac:dyDescent="0.65">
      <c r="A900" s="47">
        <v>893</v>
      </c>
      <c r="B900" s="47"/>
      <c r="C900" s="48"/>
      <c r="D900" s="48"/>
      <c r="E900" s="48"/>
      <c r="F900" s="23"/>
      <c r="G900" s="19">
        <v>40</v>
      </c>
      <c r="H900" s="20">
        <f t="shared" si="625"/>
        <v>0</v>
      </c>
      <c r="I900" s="23"/>
      <c r="J900" s="22">
        <v>50</v>
      </c>
      <c r="K900" s="20">
        <f t="shared" si="583"/>
        <v>0</v>
      </c>
      <c r="L900" s="23"/>
      <c r="M900" s="24">
        <v>60</v>
      </c>
      <c r="N900" s="20">
        <f t="shared" si="584"/>
        <v>0</v>
      </c>
      <c r="O900" s="23"/>
      <c r="P900" s="25">
        <v>12</v>
      </c>
      <c r="Q900" s="20">
        <f t="shared" si="585"/>
        <v>0</v>
      </c>
      <c r="R900" s="23"/>
      <c r="S900" s="26">
        <v>12</v>
      </c>
      <c r="T900" s="20">
        <f t="shared" si="586"/>
        <v>0</v>
      </c>
      <c r="U900" s="23"/>
      <c r="V900" s="25">
        <v>8</v>
      </c>
      <c r="W900" s="20">
        <f t="shared" si="587"/>
        <v>0</v>
      </c>
      <c r="X900" s="23"/>
      <c r="Y900" s="25">
        <v>12</v>
      </c>
      <c r="Z900" s="20">
        <f t="shared" si="588"/>
        <v>0</v>
      </c>
      <c r="AA900" s="23"/>
      <c r="AB900" s="25">
        <v>10</v>
      </c>
      <c r="AC900" s="20">
        <f t="shared" si="589"/>
        <v>0</v>
      </c>
      <c r="AD900" s="23"/>
      <c r="AE900" s="25">
        <v>25</v>
      </c>
      <c r="AF900" s="20">
        <f t="shared" si="590"/>
        <v>0</v>
      </c>
      <c r="AG900" s="23"/>
      <c r="AH900" s="25">
        <v>7.5</v>
      </c>
      <c r="AI900" s="20">
        <f t="shared" si="591"/>
        <v>0</v>
      </c>
      <c r="AJ900" s="23"/>
      <c r="AK900" s="22">
        <v>15</v>
      </c>
      <c r="AL900" s="20">
        <f t="shared" si="592"/>
        <v>0</v>
      </c>
      <c r="AM900" s="23"/>
      <c r="AN900" s="25">
        <v>12</v>
      </c>
      <c r="AO900" s="20">
        <f t="shared" si="593"/>
        <v>0</v>
      </c>
      <c r="AP900" s="23">
        <f t="shared" si="594"/>
        <v>0</v>
      </c>
      <c r="AQ900" s="23"/>
      <c r="AR900" s="27">
        <v>4</v>
      </c>
      <c r="AS900" s="23">
        <f t="shared" si="595"/>
        <v>0</v>
      </c>
      <c r="AT900" s="23"/>
      <c r="AU900" s="28">
        <v>6</v>
      </c>
      <c r="AV900" s="23">
        <f t="shared" si="596"/>
        <v>0</v>
      </c>
      <c r="AW900" s="23"/>
      <c r="AX900" s="29">
        <f t="shared" si="597"/>
        <v>0</v>
      </c>
      <c r="AY900" s="23"/>
      <c r="AZ900" s="30" t="e">
        <f t="shared" si="598"/>
        <v>#DIV/0!</v>
      </c>
      <c r="BA900" s="30" t="e">
        <f t="shared" si="599"/>
        <v>#DIV/0!</v>
      </c>
      <c r="BB900" s="30" t="e">
        <f t="shared" si="600"/>
        <v>#DIV/0!</v>
      </c>
      <c r="BC900" s="20">
        <f t="shared" si="601"/>
        <v>0</v>
      </c>
      <c r="BD900" s="20">
        <f t="shared" si="602"/>
        <v>0</v>
      </c>
      <c r="BE900" s="20">
        <f t="shared" si="603"/>
        <v>0</v>
      </c>
      <c r="BF900" s="20">
        <f t="shared" si="604"/>
        <v>0</v>
      </c>
      <c r="BG900" s="50"/>
      <c r="BH900" s="51"/>
      <c r="BI900" s="31" t="e">
        <f t="shared" si="605"/>
        <v>#DIV/0!</v>
      </c>
      <c r="BJ900" s="32">
        <f t="shared" si="606"/>
        <v>0</v>
      </c>
      <c r="BK900" s="109" t="e">
        <f t="shared" si="626"/>
        <v>#DIV/0!</v>
      </c>
      <c r="BL900" s="34">
        <f t="shared" si="608"/>
        <v>0</v>
      </c>
      <c r="BM900" s="33" t="e">
        <f t="shared" si="627"/>
        <v>#DIV/0!</v>
      </c>
      <c r="BN900" s="35">
        <f t="shared" si="610"/>
        <v>0</v>
      </c>
      <c r="BO900" s="33" t="e">
        <f t="shared" si="628"/>
        <v>#DIV/0!</v>
      </c>
      <c r="BP900" s="34">
        <f t="shared" si="612"/>
        <v>0</v>
      </c>
      <c r="BQ900" s="33" t="e">
        <f t="shared" si="629"/>
        <v>#DIV/0!</v>
      </c>
      <c r="BR900" s="36">
        <f t="shared" si="614"/>
        <v>0</v>
      </c>
      <c r="BS900" s="37" t="e">
        <f t="shared" si="630"/>
        <v>#DIV/0!</v>
      </c>
      <c r="BT900" s="37"/>
      <c r="BU900" s="52"/>
      <c r="BV900" s="38" t="e">
        <f t="shared" si="616"/>
        <v>#DIV/0!</v>
      </c>
      <c r="BW900" s="39">
        <f t="shared" si="617"/>
        <v>0</v>
      </c>
      <c r="BX900" s="31" t="e">
        <f t="shared" si="618"/>
        <v>#DIV/0!</v>
      </c>
      <c r="BY900" s="53"/>
      <c r="BZ900" s="53"/>
      <c r="CA900" s="53"/>
      <c r="CB900" s="53"/>
      <c r="CC900" s="54"/>
      <c r="CD900" s="54"/>
      <c r="CE900" s="54"/>
      <c r="CF900" s="42" t="e">
        <f t="shared" si="619"/>
        <v>#DIV/0!</v>
      </c>
      <c r="CG900" s="42" t="e">
        <f t="shared" si="620"/>
        <v>#DIV/0!</v>
      </c>
      <c r="CH900" s="42" t="e">
        <f t="shared" si="621"/>
        <v>#DIV/0!</v>
      </c>
      <c r="CI900" s="42" t="e">
        <f t="shared" si="622"/>
        <v>#DIV/0!</v>
      </c>
      <c r="CJ900" s="42" t="e">
        <f t="shared" si="623"/>
        <v>#DIV/0!</v>
      </c>
      <c r="CK900" s="43">
        <f t="shared" si="631"/>
        <v>0</v>
      </c>
    </row>
    <row r="901" spans="1:89" ht="50" hidden="1" customHeight="1" thickBot="1" x14ac:dyDescent="0.65">
      <c r="A901" s="47">
        <v>894</v>
      </c>
      <c r="B901" s="62"/>
      <c r="C901" s="48"/>
      <c r="D901" s="48"/>
      <c r="E901" s="48"/>
      <c r="F901" s="23"/>
      <c r="G901" s="19">
        <v>40</v>
      </c>
      <c r="H901" s="20">
        <f t="shared" si="625"/>
        <v>0</v>
      </c>
      <c r="I901" s="23"/>
      <c r="J901" s="22">
        <v>50</v>
      </c>
      <c r="K901" s="20">
        <f t="shared" si="583"/>
        <v>0</v>
      </c>
      <c r="L901" s="23"/>
      <c r="M901" s="24">
        <v>60</v>
      </c>
      <c r="N901" s="20">
        <f t="shared" si="584"/>
        <v>0</v>
      </c>
      <c r="O901" s="23"/>
      <c r="P901" s="25">
        <v>12</v>
      </c>
      <c r="Q901" s="20">
        <f t="shared" si="585"/>
        <v>0</v>
      </c>
      <c r="R901" s="23"/>
      <c r="S901" s="26">
        <v>12</v>
      </c>
      <c r="T901" s="20">
        <f t="shared" si="586"/>
        <v>0</v>
      </c>
      <c r="U901" s="23"/>
      <c r="V901" s="25">
        <v>8</v>
      </c>
      <c r="W901" s="20">
        <f t="shared" si="587"/>
        <v>0</v>
      </c>
      <c r="X901" s="23"/>
      <c r="Y901" s="25">
        <v>12</v>
      </c>
      <c r="Z901" s="20">
        <f t="shared" si="588"/>
        <v>0</v>
      </c>
      <c r="AA901" s="23"/>
      <c r="AB901" s="25">
        <v>10</v>
      </c>
      <c r="AC901" s="20">
        <f t="shared" si="589"/>
        <v>0</v>
      </c>
      <c r="AD901" s="23"/>
      <c r="AE901" s="25">
        <v>25</v>
      </c>
      <c r="AF901" s="20">
        <f t="shared" si="590"/>
        <v>0</v>
      </c>
      <c r="AG901" s="23"/>
      <c r="AH901" s="25">
        <v>7.5</v>
      </c>
      <c r="AI901" s="20">
        <f t="shared" si="591"/>
        <v>0</v>
      </c>
      <c r="AJ901" s="23"/>
      <c r="AK901" s="22">
        <v>15</v>
      </c>
      <c r="AL901" s="20">
        <f t="shared" si="592"/>
        <v>0</v>
      </c>
      <c r="AM901" s="23"/>
      <c r="AN901" s="25">
        <v>12</v>
      </c>
      <c r="AO901" s="20">
        <f t="shared" si="593"/>
        <v>0</v>
      </c>
      <c r="AP901" s="23">
        <f t="shared" si="594"/>
        <v>0</v>
      </c>
      <c r="AQ901" s="23"/>
      <c r="AR901" s="27">
        <v>4</v>
      </c>
      <c r="AS901" s="23">
        <f t="shared" si="595"/>
        <v>0</v>
      </c>
      <c r="AT901" s="23"/>
      <c r="AU901" s="28">
        <v>6</v>
      </c>
      <c r="AV901" s="23">
        <f t="shared" si="596"/>
        <v>0</v>
      </c>
      <c r="AW901" s="23"/>
      <c r="AX901" s="29">
        <f t="shared" si="597"/>
        <v>0</v>
      </c>
      <c r="AY901" s="23"/>
      <c r="AZ901" s="30" t="e">
        <f t="shared" si="598"/>
        <v>#DIV/0!</v>
      </c>
      <c r="BA901" s="30" t="e">
        <f t="shared" si="599"/>
        <v>#DIV/0!</v>
      </c>
      <c r="BB901" s="30" t="e">
        <f t="shared" si="600"/>
        <v>#DIV/0!</v>
      </c>
      <c r="BC901" s="20">
        <f t="shared" si="601"/>
        <v>0</v>
      </c>
      <c r="BD901" s="20">
        <f t="shared" si="602"/>
        <v>0</v>
      </c>
      <c r="BE901" s="20">
        <f t="shared" si="603"/>
        <v>0</v>
      </c>
      <c r="BF901" s="20">
        <f t="shared" si="604"/>
        <v>0</v>
      </c>
      <c r="BG901" s="50"/>
      <c r="BH901" s="51"/>
      <c r="BI901" s="31" t="e">
        <f t="shared" si="605"/>
        <v>#DIV/0!</v>
      </c>
      <c r="BJ901" s="32">
        <f t="shared" si="606"/>
        <v>0</v>
      </c>
      <c r="BK901" s="109" t="e">
        <f t="shared" si="626"/>
        <v>#DIV/0!</v>
      </c>
      <c r="BL901" s="34">
        <f t="shared" si="608"/>
        <v>0</v>
      </c>
      <c r="BM901" s="33" t="e">
        <f t="shared" si="627"/>
        <v>#DIV/0!</v>
      </c>
      <c r="BN901" s="35">
        <f t="shared" si="610"/>
        <v>0</v>
      </c>
      <c r="BO901" s="33" t="e">
        <f t="shared" si="628"/>
        <v>#DIV/0!</v>
      </c>
      <c r="BP901" s="34">
        <f t="shared" si="612"/>
        <v>0</v>
      </c>
      <c r="BQ901" s="33" t="e">
        <f t="shared" si="629"/>
        <v>#DIV/0!</v>
      </c>
      <c r="BR901" s="36">
        <f t="shared" si="614"/>
        <v>0</v>
      </c>
      <c r="BS901" s="37" t="e">
        <f t="shared" si="630"/>
        <v>#DIV/0!</v>
      </c>
      <c r="BT901" s="37"/>
      <c r="BU901" s="52"/>
      <c r="BV901" s="38" t="e">
        <f t="shared" si="616"/>
        <v>#DIV/0!</v>
      </c>
      <c r="BW901" s="39">
        <f t="shared" si="617"/>
        <v>0</v>
      </c>
      <c r="BX901" s="31" t="e">
        <f t="shared" si="618"/>
        <v>#DIV/0!</v>
      </c>
      <c r="BY901" s="53"/>
      <c r="BZ901" s="53"/>
      <c r="CA901" s="53"/>
      <c r="CB901" s="53"/>
      <c r="CC901" s="54"/>
      <c r="CD901" s="54"/>
      <c r="CE901" s="54"/>
      <c r="CF901" s="42" t="e">
        <f t="shared" si="619"/>
        <v>#DIV/0!</v>
      </c>
      <c r="CG901" s="42" t="e">
        <f t="shared" si="620"/>
        <v>#DIV/0!</v>
      </c>
      <c r="CH901" s="42" t="e">
        <f t="shared" si="621"/>
        <v>#DIV/0!</v>
      </c>
      <c r="CI901" s="42" t="e">
        <f t="shared" si="622"/>
        <v>#DIV/0!</v>
      </c>
      <c r="CJ901" s="42" t="e">
        <f t="shared" si="623"/>
        <v>#DIV/0!</v>
      </c>
      <c r="CK901" s="43">
        <f t="shared" si="631"/>
        <v>0</v>
      </c>
    </row>
    <row r="902" spans="1:89" ht="50" hidden="1" customHeight="1" thickBot="1" x14ac:dyDescent="0.65">
      <c r="A902" s="47">
        <v>895</v>
      </c>
      <c r="B902" s="62"/>
      <c r="C902" s="48"/>
      <c r="D902" s="48"/>
      <c r="E902" s="48"/>
      <c r="F902" s="23"/>
      <c r="G902" s="19">
        <v>40</v>
      </c>
      <c r="H902" s="20">
        <f t="shared" si="625"/>
        <v>0</v>
      </c>
      <c r="I902" s="23"/>
      <c r="J902" s="22">
        <v>50</v>
      </c>
      <c r="K902" s="20">
        <f t="shared" si="583"/>
        <v>0</v>
      </c>
      <c r="L902" s="23"/>
      <c r="M902" s="24">
        <v>60</v>
      </c>
      <c r="N902" s="20">
        <f t="shared" si="584"/>
        <v>0</v>
      </c>
      <c r="O902" s="23"/>
      <c r="P902" s="25">
        <v>12</v>
      </c>
      <c r="Q902" s="20">
        <f t="shared" si="585"/>
        <v>0</v>
      </c>
      <c r="R902" s="23"/>
      <c r="S902" s="26">
        <v>12</v>
      </c>
      <c r="T902" s="20">
        <f t="shared" si="586"/>
        <v>0</v>
      </c>
      <c r="U902" s="23"/>
      <c r="V902" s="25">
        <v>8</v>
      </c>
      <c r="W902" s="20">
        <f t="shared" si="587"/>
        <v>0</v>
      </c>
      <c r="X902" s="23"/>
      <c r="Y902" s="25">
        <v>12</v>
      </c>
      <c r="Z902" s="20">
        <f t="shared" si="588"/>
        <v>0</v>
      </c>
      <c r="AA902" s="23"/>
      <c r="AB902" s="25">
        <v>10</v>
      </c>
      <c r="AC902" s="20">
        <f t="shared" si="589"/>
        <v>0</v>
      </c>
      <c r="AD902" s="23"/>
      <c r="AE902" s="25">
        <v>25</v>
      </c>
      <c r="AF902" s="20">
        <f t="shared" si="590"/>
        <v>0</v>
      </c>
      <c r="AG902" s="23"/>
      <c r="AH902" s="25">
        <v>7.5</v>
      </c>
      <c r="AI902" s="20">
        <f t="shared" si="591"/>
        <v>0</v>
      </c>
      <c r="AJ902" s="23"/>
      <c r="AK902" s="22">
        <v>15</v>
      </c>
      <c r="AL902" s="20">
        <f t="shared" si="592"/>
        <v>0</v>
      </c>
      <c r="AM902" s="23"/>
      <c r="AN902" s="25">
        <v>12</v>
      </c>
      <c r="AO902" s="20">
        <f t="shared" si="593"/>
        <v>0</v>
      </c>
      <c r="AP902" s="23">
        <f t="shared" si="594"/>
        <v>0</v>
      </c>
      <c r="AQ902" s="23"/>
      <c r="AR902" s="27">
        <v>4</v>
      </c>
      <c r="AS902" s="23">
        <f t="shared" si="595"/>
        <v>0</v>
      </c>
      <c r="AT902" s="23"/>
      <c r="AU902" s="28">
        <v>6</v>
      </c>
      <c r="AV902" s="23">
        <f t="shared" si="596"/>
        <v>0</v>
      </c>
      <c r="AW902" s="23"/>
      <c r="AX902" s="29">
        <f t="shared" si="597"/>
        <v>0</v>
      </c>
      <c r="AY902" s="23"/>
      <c r="AZ902" s="30" t="e">
        <f t="shared" si="598"/>
        <v>#DIV/0!</v>
      </c>
      <c r="BA902" s="30" t="e">
        <f t="shared" si="599"/>
        <v>#DIV/0!</v>
      </c>
      <c r="BB902" s="30" t="e">
        <f t="shared" si="600"/>
        <v>#DIV/0!</v>
      </c>
      <c r="BC902" s="20">
        <f t="shared" si="601"/>
        <v>0</v>
      </c>
      <c r="BD902" s="20">
        <f t="shared" si="602"/>
        <v>0</v>
      </c>
      <c r="BE902" s="20">
        <f t="shared" si="603"/>
        <v>0</v>
      </c>
      <c r="BF902" s="20">
        <f t="shared" si="604"/>
        <v>0</v>
      </c>
      <c r="BG902" s="50"/>
      <c r="BH902" s="51"/>
      <c r="BI902" s="31" t="e">
        <f t="shared" si="605"/>
        <v>#DIV/0!</v>
      </c>
      <c r="BJ902" s="32">
        <f t="shared" si="606"/>
        <v>0</v>
      </c>
      <c r="BK902" s="109" t="e">
        <f t="shared" si="626"/>
        <v>#DIV/0!</v>
      </c>
      <c r="BL902" s="34">
        <f t="shared" si="608"/>
        <v>0</v>
      </c>
      <c r="BM902" s="33" t="e">
        <f t="shared" si="627"/>
        <v>#DIV/0!</v>
      </c>
      <c r="BN902" s="35">
        <f t="shared" si="610"/>
        <v>0</v>
      </c>
      <c r="BO902" s="33" t="e">
        <f t="shared" si="628"/>
        <v>#DIV/0!</v>
      </c>
      <c r="BP902" s="34">
        <f t="shared" si="612"/>
        <v>0</v>
      </c>
      <c r="BQ902" s="33" t="e">
        <f t="shared" si="629"/>
        <v>#DIV/0!</v>
      </c>
      <c r="BR902" s="36">
        <f t="shared" si="614"/>
        <v>0</v>
      </c>
      <c r="BS902" s="37" t="e">
        <f t="shared" si="630"/>
        <v>#DIV/0!</v>
      </c>
      <c r="BT902" s="37"/>
      <c r="BU902" s="52"/>
      <c r="BV902" s="38" t="e">
        <f t="shared" si="616"/>
        <v>#DIV/0!</v>
      </c>
      <c r="BW902" s="39">
        <f t="shared" si="617"/>
        <v>0</v>
      </c>
      <c r="BX902" s="31" t="e">
        <f t="shared" si="618"/>
        <v>#DIV/0!</v>
      </c>
      <c r="BY902" s="53"/>
      <c r="BZ902" s="53"/>
      <c r="CA902" s="53"/>
      <c r="CB902" s="53"/>
      <c r="CC902" s="54"/>
      <c r="CD902" s="54"/>
      <c r="CE902" s="54"/>
      <c r="CF902" s="42" t="e">
        <f t="shared" si="619"/>
        <v>#DIV/0!</v>
      </c>
      <c r="CG902" s="42" t="e">
        <f t="shared" si="620"/>
        <v>#DIV/0!</v>
      </c>
      <c r="CH902" s="42" t="e">
        <f t="shared" si="621"/>
        <v>#DIV/0!</v>
      </c>
      <c r="CI902" s="42" t="e">
        <f t="shared" si="622"/>
        <v>#DIV/0!</v>
      </c>
      <c r="CJ902" s="42" t="e">
        <f t="shared" si="623"/>
        <v>#DIV/0!</v>
      </c>
      <c r="CK902" s="43">
        <f t="shared" si="631"/>
        <v>0</v>
      </c>
    </row>
    <row r="903" spans="1:89" ht="50" hidden="1" customHeight="1" thickBot="1" x14ac:dyDescent="0.65">
      <c r="A903" s="47">
        <v>896</v>
      </c>
      <c r="B903" s="47"/>
      <c r="C903" s="48"/>
      <c r="D903" s="48"/>
      <c r="E903" s="48"/>
      <c r="F903" s="23"/>
      <c r="G903" s="19">
        <v>40</v>
      </c>
      <c r="H903" s="20">
        <f t="shared" si="625"/>
        <v>0</v>
      </c>
      <c r="I903" s="23"/>
      <c r="J903" s="22">
        <v>50</v>
      </c>
      <c r="K903" s="20">
        <f t="shared" si="583"/>
        <v>0</v>
      </c>
      <c r="L903" s="23"/>
      <c r="M903" s="24">
        <v>60</v>
      </c>
      <c r="N903" s="20">
        <f t="shared" si="584"/>
        <v>0</v>
      </c>
      <c r="O903" s="23"/>
      <c r="P903" s="25">
        <v>12</v>
      </c>
      <c r="Q903" s="20">
        <f t="shared" si="585"/>
        <v>0</v>
      </c>
      <c r="R903" s="23"/>
      <c r="S903" s="26">
        <v>12</v>
      </c>
      <c r="T903" s="20">
        <f t="shared" si="586"/>
        <v>0</v>
      </c>
      <c r="U903" s="23"/>
      <c r="V903" s="25">
        <v>8</v>
      </c>
      <c r="W903" s="20">
        <f t="shared" si="587"/>
        <v>0</v>
      </c>
      <c r="X903" s="23"/>
      <c r="Y903" s="25">
        <v>12</v>
      </c>
      <c r="Z903" s="20">
        <f t="shared" si="588"/>
        <v>0</v>
      </c>
      <c r="AA903" s="23"/>
      <c r="AB903" s="25">
        <v>10</v>
      </c>
      <c r="AC903" s="20">
        <f t="shared" si="589"/>
        <v>0</v>
      </c>
      <c r="AD903" s="23"/>
      <c r="AE903" s="25">
        <v>25</v>
      </c>
      <c r="AF903" s="20">
        <f t="shared" si="590"/>
        <v>0</v>
      </c>
      <c r="AG903" s="23"/>
      <c r="AH903" s="25">
        <v>7.5</v>
      </c>
      <c r="AI903" s="20">
        <f t="shared" si="591"/>
        <v>0</v>
      </c>
      <c r="AJ903" s="23"/>
      <c r="AK903" s="22">
        <v>15</v>
      </c>
      <c r="AL903" s="20">
        <f t="shared" si="592"/>
        <v>0</v>
      </c>
      <c r="AM903" s="23"/>
      <c r="AN903" s="25">
        <v>12</v>
      </c>
      <c r="AO903" s="20">
        <f t="shared" si="593"/>
        <v>0</v>
      </c>
      <c r="AP903" s="23">
        <f t="shared" si="594"/>
        <v>0</v>
      </c>
      <c r="AQ903" s="23"/>
      <c r="AR903" s="27">
        <v>4</v>
      </c>
      <c r="AS903" s="23">
        <f t="shared" si="595"/>
        <v>0</v>
      </c>
      <c r="AT903" s="23"/>
      <c r="AU903" s="28">
        <v>6</v>
      </c>
      <c r="AV903" s="23">
        <f t="shared" si="596"/>
        <v>0</v>
      </c>
      <c r="AW903" s="23"/>
      <c r="AX903" s="29">
        <f t="shared" si="597"/>
        <v>0</v>
      </c>
      <c r="AY903" s="23"/>
      <c r="AZ903" s="30" t="e">
        <f t="shared" si="598"/>
        <v>#DIV/0!</v>
      </c>
      <c r="BA903" s="30" t="e">
        <f t="shared" si="599"/>
        <v>#DIV/0!</v>
      </c>
      <c r="BB903" s="30" t="e">
        <f t="shared" si="600"/>
        <v>#DIV/0!</v>
      </c>
      <c r="BC903" s="20">
        <f t="shared" si="601"/>
        <v>0</v>
      </c>
      <c r="BD903" s="20">
        <f t="shared" si="602"/>
        <v>0</v>
      </c>
      <c r="BE903" s="20">
        <f t="shared" si="603"/>
        <v>0</v>
      </c>
      <c r="BF903" s="20">
        <f t="shared" si="604"/>
        <v>0</v>
      </c>
      <c r="BG903" s="50"/>
      <c r="BH903" s="51"/>
      <c r="BI903" s="31" t="e">
        <f t="shared" si="605"/>
        <v>#DIV/0!</v>
      </c>
      <c r="BJ903" s="32">
        <f t="shared" si="606"/>
        <v>0</v>
      </c>
      <c r="BK903" s="109" t="e">
        <f t="shared" si="626"/>
        <v>#DIV/0!</v>
      </c>
      <c r="BL903" s="34">
        <f t="shared" si="608"/>
        <v>0</v>
      </c>
      <c r="BM903" s="33" t="e">
        <f t="shared" si="627"/>
        <v>#DIV/0!</v>
      </c>
      <c r="BN903" s="35">
        <f t="shared" si="610"/>
        <v>0</v>
      </c>
      <c r="BO903" s="33" t="e">
        <f t="shared" si="628"/>
        <v>#DIV/0!</v>
      </c>
      <c r="BP903" s="34">
        <f t="shared" si="612"/>
        <v>0</v>
      </c>
      <c r="BQ903" s="33" t="e">
        <f t="shared" si="629"/>
        <v>#DIV/0!</v>
      </c>
      <c r="BR903" s="36">
        <f t="shared" si="614"/>
        <v>0</v>
      </c>
      <c r="BS903" s="37" t="e">
        <f t="shared" si="630"/>
        <v>#DIV/0!</v>
      </c>
      <c r="BT903" s="37"/>
      <c r="BU903" s="52"/>
      <c r="BV903" s="38" t="e">
        <f t="shared" si="616"/>
        <v>#DIV/0!</v>
      </c>
      <c r="BW903" s="39">
        <f t="shared" si="617"/>
        <v>0</v>
      </c>
      <c r="BX903" s="31" t="e">
        <f t="shared" si="618"/>
        <v>#DIV/0!</v>
      </c>
      <c r="BY903" s="53"/>
      <c r="BZ903" s="53"/>
      <c r="CA903" s="53"/>
      <c r="CB903" s="53"/>
      <c r="CC903" s="54"/>
      <c r="CD903" s="54"/>
      <c r="CE903" s="54"/>
      <c r="CF903" s="42" t="e">
        <f t="shared" si="619"/>
        <v>#DIV/0!</v>
      </c>
      <c r="CG903" s="42" t="e">
        <f t="shared" si="620"/>
        <v>#DIV/0!</v>
      </c>
      <c r="CH903" s="42" t="e">
        <f t="shared" si="621"/>
        <v>#DIV/0!</v>
      </c>
      <c r="CI903" s="42" t="e">
        <f t="shared" si="622"/>
        <v>#DIV/0!</v>
      </c>
      <c r="CJ903" s="42" t="e">
        <f t="shared" si="623"/>
        <v>#DIV/0!</v>
      </c>
      <c r="CK903" s="43">
        <f t="shared" si="631"/>
        <v>0</v>
      </c>
    </row>
    <row r="904" spans="1:89" ht="50" hidden="1" customHeight="1" thickBot="1" x14ac:dyDescent="0.65">
      <c r="A904" s="47">
        <v>897</v>
      </c>
      <c r="B904" s="47"/>
      <c r="C904" s="48"/>
      <c r="D904" s="48"/>
      <c r="E904" s="48"/>
      <c r="F904" s="23"/>
      <c r="G904" s="19">
        <v>40</v>
      </c>
      <c r="H904" s="20">
        <f t="shared" si="625"/>
        <v>0</v>
      </c>
      <c r="I904" s="23"/>
      <c r="J904" s="22">
        <v>50</v>
      </c>
      <c r="K904" s="20">
        <f t="shared" ref="K904:K967" si="632">J904*I904</f>
        <v>0</v>
      </c>
      <c r="L904" s="23"/>
      <c r="M904" s="24">
        <v>60</v>
      </c>
      <c r="N904" s="20">
        <f t="shared" ref="N904:N967" si="633">M904*L904</f>
        <v>0</v>
      </c>
      <c r="O904" s="23"/>
      <c r="P904" s="25">
        <v>12</v>
      </c>
      <c r="Q904" s="20">
        <f t="shared" ref="Q904:Q967" si="634">O904*P904</f>
        <v>0</v>
      </c>
      <c r="R904" s="23"/>
      <c r="S904" s="26">
        <v>12</v>
      </c>
      <c r="T904" s="20">
        <f t="shared" ref="T904:T967" si="635">R904*S904</f>
        <v>0</v>
      </c>
      <c r="U904" s="23"/>
      <c r="V904" s="25">
        <v>8</v>
      </c>
      <c r="W904" s="20">
        <f t="shared" ref="W904:W967" si="636">U904*V904</f>
        <v>0</v>
      </c>
      <c r="X904" s="23"/>
      <c r="Y904" s="25">
        <v>12</v>
      </c>
      <c r="Z904" s="20">
        <f t="shared" ref="Z904:Z967" si="637">X904*Y904</f>
        <v>0</v>
      </c>
      <c r="AA904" s="23"/>
      <c r="AB904" s="25">
        <v>10</v>
      </c>
      <c r="AC904" s="20">
        <f t="shared" ref="AC904:AC967" si="638">AA904*AB904</f>
        <v>0</v>
      </c>
      <c r="AD904" s="23"/>
      <c r="AE904" s="25">
        <v>25</v>
      </c>
      <c r="AF904" s="20">
        <f t="shared" ref="AF904:AF967" si="639">AD904*AE904</f>
        <v>0</v>
      </c>
      <c r="AG904" s="23"/>
      <c r="AH904" s="25">
        <v>7.5</v>
      </c>
      <c r="AI904" s="20">
        <f t="shared" ref="AI904:AI967" si="640">AG904*AH904</f>
        <v>0</v>
      </c>
      <c r="AJ904" s="23"/>
      <c r="AK904" s="22">
        <v>15</v>
      </c>
      <c r="AL904" s="20">
        <f t="shared" ref="AL904:AL967" si="641">AJ904*AK904</f>
        <v>0</v>
      </c>
      <c r="AM904" s="23"/>
      <c r="AN904" s="25">
        <v>12</v>
      </c>
      <c r="AO904" s="20">
        <f t="shared" ref="AO904:AO967" si="642">AM904*AN904</f>
        <v>0</v>
      </c>
      <c r="AP904" s="23">
        <f t="shared" ref="AP904:AP967" si="643">SUM(R904+U904+X904+AA904+AD904+AG904+AM904+AJ904)</f>
        <v>0</v>
      </c>
      <c r="AQ904" s="23"/>
      <c r="AR904" s="27">
        <v>4</v>
      </c>
      <c r="AS904" s="23">
        <f t="shared" ref="AS904:AS967" si="644">SUM(AQ904*AR904)</f>
        <v>0</v>
      </c>
      <c r="AT904" s="23"/>
      <c r="AU904" s="28">
        <v>6</v>
      </c>
      <c r="AV904" s="23">
        <f t="shared" ref="AV904:AV967" si="645">SUM(AT904*AU904)</f>
        <v>0</v>
      </c>
      <c r="AW904" s="23"/>
      <c r="AX904" s="29">
        <f t="shared" ref="AX904:AX967" si="646">SUM(AW904+AV904+AS904)</f>
        <v>0</v>
      </c>
      <c r="AY904" s="23"/>
      <c r="AZ904" s="30" t="e">
        <f t="shared" ref="AZ904:AZ967" si="647">O904/(I904+F904+L904)</f>
        <v>#DIV/0!</v>
      </c>
      <c r="BA904" s="30" t="e">
        <f t="shared" ref="BA904:BA967" si="648">AP904/(I904+F904+L904)</f>
        <v>#DIV/0!</v>
      </c>
      <c r="BB904" s="30" t="e">
        <f t="shared" ref="BB904:BB967" si="649">AX904/O904</f>
        <v>#DIV/0!</v>
      </c>
      <c r="BC904" s="20">
        <f t="shared" ref="BC904:BC967" si="650">H904+W904+Z904+AC904+AF904+T904+K904+N904</f>
        <v>0</v>
      </c>
      <c r="BD904" s="20">
        <f t="shared" ref="BD904:BD967" si="651">H904+AF904+T904+K904+N904</f>
        <v>0</v>
      </c>
      <c r="BE904" s="20">
        <f t="shared" ref="BE904:BE967" si="652">H904+W904+Z904+AC904+AF904+T904+K904+N904</f>
        <v>0</v>
      </c>
      <c r="BF904" s="20">
        <f t="shared" ref="BF904:BF967" si="653">H904+W904+Z904+AC904+AF904+AI904+T904+K904+N904</f>
        <v>0</v>
      </c>
      <c r="BG904" s="50"/>
      <c r="BH904" s="51"/>
      <c r="BI904" s="31" t="e">
        <f t="shared" ref="BI904:BI967" si="654">+BH904/BG904%</f>
        <v>#DIV/0!</v>
      </c>
      <c r="BJ904" s="32">
        <f t="shared" ref="BJ904:BJ967" si="655">SUM(BY904+BZ904+CA904+CB904)</f>
        <v>0</v>
      </c>
      <c r="BK904" s="109" t="e">
        <f t="shared" si="626"/>
        <v>#DIV/0!</v>
      </c>
      <c r="BL904" s="34">
        <f t="shared" ref="BL904:BL967" si="656">CC904</f>
        <v>0</v>
      </c>
      <c r="BM904" s="33" t="e">
        <f t="shared" si="627"/>
        <v>#DIV/0!</v>
      </c>
      <c r="BN904" s="35">
        <f t="shared" ref="BN904:BN967" si="657">CD904</f>
        <v>0</v>
      </c>
      <c r="BO904" s="33" t="e">
        <f t="shared" si="628"/>
        <v>#DIV/0!</v>
      </c>
      <c r="BP904" s="34">
        <f t="shared" ref="BP904:BP967" si="658">CE904</f>
        <v>0</v>
      </c>
      <c r="BQ904" s="33" t="e">
        <f t="shared" si="629"/>
        <v>#DIV/0!</v>
      </c>
      <c r="BR904" s="36">
        <f t="shared" ref="BR904:BR967" si="659">BU904-BL904-BN904-BP904-BY904-BZ904-CA904-CB904</f>
        <v>0</v>
      </c>
      <c r="BS904" s="37" t="e">
        <f t="shared" si="630"/>
        <v>#DIV/0!</v>
      </c>
      <c r="BT904" s="37"/>
      <c r="BU904" s="52"/>
      <c r="BV904" s="38" t="e">
        <f t="shared" ref="BV904:BV967" si="660">+BU904/BG904%</f>
        <v>#DIV/0!</v>
      </c>
      <c r="BW904" s="39">
        <f t="shared" ref="BW904:BW967" si="661">SUM(BG904-BH904-BU904)</f>
        <v>0</v>
      </c>
      <c r="BX904" s="31" t="e">
        <f t="shared" ref="BX904:BX967" si="662">+BW904/BG904%</f>
        <v>#DIV/0!</v>
      </c>
      <c r="BY904" s="53"/>
      <c r="BZ904" s="53"/>
      <c r="CA904" s="53"/>
      <c r="CB904" s="53"/>
      <c r="CC904" s="54"/>
      <c r="CD904" s="54"/>
      <c r="CE904" s="54"/>
      <c r="CF904" s="42" t="e">
        <f t="shared" ref="CF904:CF967" si="663">BY904/BC904</f>
        <v>#DIV/0!</v>
      </c>
      <c r="CG904" s="42" t="e">
        <f t="shared" ref="CG904:CG967" si="664">BZ904/BD904</f>
        <v>#DIV/0!</v>
      </c>
      <c r="CH904" s="42" t="e">
        <f t="shared" ref="CH904:CH967" si="665">CA904/BE904</f>
        <v>#DIV/0!</v>
      </c>
      <c r="CI904" s="42" t="e">
        <f t="shared" ref="CI904:CI967" si="666">CB904/BF904</f>
        <v>#DIV/0!</v>
      </c>
      <c r="CJ904" s="42" t="e">
        <f t="shared" ref="CJ904:CJ967" si="667">CC904/BG904</f>
        <v>#DIV/0!</v>
      </c>
      <c r="CK904" s="43">
        <f t="shared" si="631"/>
        <v>0</v>
      </c>
    </row>
    <row r="905" spans="1:89" ht="50" hidden="1" customHeight="1" thickBot="1" x14ac:dyDescent="0.65">
      <c r="A905" s="47">
        <v>898</v>
      </c>
      <c r="B905" s="47"/>
      <c r="C905" s="48"/>
      <c r="D905" s="48"/>
      <c r="E905" s="48"/>
      <c r="F905" s="23"/>
      <c r="G905" s="19">
        <v>40</v>
      </c>
      <c r="H905" s="20">
        <f t="shared" si="625"/>
        <v>0</v>
      </c>
      <c r="I905" s="23"/>
      <c r="J905" s="22">
        <v>50</v>
      </c>
      <c r="K905" s="20">
        <f t="shared" si="632"/>
        <v>0</v>
      </c>
      <c r="L905" s="23"/>
      <c r="M905" s="24">
        <v>60</v>
      </c>
      <c r="N905" s="20">
        <f t="shared" si="633"/>
        <v>0</v>
      </c>
      <c r="O905" s="23"/>
      <c r="P905" s="25">
        <v>12</v>
      </c>
      <c r="Q905" s="20">
        <f t="shared" si="634"/>
        <v>0</v>
      </c>
      <c r="R905" s="23"/>
      <c r="S905" s="26">
        <v>12</v>
      </c>
      <c r="T905" s="20">
        <f t="shared" si="635"/>
        <v>0</v>
      </c>
      <c r="U905" s="23"/>
      <c r="V905" s="25">
        <v>8</v>
      </c>
      <c r="W905" s="20">
        <f t="shared" si="636"/>
        <v>0</v>
      </c>
      <c r="X905" s="23"/>
      <c r="Y905" s="25">
        <v>12</v>
      </c>
      <c r="Z905" s="20">
        <f t="shared" si="637"/>
        <v>0</v>
      </c>
      <c r="AA905" s="23"/>
      <c r="AB905" s="25">
        <v>10</v>
      </c>
      <c r="AC905" s="20">
        <f t="shared" si="638"/>
        <v>0</v>
      </c>
      <c r="AD905" s="23"/>
      <c r="AE905" s="25">
        <v>25</v>
      </c>
      <c r="AF905" s="20">
        <f t="shared" si="639"/>
        <v>0</v>
      </c>
      <c r="AG905" s="23"/>
      <c r="AH905" s="25">
        <v>7.5</v>
      </c>
      <c r="AI905" s="20">
        <f t="shared" si="640"/>
        <v>0</v>
      </c>
      <c r="AJ905" s="23"/>
      <c r="AK905" s="22">
        <v>15</v>
      </c>
      <c r="AL905" s="20">
        <f t="shared" si="641"/>
        <v>0</v>
      </c>
      <c r="AM905" s="23"/>
      <c r="AN905" s="25">
        <v>12</v>
      </c>
      <c r="AO905" s="20">
        <f t="shared" si="642"/>
        <v>0</v>
      </c>
      <c r="AP905" s="23">
        <f t="shared" si="643"/>
        <v>0</v>
      </c>
      <c r="AQ905" s="23"/>
      <c r="AR905" s="27">
        <v>4</v>
      </c>
      <c r="AS905" s="23">
        <f t="shared" si="644"/>
        <v>0</v>
      </c>
      <c r="AT905" s="23"/>
      <c r="AU905" s="28">
        <v>6</v>
      </c>
      <c r="AV905" s="23">
        <f t="shared" si="645"/>
        <v>0</v>
      </c>
      <c r="AW905" s="23"/>
      <c r="AX905" s="29">
        <f t="shared" si="646"/>
        <v>0</v>
      </c>
      <c r="AY905" s="23"/>
      <c r="AZ905" s="30" t="e">
        <f t="shared" si="647"/>
        <v>#DIV/0!</v>
      </c>
      <c r="BA905" s="30" t="e">
        <f t="shared" si="648"/>
        <v>#DIV/0!</v>
      </c>
      <c r="BB905" s="30" t="e">
        <f t="shared" si="649"/>
        <v>#DIV/0!</v>
      </c>
      <c r="BC905" s="20">
        <f t="shared" si="650"/>
        <v>0</v>
      </c>
      <c r="BD905" s="20">
        <f t="shared" si="651"/>
        <v>0</v>
      </c>
      <c r="BE905" s="20">
        <f t="shared" si="652"/>
        <v>0</v>
      </c>
      <c r="BF905" s="20">
        <f t="shared" si="653"/>
        <v>0</v>
      </c>
      <c r="BG905" s="50"/>
      <c r="BH905" s="51"/>
      <c r="BI905" s="31" t="e">
        <f t="shared" si="654"/>
        <v>#DIV/0!</v>
      </c>
      <c r="BJ905" s="32">
        <f t="shared" si="655"/>
        <v>0</v>
      </c>
      <c r="BK905" s="109" t="e">
        <f t="shared" si="626"/>
        <v>#DIV/0!</v>
      </c>
      <c r="BL905" s="34">
        <f t="shared" si="656"/>
        <v>0</v>
      </c>
      <c r="BM905" s="33" t="e">
        <f t="shared" si="627"/>
        <v>#DIV/0!</v>
      </c>
      <c r="BN905" s="35">
        <f t="shared" si="657"/>
        <v>0</v>
      </c>
      <c r="BO905" s="33" t="e">
        <f t="shared" si="628"/>
        <v>#DIV/0!</v>
      </c>
      <c r="BP905" s="34">
        <f t="shared" si="658"/>
        <v>0</v>
      </c>
      <c r="BQ905" s="33" t="e">
        <f t="shared" si="629"/>
        <v>#DIV/0!</v>
      </c>
      <c r="BR905" s="36">
        <f t="shared" si="659"/>
        <v>0</v>
      </c>
      <c r="BS905" s="37" t="e">
        <f t="shared" si="630"/>
        <v>#DIV/0!</v>
      </c>
      <c r="BT905" s="37"/>
      <c r="BU905" s="52"/>
      <c r="BV905" s="38" t="e">
        <f t="shared" si="660"/>
        <v>#DIV/0!</v>
      </c>
      <c r="BW905" s="39">
        <f t="shared" si="661"/>
        <v>0</v>
      </c>
      <c r="BX905" s="31" t="e">
        <f t="shared" si="662"/>
        <v>#DIV/0!</v>
      </c>
      <c r="BY905" s="53"/>
      <c r="BZ905" s="53"/>
      <c r="CA905" s="53"/>
      <c r="CB905" s="53"/>
      <c r="CC905" s="54"/>
      <c r="CD905" s="54"/>
      <c r="CE905" s="54"/>
      <c r="CF905" s="42" t="e">
        <f t="shared" si="663"/>
        <v>#DIV/0!</v>
      </c>
      <c r="CG905" s="42" t="e">
        <f t="shared" si="664"/>
        <v>#DIV/0!</v>
      </c>
      <c r="CH905" s="42" t="e">
        <f t="shared" si="665"/>
        <v>#DIV/0!</v>
      </c>
      <c r="CI905" s="42" t="e">
        <f t="shared" si="666"/>
        <v>#DIV/0!</v>
      </c>
      <c r="CJ905" s="42" t="e">
        <f t="shared" si="667"/>
        <v>#DIV/0!</v>
      </c>
      <c r="CK905" s="43">
        <f t="shared" si="631"/>
        <v>0</v>
      </c>
    </row>
    <row r="906" spans="1:89" ht="50" hidden="1" customHeight="1" thickBot="1" x14ac:dyDescent="0.65">
      <c r="A906" s="47">
        <v>899</v>
      </c>
      <c r="B906" s="62"/>
      <c r="C906" s="48"/>
      <c r="D906" s="48"/>
      <c r="E906" s="48"/>
      <c r="F906" s="23"/>
      <c r="G906" s="19">
        <v>40</v>
      </c>
      <c r="H906" s="20">
        <f t="shared" si="625"/>
        <v>0</v>
      </c>
      <c r="I906" s="23"/>
      <c r="J906" s="22">
        <v>50</v>
      </c>
      <c r="K906" s="20">
        <f t="shared" si="632"/>
        <v>0</v>
      </c>
      <c r="L906" s="23"/>
      <c r="M906" s="24">
        <v>60</v>
      </c>
      <c r="N906" s="20">
        <f t="shared" si="633"/>
        <v>0</v>
      </c>
      <c r="O906" s="23"/>
      <c r="P906" s="25">
        <v>12</v>
      </c>
      <c r="Q906" s="20">
        <f t="shared" si="634"/>
        <v>0</v>
      </c>
      <c r="R906" s="23"/>
      <c r="S906" s="26">
        <v>12</v>
      </c>
      <c r="T906" s="20">
        <f t="shared" si="635"/>
        <v>0</v>
      </c>
      <c r="U906" s="23"/>
      <c r="V906" s="25">
        <v>8</v>
      </c>
      <c r="W906" s="20">
        <f t="shared" si="636"/>
        <v>0</v>
      </c>
      <c r="X906" s="23"/>
      <c r="Y906" s="25">
        <v>12</v>
      </c>
      <c r="Z906" s="20">
        <f t="shared" si="637"/>
        <v>0</v>
      </c>
      <c r="AA906" s="23"/>
      <c r="AB906" s="25">
        <v>10</v>
      </c>
      <c r="AC906" s="20">
        <f t="shared" si="638"/>
        <v>0</v>
      </c>
      <c r="AD906" s="23"/>
      <c r="AE906" s="25">
        <v>25</v>
      </c>
      <c r="AF906" s="20">
        <f t="shared" si="639"/>
        <v>0</v>
      </c>
      <c r="AG906" s="23"/>
      <c r="AH906" s="25">
        <v>7.5</v>
      </c>
      <c r="AI906" s="20">
        <f t="shared" si="640"/>
        <v>0</v>
      </c>
      <c r="AJ906" s="23"/>
      <c r="AK906" s="22">
        <v>15</v>
      </c>
      <c r="AL906" s="20">
        <f t="shared" si="641"/>
        <v>0</v>
      </c>
      <c r="AM906" s="23"/>
      <c r="AN906" s="25">
        <v>12</v>
      </c>
      <c r="AO906" s="20">
        <f t="shared" si="642"/>
        <v>0</v>
      </c>
      <c r="AP906" s="23">
        <f t="shared" si="643"/>
        <v>0</v>
      </c>
      <c r="AQ906" s="23"/>
      <c r="AR906" s="27">
        <v>4</v>
      </c>
      <c r="AS906" s="23">
        <f t="shared" si="644"/>
        <v>0</v>
      </c>
      <c r="AT906" s="23"/>
      <c r="AU906" s="28">
        <v>6</v>
      </c>
      <c r="AV906" s="23">
        <f t="shared" si="645"/>
        <v>0</v>
      </c>
      <c r="AW906" s="23"/>
      <c r="AX906" s="29">
        <f t="shared" si="646"/>
        <v>0</v>
      </c>
      <c r="AY906" s="23"/>
      <c r="AZ906" s="30" t="e">
        <f t="shared" si="647"/>
        <v>#DIV/0!</v>
      </c>
      <c r="BA906" s="30" t="e">
        <f t="shared" si="648"/>
        <v>#DIV/0!</v>
      </c>
      <c r="BB906" s="30" t="e">
        <f t="shared" si="649"/>
        <v>#DIV/0!</v>
      </c>
      <c r="BC906" s="20">
        <f t="shared" si="650"/>
        <v>0</v>
      </c>
      <c r="BD906" s="20">
        <f t="shared" si="651"/>
        <v>0</v>
      </c>
      <c r="BE906" s="20">
        <f t="shared" si="652"/>
        <v>0</v>
      </c>
      <c r="BF906" s="20">
        <f t="shared" si="653"/>
        <v>0</v>
      </c>
      <c r="BG906" s="50"/>
      <c r="BH906" s="51"/>
      <c r="BI906" s="31" t="e">
        <f t="shared" si="654"/>
        <v>#DIV/0!</v>
      </c>
      <c r="BJ906" s="32">
        <f t="shared" si="655"/>
        <v>0</v>
      </c>
      <c r="BK906" s="109" t="e">
        <f t="shared" si="626"/>
        <v>#DIV/0!</v>
      </c>
      <c r="BL906" s="34">
        <f t="shared" si="656"/>
        <v>0</v>
      </c>
      <c r="BM906" s="33" t="e">
        <f t="shared" si="627"/>
        <v>#DIV/0!</v>
      </c>
      <c r="BN906" s="35">
        <f t="shared" si="657"/>
        <v>0</v>
      </c>
      <c r="BO906" s="33" t="e">
        <f t="shared" si="628"/>
        <v>#DIV/0!</v>
      </c>
      <c r="BP906" s="34">
        <f t="shared" si="658"/>
        <v>0</v>
      </c>
      <c r="BQ906" s="33" t="e">
        <f t="shared" si="629"/>
        <v>#DIV/0!</v>
      </c>
      <c r="BR906" s="36">
        <f t="shared" si="659"/>
        <v>0</v>
      </c>
      <c r="BS906" s="37" t="e">
        <f t="shared" si="630"/>
        <v>#DIV/0!</v>
      </c>
      <c r="BT906" s="37"/>
      <c r="BU906" s="52"/>
      <c r="BV906" s="38" t="e">
        <f t="shared" si="660"/>
        <v>#DIV/0!</v>
      </c>
      <c r="BW906" s="39">
        <f t="shared" si="661"/>
        <v>0</v>
      </c>
      <c r="BX906" s="31" t="e">
        <f t="shared" si="662"/>
        <v>#DIV/0!</v>
      </c>
      <c r="BY906" s="53"/>
      <c r="BZ906" s="53"/>
      <c r="CA906" s="53"/>
      <c r="CB906" s="53"/>
      <c r="CC906" s="54"/>
      <c r="CD906" s="54"/>
      <c r="CE906" s="54"/>
      <c r="CF906" s="42" t="e">
        <f t="shared" si="663"/>
        <v>#DIV/0!</v>
      </c>
      <c r="CG906" s="42" t="e">
        <f t="shared" si="664"/>
        <v>#DIV/0!</v>
      </c>
      <c r="CH906" s="42" t="e">
        <f t="shared" si="665"/>
        <v>#DIV/0!</v>
      </c>
      <c r="CI906" s="42" t="e">
        <f t="shared" si="666"/>
        <v>#DIV/0!</v>
      </c>
      <c r="CJ906" s="42" t="e">
        <f t="shared" si="667"/>
        <v>#DIV/0!</v>
      </c>
      <c r="CK906" s="43">
        <f t="shared" si="631"/>
        <v>0</v>
      </c>
    </row>
    <row r="907" spans="1:89" ht="50" hidden="1" customHeight="1" thickBot="1" x14ac:dyDescent="0.65">
      <c r="A907" s="47">
        <v>900</v>
      </c>
      <c r="B907" s="62"/>
      <c r="C907" s="48"/>
      <c r="D907" s="48"/>
      <c r="E907" s="48"/>
      <c r="F907" s="23"/>
      <c r="G907" s="19">
        <v>40</v>
      </c>
      <c r="H907" s="20">
        <f t="shared" si="625"/>
        <v>0</v>
      </c>
      <c r="I907" s="23"/>
      <c r="J907" s="22">
        <v>50</v>
      </c>
      <c r="K907" s="20">
        <f t="shared" si="632"/>
        <v>0</v>
      </c>
      <c r="L907" s="23"/>
      <c r="M907" s="24">
        <v>60</v>
      </c>
      <c r="N907" s="20">
        <f t="shared" si="633"/>
        <v>0</v>
      </c>
      <c r="O907" s="23"/>
      <c r="P907" s="25">
        <v>12</v>
      </c>
      <c r="Q907" s="20">
        <f t="shared" si="634"/>
        <v>0</v>
      </c>
      <c r="R907" s="23"/>
      <c r="S907" s="26">
        <v>12</v>
      </c>
      <c r="T907" s="20">
        <f t="shared" si="635"/>
        <v>0</v>
      </c>
      <c r="U907" s="23"/>
      <c r="V907" s="25">
        <v>8</v>
      </c>
      <c r="W907" s="20">
        <f t="shared" si="636"/>
        <v>0</v>
      </c>
      <c r="X907" s="23"/>
      <c r="Y907" s="25">
        <v>12</v>
      </c>
      <c r="Z907" s="20">
        <f t="shared" si="637"/>
        <v>0</v>
      </c>
      <c r="AA907" s="23"/>
      <c r="AB907" s="25">
        <v>10</v>
      </c>
      <c r="AC907" s="20">
        <f t="shared" si="638"/>
        <v>0</v>
      </c>
      <c r="AD907" s="23"/>
      <c r="AE907" s="25">
        <v>25</v>
      </c>
      <c r="AF907" s="20">
        <f t="shared" si="639"/>
        <v>0</v>
      </c>
      <c r="AG907" s="23"/>
      <c r="AH907" s="25">
        <v>7.5</v>
      </c>
      <c r="AI907" s="20">
        <f t="shared" si="640"/>
        <v>0</v>
      </c>
      <c r="AJ907" s="23"/>
      <c r="AK907" s="22">
        <v>15</v>
      </c>
      <c r="AL907" s="20">
        <f t="shared" si="641"/>
        <v>0</v>
      </c>
      <c r="AM907" s="23"/>
      <c r="AN907" s="25">
        <v>12</v>
      </c>
      <c r="AO907" s="20">
        <f t="shared" si="642"/>
        <v>0</v>
      </c>
      <c r="AP907" s="23">
        <f t="shared" si="643"/>
        <v>0</v>
      </c>
      <c r="AQ907" s="23"/>
      <c r="AR907" s="27">
        <v>4</v>
      </c>
      <c r="AS907" s="23">
        <f t="shared" si="644"/>
        <v>0</v>
      </c>
      <c r="AT907" s="23"/>
      <c r="AU907" s="28">
        <v>6</v>
      </c>
      <c r="AV907" s="23">
        <f t="shared" si="645"/>
        <v>0</v>
      </c>
      <c r="AW907" s="23"/>
      <c r="AX907" s="29">
        <f t="shared" si="646"/>
        <v>0</v>
      </c>
      <c r="AY907" s="23"/>
      <c r="AZ907" s="30" t="e">
        <f t="shared" si="647"/>
        <v>#DIV/0!</v>
      </c>
      <c r="BA907" s="30" t="e">
        <f t="shared" si="648"/>
        <v>#DIV/0!</v>
      </c>
      <c r="BB907" s="30" t="e">
        <f t="shared" si="649"/>
        <v>#DIV/0!</v>
      </c>
      <c r="BC907" s="20">
        <f t="shared" si="650"/>
        <v>0</v>
      </c>
      <c r="BD907" s="20">
        <f t="shared" si="651"/>
        <v>0</v>
      </c>
      <c r="BE907" s="20">
        <f t="shared" si="652"/>
        <v>0</v>
      </c>
      <c r="BF907" s="20">
        <f t="shared" si="653"/>
        <v>0</v>
      </c>
      <c r="BG907" s="50"/>
      <c r="BH907" s="51"/>
      <c r="BI907" s="31" t="e">
        <f t="shared" si="654"/>
        <v>#DIV/0!</v>
      </c>
      <c r="BJ907" s="32">
        <f t="shared" si="655"/>
        <v>0</v>
      </c>
      <c r="BK907" s="109" t="e">
        <f t="shared" si="626"/>
        <v>#DIV/0!</v>
      </c>
      <c r="BL907" s="34">
        <f t="shared" si="656"/>
        <v>0</v>
      </c>
      <c r="BM907" s="33" t="e">
        <f t="shared" si="627"/>
        <v>#DIV/0!</v>
      </c>
      <c r="BN907" s="35">
        <f t="shared" si="657"/>
        <v>0</v>
      </c>
      <c r="BO907" s="33" t="e">
        <f t="shared" si="628"/>
        <v>#DIV/0!</v>
      </c>
      <c r="BP907" s="34">
        <f t="shared" si="658"/>
        <v>0</v>
      </c>
      <c r="BQ907" s="33" t="e">
        <f t="shared" si="629"/>
        <v>#DIV/0!</v>
      </c>
      <c r="BR907" s="36">
        <f t="shared" si="659"/>
        <v>0</v>
      </c>
      <c r="BS907" s="37" t="e">
        <f t="shared" si="630"/>
        <v>#DIV/0!</v>
      </c>
      <c r="BT907" s="37"/>
      <c r="BU907" s="52"/>
      <c r="BV907" s="38" t="e">
        <f t="shared" si="660"/>
        <v>#DIV/0!</v>
      </c>
      <c r="BW907" s="39">
        <f t="shared" si="661"/>
        <v>0</v>
      </c>
      <c r="BX907" s="31" t="e">
        <f t="shared" si="662"/>
        <v>#DIV/0!</v>
      </c>
      <c r="BY907" s="53"/>
      <c r="BZ907" s="53"/>
      <c r="CA907" s="53"/>
      <c r="CB907" s="53"/>
      <c r="CC907" s="54"/>
      <c r="CD907" s="54"/>
      <c r="CE907" s="54"/>
      <c r="CF907" s="42" t="e">
        <f t="shared" si="663"/>
        <v>#DIV/0!</v>
      </c>
      <c r="CG907" s="42" t="e">
        <f t="shared" si="664"/>
        <v>#DIV/0!</v>
      </c>
      <c r="CH907" s="42" t="e">
        <f t="shared" si="665"/>
        <v>#DIV/0!</v>
      </c>
      <c r="CI907" s="42" t="e">
        <f t="shared" si="666"/>
        <v>#DIV/0!</v>
      </c>
      <c r="CJ907" s="42" t="e">
        <f t="shared" si="667"/>
        <v>#DIV/0!</v>
      </c>
      <c r="CK907" s="43">
        <f t="shared" si="631"/>
        <v>0</v>
      </c>
    </row>
    <row r="908" spans="1:89" ht="50" hidden="1" customHeight="1" thickBot="1" x14ac:dyDescent="0.65">
      <c r="A908" s="47">
        <v>901</v>
      </c>
      <c r="B908" s="47"/>
      <c r="C908" s="48"/>
      <c r="D908" s="48"/>
      <c r="E908" s="48"/>
      <c r="F908" s="23"/>
      <c r="G908" s="19">
        <v>40</v>
      </c>
      <c r="H908" s="20">
        <f t="shared" si="625"/>
        <v>0</v>
      </c>
      <c r="I908" s="23"/>
      <c r="J908" s="22">
        <v>50</v>
      </c>
      <c r="K908" s="20">
        <f t="shared" si="632"/>
        <v>0</v>
      </c>
      <c r="L908" s="23"/>
      <c r="M908" s="24">
        <v>60</v>
      </c>
      <c r="N908" s="20">
        <f t="shared" si="633"/>
        <v>0</v>
      </c>
      <c r="O908" s="23"/>
      <c r="P908" s="25">
        <v>12</v>
      </c>
      <c r="Q908" s="20">
        <f t="shared" si="634"/>
        <v>0</v>
      </c>
      <c r="R908" s="23"/>
      <c r="S908" s="26">
        <v>12</v>
      </c>
      <c r="T908" s="20">
        <f t="shared" si="635"/>
        <v>0</v>
      </c>
      <c r="U908" s="23"/>
      <c r="V908" s="25">
        <v>8</v>
      </c>
      <c r="W908" s="20">
        <f t="shared" si="636"/>
        <v>0</v>
      </c>
      <c r="X908" s="23"/>
      <c r="Y908" s="25">
        <v>12</v>
      </c>
      <c r="Z908" s="20">
        <f t="shared" si="637"/>
        <v>0</v>
      </c>
      <c r="AA908" s="23"/>
      <c r="AB908" s="25">
        <v>10</v>
      </c>
      <c r="AC908" s="20">
        <f t="shared" si="638"/>
        <v>0</v>
      </c>
      <c r="AD908" s="23"/>
      <c r="AE908" s="25">
        <v>25</v>
      </c>
      <c r="AF908" s="20">
        <f t="shared" si="639"/>
        <v>0</v>
      </c>
      <c r="AG908" s="23"/>
      <c r="AH908" s="25">
        <v>7.5</v>
      </c>
      <c r="AI908" s="20">
        <f t="shared" si="640"/>
        <v>0</v>
      </c>
      <c r="AJ908" s="23"/>
      <c r="AK908" s="22">
        <v>15</v>
      </c>
      <c r="AL908" s="20">
        <f t="shared" si="641"/>
        <v>0</v>
      </c>
      <c r="AM908" s="23"/>
      <c r="AN908" s="25">
        <v>12</v>
      </c>
      <c r="AO908" s="20">
        <f t="shared" si="642"/>
        <v>0</v>
      </c>
      <c r="AP908" s="23">
        <f t="shared" si="643"/>
        <v>0</v>
      </c>
      <c r="AQ908" s="23"/>
      <c r="AR908" s="27">
        <v>4</v>
      </c>
      <c r="AS908" s="23">
        <f t="shared" si="644"/>
        <v>0</v>
      </c>
      <c r="AT908" s="23"/>
      <c r="AU908" s="28">
        <v>6</v>
      </c>
      <c r="AV908" s="23">
        <f t="shared" si="645"/>
        <v>0</v>
      </c>
      <c r="AW908" s="23"/>
      <c r="AX908" s="29">
        <f t="shared" si="646"/>
        <v>0</v>
      </c>
      <c r="AY908" s="23"/>
      <c r="AZ908" s="30" t="e">
        <f t="shared" si="647"/>
        <v>#DIV/0!</v>
      </c>
      <c r="BA908" s="30" t="e">
        <f t="shared" si="648"/>
        <v>#DIV/0!</v>
      </c>
      <c r="BB908" s="30" t="e">
        <f t="shared" si="649"/>
        <v>#DIV/0!</v>
      </c>
      <c r="BC908" s="20">
        <f t="shared" si="650"/>
        <v>0</v>
      </c>
      <c r="BD908" s="20">
        <f t="shared" si="651"/>
        <v>0</v>
      </c>
      <c r="BE908" s="20">
        <f t="shared" si="652"/>
        <v>0</v>
      </c>
      <c r="BF908" s="20">
        <f t="shared" si="653"/>
        <v>0</v>
      </c>
      <c r="BG908" s="50"/>
      <c r="BH908" s="51"/>
      <c r="BI908" s="31" t="e">
        <f t="shared" si="654"/>
        <v>#DIV/0!</v>
      </c>
      <c r="BJ908" s="32">
        <f t="shared" si="655"/>
        <v>0</v>
      </c>
      <c r="BK908" s="109" t="e">
        <f t="shared" si="626"/>
        <v>#DIV/0!</v>
      </c>
      <c r="BL908" s="34">
        <f t="shared" si="656"/>
        <v>0</v>
      </c>
      <c r="BM908" s="33" t="e">
        <f t="shared" si="627"/>
        <v>#DIV/0!</v>
      </c>
      <c r="BN908" s="35">
        <f t="shared" si="657"/>
        <v>0</v>
      </c>
      <c r="BO908" s="33" t="e">
        <f t="shared" si="628"/>
        <v>#DIV/0!</v>
      </c>
      <c r="BP908" s="34">
        <f t="shared" si="658"/>
        <v>0</v>
      </c>
      <c r="BQ908" s="33" t="e">
        <f t="shared" si="629"/>
        <v>#DIV/0!</v>
      </c>
      <c r="BR908" s="36">
        <f t="shared" si="659"/>
        <v>0</v>
      </c>
      <c r="BS908" s="37" t="e">
        <f t="shared" si="630"/>
        <v>#DIV/0!</v>
      </c>
      <c r="BT908" s="37"/>
      <c r="BU908" s="52"/>
      <c r="BV908" s="38" t="e">
        <f t="shared" si="660"/>
        <v>#DIV/0!</v>
      </c>
      <c r="BW908" s="39">
        <f t="shared" si="661"/>
        <v>0</v>
      </c>
      <c r="BX908" s="31" t="e">
        <f t="shared" si="662"/>
        <v>#DIV/0!</v>
      </c>
      <c r="BY908" s="53"/>
      <c r="BZ908" s="53"/>
      <c r="CA908" s="53"/>
      <c r="CB908" s="53"/>
      <c r="CC908" s="54"/>
      <c r="CD908" s="54"/>
      <c r="CE908" s="54"/>
      <c r="CF908" s="42" t="e">
        <f t="shared" si="663"/>
        <v>#DIV/0!</v>
      </c>
      <c r="CG908" s="42" t="e">
        <f t="shared" si="664"/>
        <v>#DIV/0!</v>
      </c>
      <c r="CH908" s="42" t="e">
        <f t="shared" si="665"/>
        <v>#DIV/0!</v>
      </c>
      <c r="CI908" s="42" t="e">
        <f t="shared" si="666"/>
        <v>#DIV/0!</v>
      </c>
      <c r="CJ908" s="42" t="e">
        <f t="shared" si="667"/>
        <v>#DIV/0!</v>
      </c>
      <c r="CK908" s="43">
        <f t="shared" si="631"/>
        <v>0</v>
      </c>
    </row>
    <row r="909" spans="1:89" ht="50" hidden="1" customHeight="1" thickBot="1" x14ac:dyDescent="0.65">
      <c r="A909" s="47">
        <v>902</v>
      </c>
      <c r="B909" s="47"/>
      <c r="C909" s="48"/>
      <c r="D909" s="48"/>
      <c r="E909" s="108"/>
      <c r="F909" s="23"/>
      <c r="G909" s="19">
        <v>40</v>
      </c>
      <c r="H909" s="20">
        <f t="shared" si="625"/>
        <v>0</v>
      </c>
      <c r="I909" s="23"/>
      <c r="J909" s="22">
        <v>50</v>
      </c>
      <c r="K909" s="20">
        <f t="shared" si="632"/>
        <v>0</v>
      </c>
      <c r="L909" s="23"/>
      <c r="M909" s="24">
        <v>60</v>
      </c>
      <c r="N909" s="20">
        <f t="shared" si="633"/>
        <v>0</v>
      </c>
      <c r="O909" s="23"/>
      <c r="P909" s="25">
        <v>12</v>
      </c>
      <c r="Q909" s="20">
        <f t="shared" si="634"/>
        <v>0</v>
      </c>
      <c r="R909" s="23"/>
      <c r="S909" s="26">
        <v>12</v>
      </c>
      <c r="T909" s="20">
        <f t="shared" si="635"/>
        <v>0</v>
      </c>
      <c r="U909" s="23"/>
      <c r="V909" s="25">
        <v>8</v>
      </c>
      <c r="W909" s="20">
        <f t="shared" si="636"/>
        <v>0</v>
      </c>
      <c r="X909" s="23"/>
      <c r="Y909" s="25">
        <v>12</v>
      </c>
      <c r="Z909" s="20">
        <f t="shared" si="637"/>
        <v>0</v>
      </c>
      <c r="AA909" s="23"/>
      <c r="AB909" s="25">
        <v>10</v>
      </c>
      <c r="AC909" s="20">
        <f t="shared" si="638"/>
        <v>0</v>
      </c>
      <c r="AD909" s="23"/>
      <c r="AE909" s="25">
        <v>25</v>
      </c>
      <c r="AF909" s="20">
        <f t="shared" si="639"/>
        <v>0</v>
      </c>
      <c r="AG909" s="23"/>
      <c r="AH909" s="25">
        <v>7.5</v>
      </c>
      <c r="AI909" s="20">
        <f t="shared" si="640"/>
        <v>0</v>
      </c>
      <c r="AJ909" s="23"/>
      <c r="AK909" s="22">
        <v>15</v>
      </c>
      <c r="AL909" s="20">
        <f t="shared" si="641"/>
        <v>0</v>
      </c>
      <c r="AM909" s="23"/>
      <c r="AN909" s="25">
        <v>12</v>
      </c>
      <c r="AO909" s="20">
        <f t="shared" si="642"/>
        <v>0</v>
      </c>
      <c r="AP909" s="23">
        <f t="shared" si="643"/>
        <v>0</v>
      </c>
      <c r="AQ909" s="23"/>
      <c r="AR909" s="27">
        <v>4</v>
      </c>
      <c r="AS909" s="23">
        <f t="shared" si="644"/>
        <v>0</v>
      </c>
      <c r="AT909" s="23"/>
      <c r="AU909" s="28">
        <v>6</v>
      </c>
      <c r="AV909" s="23">
        <f t="shared" si="645"/>
        <v>0</v>
      </c>
      <c r="AW909" s="23"/>
      <c r="AX909" s="29">
        <f t="shared" si="646"/>
        <v>0</v>
      </c>
      <c r="AY909" s="23"/>
      <c r="AZ909" s="30" t="e">
        <f t="shared" si="647"/>
        <v>#DIV/0!</v>
      </c>
      <c r="BA909" s="30" t="e">
        <f t="shared" si="648"/>
        <v>#DIV/0!</v>
      </c>
      <c r="BB909" s="30" t="e">
        <f t="shared" si="649"/>
        <v>#DIV/0!</v>
      </c>
      <c r="BC909" s="20">
        <f t="shared" si="650"/>
        <v>0</v>
      </c>
      <c r="BD909" s="20">
        <f t="shared" si="651"/>
        <v>0</v>
      </c>
      <c r="BE909" s="20">
        <f t="shared" si="652"/>
        <v>0</v>
      </c>
      <c r="BF909" s="20">
        <f t="shared" si="653"/>
        <v>0</v>
      </c>
      <c r="BG909" s="50"/>
      <c r="BH909" s="51"/>
      <c r="BI909" s="31" t="e">
        <f t="shared" si="654"/>
        <v>#DIV/0!</v>
      </c>
      <c r="BJ909" s="32">
        <f t="shared" si="655"/>
        <v>0</v>
      </c>
      <c r="BK909" s="109" t="e">
        <f t="shared" si="626"/>
        <v>#DIV/0!</v>
      </c>
      <c r="BL909" s="34">
        <f t="shared" si="656"/>
        <v>0</v>
      </c>
      <c r="BM909" s="33" t="e">
        <f t="shared" si="627"/>
        <v>#DIV/0!</v>
      </c>
      <c r="BN909" s="35">
        <f t="shared" si="657"/>
        <v>0</v>
      </c>
      <c r="BO909" s="33" t="e">
        <f t="shared" si="628"/>
        <v>#DIV/0!</v>
      </c>
      <c r="BP909" s="34">
        <f t="shared" si="658"/>
        <v>0</v>
      </c>
      <c r="BQ909" s="33" t="e">
        <f t="shared" si="629"/>
        <v>#DIV/0!</v>
      </c>
      <c r="BR909" s="36">
        <f t="shared" si="659"/>
        <v>0</v>
      </c>
      <c r="BS909" s="37" t="e">
        <f t="shared" si="630"/>
        <v>#DIV/0!</v>
      </c>
      <c r="BT909" s="37"/>
      <c r="BU909" s="52"/>
      <c r="BV909" s="38" t="e">
        <f t="shared" si="660"/>
        <v>#DIV/0!</v>
      </c>
      <c r="BW909" s="39">
        <f t="shared" si="661"/>
        <v>0</v>
      </c>
      <c r="BX909" s="31" t="e">
        <f t="shared" si="662"/>
        <v>#DIV/0!</v>
      </c>
      <c r="BY909" s="53"/>
      <c r="BZ909" s="53"/>
      <c r="CA909" s="53"/>
      <c r="CB909" s="53"/>
      <c r="CC909" s="54"/>
      <c r="CD909" s="54"/>
      <c r="CE909" s="54"/>
      <c r="CF909" s="42" t="e">
        <f t="shared" si="663"/>
        <v>#DIV/0!</v>
      </c>
      <c r="CG909" s="42" t="e">
        <f t="shared" si="664"/>
        <v>#DIV/0!</v>
      </c>
      <c r="CH909" s="42" t="e">
        <f t="shared" si="665"/>
        <v>#DIV/0!</v>
      </c>
      <c r="CI909" s="42" t="e">
        <f t="shared" si="666"/>
        <v>#DIV/0!</v>
      </c>
      <c r="CJ909" s="42" t="e">
        <f t="shared" si="667"/>
        <v>#DIV/0!</v>
      </c>
      <c r="CK909" s="43">
        <f t="shared" si="631"/>
        <v>0</v>
      </c>
    </row>
    <row r="910" spans="1:89" ht="50" hidden="1" customHeight="1" thickBot="1" x14ac:dyDescent="0.65">
      <c r="A910" s="47">
        <v>903</v>
      </c>
      <c r="B910" s="47"/>
      <c r="C910" s="48"/>
      <c r="D910" s="48"/>
      <c r="E910" s="48"/>
      <c r="F910" s="23"/>
      <c r="G910" s="19">
        <v>40</v>
      </c>
      <c r="H910" s="20">
        <f t="shared" si="625"/>
        <v>0</v>
      </c>
      <c r="I910" s="23"/>
      <c r="J910" s="22">
        <v>50</v>
      </c>
      <c r="K910" s="20">
        <f t="shared" si="632"/>
        <v>0</v>
      </c>
      <c r="L910" s="23"/>
      <c r="M910" s="24">
        <v>60</v>
      </c>
      <c r="N910" s="20">
        <f t="shared" si="633"/>
        <v>0</v>
      </c>
      <c r="O910" s="23"/>
      <c r="P910" s="25">
        <v>12</v>
      </c>
      <c r="Q910" s="20">
        <f t="shared" si="634"/>
        <v>0</v>
      </c>
      <c r="R910" s="23"/>
      <c r="S910" s="26">
        <v>12</v>
      </c>
      <c r="T910" s="20">
        <f t="shared" si="635"/>
        <v>0</v>
      </c>
      <c r="U910" s="23"/>
      <c r="V910" s="25">
        <v>8</v>
      </c>
      <c r="W910" s="20">
        <f t="shared" si="636"/>
        <v>0</v>
      </c>
      <c r="X910" s="23"/>
      <c r="Y910" s="25">
        <v>12</v>
      </c>
      <c r="Z910" s="20">
        <f t="shared" si="637"/>
        <v>0</v>
      </c>
      <c r="AA910" s="23"/>
      <c r="AB910" s="25">
        <v>10</v>
      </c>
      <c r="AC910" s="20">
        <f t="shared" si="638"/>
        <v>0</v>
      </c>
      <c r="AD910" s="23"/>
      <c r="AE910" s="25">
        <v>25</v>
      </c>
      <c r="AF910" s="20">
        <f t="shared" si="639"/>
        <v>0</v>
      </c>
      <c r="AG910" s="23"/>
      <c r="AH910" s="25">
        <v>7.5</v>
      </c>
      <c r="AI910" s="20">
        <f t="shared" si="640"/>
        <v>0</v>
      </c>
      <c r="AJ910" s="23"/>
      <c r="AK910" s="22">
        <v>15</v>
      </c>
      <c r="AL910" s="20">
        <f t="shared" si="641"/>
        <v>0</v>
      </c>
      <c r="AM910" s="23"/>
      <c r="AN910" s="25">
        <v>12</v>
      </c>
      <c r="AO910" s="20">
        <f t="shared" si="642"/>
        <v>0</v>
      </c>
      <c r="AP910" s="23">
        <f t="shared" si="643"/>
        <v>0</v>
      </c>
      <c r="AQ910" s="23"/>
      <c r="AR910" s="27">
        <v>4</v>
      </c>
      <c r="AS910" s="23">
        <f t="shared" si="644"/>
        <v>0</v>
      </c>
      <c r="AT910" s="23"/>
      <c r="AU910" s="28">
        <v>6</v>
      </c>
      <c r="AV910" s="23">
        <f t="shared" si="645"/>
        <v>0</v>
      </c>
      <c r="AW910" s="23"/>
      <c r="AX910" s="29">
        <f t="shared" si="646"/>
        <v>0</v>
      </c>
      <c r="AY910" s="23"/>
      <c r="AZ910" s="30" t="e">
        <f t="shared" si="647"/>
        <v>#DIV/0!</v>
      </c>
      <c r="BA910" s="30" t="e">
        <f t="shared" si="648"/>
        <v>#DIV/0!</v>
      </c>
      <c r="BB910" s="30" t="e">
        <f t="shared" si="649"/>
        <v>#DIV/0!</v>
      </c>
      <c r="BC910" s="20">
        <f t="shared" si="650"/>
        <v>0</v>
      </c>
      <c r="BD910" s="20">
        <f t="shared" si="651"/>
        <v>0</v>
      </c>
      <c r="BE910" s="20">
        <f t="shared" si="652"/>
        <v>0</v>
      </c>
      <c r="BF910" s="20">
        <f t="shared" si="653"/>
        <v>0</v>
      </c>
      <c r="BG910" s="50"/>
      <c r="BH910" s="51"/>
      <c r="BI910" s="31" t="e">
        <f t="shared" si="654"/>
        <v>#DIV/0!</v>
      </c>
      <c r="BJ910" s="32">
        <f t="shared" si="655"/>
        <v>0</v>
      </c>
      <c r="BK910" s="109" t="e">
        <f t="shared" si="626"/>
        <v>#DIV/0!</v>
      </c>
      <c r="BL910" s="34">
        <f t="shared" si="656"/>
        <v>0</v>
      </c>
      <c r="BM910" s="33" t="e">
        <f t="shared" si="627"/>
        <v>#DIV/0!</v>
      </c>
      <c r="BN910" s="35">
        <f t="shared" si="657"/>
        <v>0</v>
      </c>
      <c r="BO910" s="33" t="e">
        <f t="shared" si="628"/>
        <v>#DIV/0!</v>
      </c>
      <c r="BP910" s="34">
        <f t="shared" si="658"/>
        <v>0</v>
      </c>
      <c r="BQ910" s="33" t="e">
        <f t="shared" si="629"/>
        <v>#DIV/0!</v>
      </c>
      <c r="BR910" s="36">
        <f t="shared" si="659"/>
        <v>0</v>
      </c>
      <c r="BS910" s="37" t="e">
        <f t="shared" si="630"/>
        <v>#DIV/0!</v>
      </c>
      <c r="BT910" s="37"/>
      <c r="BU910" s="52"/>
      <c r="BV910" s="38" t="e">
        <f t="shared" si="660"/>
        <v>#DIV/0!</v>
      </c>
      <c r="BW910" s="39">
        <f t="shared" si="661"/>
        <v>0</v>
      </c>
      <c r="BX910" s="31" t="e">
        <f t="shared" si="662"/>
        <v>#DIV/0!</v>
      </c>
      <c r="BY910" s="53"/>
      <c r="BZ910" s="53"/>
      <c r="CA910" s="53"/>
      <c r="CB910" s="53"/>
      <c r="CC910" s="54"/>
      <c r="CD910" s="54"/>
      <c r="CE910" s="54"/>
      <c r="CF910" s="42" t="e">
        <f t="shared" si="663"/>
        <v>#DIV/0!</v>
      </c>
      <c r="CG910" s="42" t="e">
        <f t="shared" si="664"/>
        <v>#DIV/0!</v>
      </c>
      <c r="CH910" s="42" t="e">
        <f t="shared" si="665"/>
        <v>#DIV/0!</v>
      </c>
      <c r="CI910" s="42" t="e">
        <f t="shared" si="666"/>
        <v>#DIV/0!</v>
      </c>
      <c r="CJ910" s="42" t="e">
        <f t="shared" si="667"/>
        <v>#DIV/0!</v>
      </c>
      <c r="CK910" s="43">
        <f t="shared" si="631"/>
        <v>0</v>
      </c>
    </row>
    <row r="911" spans="1:89" ht="50" hidden="1" customHeight="1" thickBot="1" x14ac:dyDescent="0.65">
      <c r="A911" s="47">
        <v>904</v>
      </c>
      <c r="B911" s="62"/>
      <c r="C911" s="48"/>
      <c r="D911" s="48"/>
      <c r="E911" s="48"/>
      <c r="F911" s="23"/>
      <c r="G911" s="19">
        <v>40</v>
      </c>
      <c r="H911" s="20">
        <f t="shared" si="625"/>
        <v>0</v>
      </c>
      <c r="I911" s="23"/>
      <c r="J911" s="22">
        <v>50</v>
      </c>
      <c r="K911" s="20">
        <f t="shared" si="632"/>
        <v>0</v>
      </c>
      <c r="L911" s="23"/>
      <c r="M911" s="24">
        <v>60</v>
      </c>
      <c r="N911" s="20">
        <f t="shared" si="633"/>
        <v>0</v>
      </c>
      <c r="O911" s="23"/>
      <c r="P911" s="25">
        <v>12</v>
      </c>
      <c r="Q911" s="20">
        <f t="shared" si="634"/>
        <v>0</v>
      </c>
      <c r="R911" s="23"/>
      <c r="S911" s="26">
        <v>12</v>
      </c>
      <c r="T911" s="20">
        <f t="shared" si="635"/>
        <v>0</v>
      </c>
      <c r="U911" s="23"/>
      <c r="V911" s="25">
        <v>8</v>
      </c>
      <c r="W911" s="20">
        <f t="shared" si="636"/>
        <v>0</v>
      </c>
      <c r="X911" s="23"/>
      <c r="Y911" s="25">
        <v>12</v>
      </c>
      <c r="Z911" s="20">
        <f t="shared" si="637"/>
        <v>0</v>
      </c>
      <c r="AA911" s="23"/>
      <c r="AB911" s="25">
        <v>10</v>
      </c>
      <c r="AC911" s="20">
        <f t="shared" si="638"/>
        <v>0</v>
      </c>
      <c r="AD911" s="23"/>
      <c r="AE911" s="25">
        <v>25</v>
      </c>
      <c r="AF911" s="20">
        <f t="shared" si="639"/>
        <v>0</v>
      </c>
      <c r="AG911" s="23"/>
      <c r="AH911" s="25">
        <v>7.5</v>
      </c>
      <c r="AI911" s="20">
        <f t="shared" si="640"/>
        <v>0</v>
      </c>
      <c r="AJ911" s="23"/>
      <c r="AK911" s="22">
        <v>15</v>
      </c>
      <c r="AL911" s="20">
        <f t="shared" si="641"/>
        <v>0</v>
      </c>
      <c r="AM911" s="23"/>
      <c r="AN911" s="25">
        <v>12</v>
      </c>
      <c r="AO911" s="20">
        <f t="shared" si="642"/>
        <v>0</v>
      </c>
      <c r="AP911" s="23">
        <f t="shared" si="643"/>
        <v>0</v>
      </c>
      <c r="AQ911" s="23"/>
      <c r="AR911" s="27">
        <v>4</v>
      </c>
      <c r="AS911" s="23">
        <f t="shared" si="644"/>
        <v>0</v>
      </c>
      <c r="AT911" s="23"/>
      <c r="AU911" s="28">
        <v>6</v>
      </c>
      <c r="AV911" s="23">
        <f t="shared" si="645"/>
        <v>0</v>
      </c>
      <c r="AW911" s="23"/>
      <c r="AX911" s="29">
        <f t="shared" si="646"/>
        <v>0</v>
      </c>
      <c r="AY911" s="23"/>
      <c r="AZ911" s="30" t="e">
        <f t="shared" si="647"/>
        <v>#DIV/0!</v>
      </c>
      <c r="BA911" s="30" t="e">
        <f t="shared" si="648"/>
        <v>#DIV/0!</v>
      </c>
      <c r="BB911" s="30" t="e">
        <f t="shared" si="649"/>
        <v>#DIV/0!</v>
      </c>
      <c r="BC911" s="20">
        <f t="shared" si="650"/>
        <v>0</v>
      </c>
      <c r="BD911" s="20">
        <f t="shared" si="651"/>
        <v>0</v>
      </c>
      <c r="BE911" s="20">
        <f t="shared" si="652"/>
        <v>0</v>
      </c>
      <c r="BF911" s="20">
        <f t="shared" si="653"/>
        <v>0</v>
      </c>
      <c r="BG911" s="50"/>
      <c r="BH911" s="51"/>
      <c r="BI911" s="31" t="e">
        <f t="shared" si="654"/>
        <v>#DIV/0!</v>
      </c>
      <c r="BJ911" s="32">
        <f t="shared" si="655"/>
        <v>0</v>
      </c>
      <c r="BK911" s="109" t="e">
        <f t="shared" si="626"/>
        <v>#DIV/0!</v>
      </c>
      <c r="BL911" s="34">
        <f t="shared" si="656"/>
        <v>0</v>
      </c>
      <c r="BM911" s="33" t="e">
        <f t="shared" si="627"/>
        <v>#DIV/0!</v>
      </c>
      <c r="BN911" s="35">
        <f t="shared" si="657"/>
        <v>0</v>
      </c>
      <c r="BO911" s="33" t="e">
        <f t="shared" si="628"/>
        <v>#DIV/0!</v>
      </c>
      <c r="BP911" s="34">
        <f t="shared" si="658"/>
        <v>0</v>
      </c>
      <c r="BQ911" s="33" t="e">
        <f t="shared" si="629"/>
        <v>#DIV/0!</v>
      </c>
      <c r="BR911" s="36">
        <f t="shared" si="659"/>
        <v>0</v>
      </c>
      <c r="BS911" s="37" t="e">
        <f t="shared" si="630"/>
        <v>#DIV/0!</v>
      </c>
      <c r="BT911" s="37"/>
      <c r="BU911" s="52"/>
      <c r="BV911" s="38" t="e">
        <f t="shared" si="660"/>
        <v>#DIV/0!</v>
      </c>
      <c r="BW911" s="39">
        <f t="shared" si="661"/>
        <v>0</v>
      </c>
      <c r="BX911" s="31" t="e">
        <f t="shared" si="662"/>
        <v>#DIV/0!</v>
      </c>
      <c r="BY911" s="53"/>
      <c r="BZ911" s="53"/>
      <c r="CA911" s="53"/>
      <c r="CB911" s="53"/>
      <c r="CC911" s="54"/>
      <c r="CD911" s="54"/>
      <c r="CE911" s="54"/>
      <c r="CF911" s="42" t="e">
        <f t="shared" si="663"/>
        <v>#DIV/0!</v>
      </c>
      <c r="CG911" s="42" t="e">
        <f t="shared" si="664"/>
        <v>#DIV/0!</v>
      </c>
      <c r="CH911" s="42" t="e">
        <f t="shared" si="665"/>
        <v>#DIV/0!</v>
      </c>
      <c r="CI911" s="42" t="e">
        <f t="shared" si="666"/>
        <v>#DIV/0!</v>
      </c>
      <c r="CJ911" s="42" t="e">
        <f t="shared" si="667"/>
        <v>#DIV/0!</v>
      </c>
      <c r="CK911" s="43">
        <f t="shared" si="631"/>
        <v>0</v>
      </c>
    </row>
    <row r="912" spans="1:89" ht="50" hidden="1" customHeight="1" thickBot="1" x14ac:dyDescent="0.65">
      <c r="A912" s="47">
        <v>905</v>
      </c>
      <c r="B912" s="47"/>
      <c r="C912" s="48"/>
      <c r="D912" s="48"/>
      <c r="E912" s="48"/>
      <c r="F912" s="23"/>
      <c r="G912" s="19">
        <v>40</v>
      </c>
      <c r="H912" s="20">
        <f t="shared" si="625"/>
        <v>0</v>
      </c>
      <c r="I912" s="23"/>
      <c r="J912" s="22">
        <v>50</v>
      </c>
      <c r="K912" s="20">
        <f t="shared" si="632"/>
        <v>0</v>
      </c>
      <c r="L912" s="23"/>
      <c r="M912" s="24">
        <v>60</v>
      </c>
      <c r="N912" s="20">
        <f t="shared" si="633"/>
        <v>0</v>
      </c>
      <c r="O912" s="23"/>
      <c r="P912" s="25">
        <v>12</v>
      </c>
      <c r="Q912" s="20">
        <f t="shared" si="634"/>
        <v>0</v>
      </c>
      <c r="R912" s="23"/>
      <c r="S912" s="26">
        <v>12</v>
      </c>
      <c r="T912" s="20">
        <f t="shared" si="635"/>
        <v>0</v>
      </c>
      <c r="U912" s="23"/>
      <c r="V912" s="25">
        <v>8</v>
      </c>
      <c r="W912" s="20">
        <f t="shared" si="636"/>
        <v>0</v>
      </c>
      <c r="X912" s="23"/>
      <c r="Y912" s="25">
        <v>12</v>
      </c>
      <c r="Z912" s="20">
        <f t="shared" si="637"/>
        <v>0</v>
      </c>
      <c r="AA912" s="23"/>
      <c r="AB912" s="25">
        <v>10</v>
      </c>
      <c r="AC912" s="20">
        <f t="shared" si="638"/>
        <v>0</v>
      </c>
      <c r="AD912" s="23"/>
      <c r="AE912" s="25">
        <v>25</v>
      </c>
      <c r="AF912" s="20">
        <f t="shared" si="639"/>
        <v>0</v>
      </c>
      <c r="AG912" s="23"/>
      <c r="AH912" s="25">
        <v>7.5</v>
      </c>
      <c r="AI912" s="20">
        <f t="shared" si="640"/>
        <v>0</v>
      </c>
      <c r="AJ912" s="23"/>
      <c r="AK912" s="22">
        <v>15</v>
      </c>
      <c r="AL912" s="20">
        <f t="shared" si="641"/>
        <v>0</v>
      </c>
      <c r="AM912" s="23"/>
      <c r="AN912" s="25">
        <v>12</v>
      </c>
      <c r="AO912" s="20">
        <f t="shared" si="642"/>
        <v>0</v>
      </c>
      <c r="AP912" s="23">
        <f t="shared" si="643"/>
        <v>0</v>
      </c>
      <c r="AQ912" s="23"/>
      <c r="AR912" s="27">
        <v>4</v>
      </c>
      <c r="AS912" s="23">
        <f t="shared" si="644"/>
        <v>0</v>
      </c>
      <c r="AT912" s="23"/>
      <c r="AU912" s="28">
        <v>6</v>
      </c>
      <c r="AV912" s="23">
        <f t="shared" si="645"/>
        <v>0</v>
      </c>
      <c r="AW912" s="23"/>
      <c r="AX912" s="29">
        <f t="shared" si="646"/>
        <v>0</v>
      </c>
      <c r="AY912" s="23"/>
      <c r="AZ912" s="30" t="e">
        <f t="shared" si="647"/>
        <v>#DIV/0!</v>
      </c>
      <c r="BA912" s="30" t="e">
        <f t="shared" si="648"/>
        <v>#DIV/0!</v>
      </c>
      <c r="BB912" s="30" t="e">
        <f t="shared" si="649"/>
        <v>#DIV/0!</v>
      </c>
      <c r="BC912" s="20">
        <f t="shared" si="650"/>
        <v>0</v>
      </c>
      <c r="BD912" s="20">
        <f t="shared" si="651"/>
        <v>0</v>
      </c>
      <c r="BE912" s="20">
        <f t="shared" si="652"/>
        <v>0</v>
      </c>
      <c r="BF912" s="20">
        <f t="shared" si="653"/>
        <v>0</v>
      </c>
      <c r="BG912" s="50"/>
      <c r="BH912" s="51"/>
      <c r="BI912" s="31" t="e">
        <f t="shared" si="654"/>
        <v>#DIV/0!</v>
      </c>
      <c r="BJ912" s="32">
        <f t="shared" si="655"/>
        <v>0</v>
      </c>
      <c r="BK912" s="109" t="e">
        <f t="shared" si="626"/>
        <v>#DIV/0!</v>
      </c>
      <c r="BL912" s="34">
        <f t="shared" si="656"/>
        <v>0</v>
      </c>
      <c r="BM912" s="33" t="e">
        <f t="shared" si="627"/>
        <v>#DIV/0!</v>
      </c>
      <c r="BN912" s="35">
        <f t="shared" si="657"/>
        <v>0</v>
      </c>
      <c r="BO912" s="33" t="e">
        <f t="shared" si="628"/>
        <v>#DIV/0!</v>
      </c>
      <c r="BP912" s="34">
        <f t="shared" si="658"/>
        <v>0</v>
      </c>
      <c r="BQ912" s="33" t="e">
        <f t="shared" si="629"/>
        <v>#DIV/0!</v>
      </c>
      <c r="BR912" s="36">
        <f t="shared" si="659"/>
        <v>0</v>
      </c>
      <c r="BS912" s="37" t="e">
        <f t="shared" si="630"/>
        <v>#DIV/0!</v>
      </c>
      <c r="BT912" s="37"/>
      <c r="BU912" s="52"/>
      <c r="BV912" s="38" t="e">
        <f t="shared" si="660"/>
        <v>#DIV/0!</v>
      </c>
      <c r="BW912" s="39">
        <f t="shared" si="661"/>
        <v>0</v>
      </c>
      <c r="BX912" s="31" t="e">
        <f t="shared" si="662"/>
        <v>#DIV/0!</v>
      </c>
      <c r="BY912" s="53"/>
      <c r="BZ912" s="53"/>
      <c r="CA912" s="53"/>
      <c r="CB912" s="53"/>
      <c r="CC912" s="54"/>
      <c r="CD912" s="54"/>
      <c r="CE912" s="54"/>
      <c r="CF912" s="42" t="e">
        <f t="shared" si="663"/>
        <v>#DIV/0!</v>
      </c>
      <c r="CG912" s="42" t="e">
        <f t="shared" si="664"/>
        <v>#DIV/0!</v>
      </c>
      <c r="CH912" s="42" t="e">
        <f t="shared" si="665"/>
        <v>#DIV/0!</v>
      </c>
      <c r="CI912" s="42" t="e">
        <f t="shared" si="666"/>
        <v>#DIV/0!</v>
      </c>
      <c r="CJ912" s="42" t="e">
        <f t="shared" si="667"/>
        <v>#DIV/0!</v>
      </c>
      <c r="CK912" s="43">
        <f t="shared" si="631"/>
        <v>0</v>
      </c>
    </row>
    <row r="913" spans="1:89" ht="50" hidden="1" customHeight="1" thickBot="1" x14ac:dyDescent="0.65">
      <c r="A913" s="47">
        <v>906</v>
      </c>
      <c r="B913" s="47"/>
      <c r="C913" s="48"/>
      <c r="D913" s="48"/>
      <c r="E913" s="48"/>
      <c r="F913" s="23"/>
      <c r="G913" s="19">
        <v>40</v>
      </c>
      <c r="H913" s="20">
        <f t="shared" si="625"/>
        <v>0</v>
      </c>
      <c r="I913" s="23"/>
      <c r="J913" s="22">
        <v>50</v>
      </c>
      <c r="K913" s="20">
        <f t="shared" si="632"/>
        <v>0</v>
      </c>
      <c r="L913" s="23"/>
      <c r="M913" s="24">
        <v>60</v>
      </c>
      <c r="N913" s="20">
        <f t="shared" si="633"/>
        <v>0</v>
      </c>
      <c r="O913" s="23"/>
      <c r="P913" s="25">
        <v>12</v>
      </c>
      <c r="Q913" s="20">
        <f t="shared" si="634"/>
        <v>0</v>
      </c>
      <c r="R913" s="23"/>
      <c r="S913" s="26">
        <v>12</v>
      </c>
      <c r="T913" s="20">
        <f t="shared" si="635"/>
        <v>0</v>
      </c>
      <c r="U913" s="23"/>
      <c r="V913" s="25">
        <v>8</v>
      </c>
      <c r="W913" s="20">
        <f t="shared" si="636"/>
        <v>0</v>
      </c>
      <c r="X913" s="23"/>
      <c r="Y913" s="25">
        <v>12</v>
      </c>
      <c r="Z913" s="20">
        <f t="shared" si="637"/>
        <v>0</v>
      </c>
      <c r="AA913" s="23"/>
      <c r="AB913" s="25">
        <v>10</v>
      </c>
      <c r="AC913" s="20">
        <f t="shared" si="638"/>
        <v>0</v>
      </c>
      <c r="AD913" s="23"/>
      <c r="AE913" s="25">
        <v>25</v>
      </c>
      <c r="AF913" s="20">
        <f t="shared" si="639"/>
        <v>0</v>
      </c>
      <c r="AG913" s="23"/>
      <c r="AH913" s="25">
        <v>7.5</v>
      </c>
      <c r="AI913" s="20">
        <f t="shared" si="640"/>
        <v>0</v>
      </c>
      <c r="AJ913" s="23"/>
      <c r="AK913" s="22">
        <v>15</v>
      </c>
      <c r="AL913" s="20">
        <f t="shared" si="641"/>
        <v>0</v>
      </c>
      <c r="AM913" s="23"/>
      <c r="AN913" s="25">
        <v>12</v>
      </c>
      <c r="AO913" s="20">
        <f t="shared" si="642"/>
        <v>0</v>
      </c>
      <c r="AP913" s="23">
        <f t="shared" si="643"/>
        <v>0</v>
      </c>
      <c r="AQ913" s="23"/>
      <c r="AR913" s="27">
        <v>4</v>
      </c>
      <c r="AS913" s="23">
        <f t="shared" si="644"/>
        <v>0</v>
      </c>
      <c r="AT913" s="23"/>
      <c r="AU913" s="28">
        <v>6</v>
      </c>
      <c r="AV913" s="23">
        <f t="shared" si="645"/>
        <v>0</v>
      </c>
      <c r="AW913" s="23"/>
      <c r="AX913" s="29">
        <f t="shared" si="646"/>
        <v>0</v>
      </c>
      <c r="AY913" s="23"/>
      <c r="AZ913" s="30" t="e">
        <f t="shared" si="647"/>
        <v>#DIV/0!</v>
      </c>
      <c r="BA913" s="30" t="e">
        <f t="shared" si="648"/>
        <v>#DIV/0!</v>
      </c>
      <c r="BB913" s="30" t="e">
        <f t="shared" si="649"/>
        <v>#DIV/0!</v>
      </c>
      <c r="BC913" s="20">
        <f t="shared" si="650"/>
        <v>0</v>
      </c>
      <c r="BD913" s="20">
        <f t="shared" si="651"/>
        <v>0</v>
      </c>
      <c r="BE913" s="20">
        <f t="shared" si="652"/>
        <v>0</v>
      </c>
      <c r="BF913" s="20">
        <f t="shared" si="653"/>
        <v>0</v>
      </c>
      <c r="BG913" s="50"/>
      <c r="BH913" s="51"/>
      <c r="BI913" s="31" t="e">
        <f t="shared" si="654"/>
        <v>#DIV/0!</v>
      </c>
      <c r="BJ913" s="32">
        <f t="shared" si="655"/>
        <v>0</v>
      </c>
      <c r="BK913" s="109" t="e">
        <f t="shared" si="626"/>
        <v>#DIV/0!</v>
      </c>
      <c r="BL913" s="34">
        <f t="shared" si="656"/>
        <v>0</v>
      </c>
      <c r="BM913" s="33" t="e">
        <f t="shared" si="627"/>
        <v>#DIV/0!</v>
      </c>
      <c r="BN913" s="35">
        <f t="shared" si="657"/>
        <v>0</v>
      </c>
      <c r="BO913" s="33" t="e">
        <f t="shared" si="628"/>
        <v>#DIV/0!</v>
      </c>
      <c r="BP913" s="34">
        <f t="shared" si="658"/>
        <v>0</v>
      </c>
      <c r="BQ913" s="33" t="e">
        <f t="shared" si="629"/>
        <v>#DIV/0!</v>
      </c>
      <c r="BR913" s="36">
        <f t="shared" si="659"/>
        <v>0</v>
      </c>
      <c r="BS913" s="37" t="e">
        <f t="shared" si="630"/>
        <v>#DIV/0!</v>
      </c>
      <c r="BT913" s="37"/>
      <c r="BU913" s="52"/>
      <c r="BV913" s="38" t="e">
        <f t="shared" si="660"/>
        <v>#DIV/0!</v>
      </c>
      <c r="BW913" s="39">
        <f t="shared" si="661"/>
        <v>0</v>
      </c>
      <c r="BX913" s="31" t="e">
        <f t="shared" si="662"/>
        <v>#DIV/0!</v>
      </c>
      <c r="BY913" s="53"/>
      <c r="BZ913" s="53"/>
      <c r="CA913" s="53"/>
      <c r="CB913" s="53"/>
      <c r="CC913" s="54"/>
      <c r="CD913" s="54"/>
      <c r="CE913" s="54"/>
      <c r="CF913" s="42" t="e">
        <f t="shared" si="663"/>
        <v>#DIV/0!</v>
      </c>
      <c r="CG913" s="42" t="e">
        <f t="shared" si="664"/>
        <v>#DIV/0!</v>
      </c>
      <c r="CH913" s="42" t="e">
        <f t="shared" si="665"/>
        <v>#DIV/0!</v>
      </c>
      <c r="CI913" s="42" t="e">
        <f t="shared" si="666"/>
        <v>#DIV/0!</v>
      </c>
      <c r="CJ913" s="42" t="e">
        <f t="shared" si="667"/>
        <v>#DIV/0!</v>
      </c>
      <c r="CK913" s="43">
        <f t="shared" si="631"/>
        <v>0</v>
      </c>
    </row>
    <row r="914" spans="1:89" ht="50" hidden="1" customHeight="1" thickBot="1" x14ac:dyDescent="0.65">
      <c r="A914" s="47">
        <v>907</v>
      </c>
      <c r="B914" s="47"/>
      <c r="C914" s="48"/>
      <c r="D914" s="48"/>
      <c r="E914" s="48"/>
      <c r="F914" s="23"/>
      <c r="G914" s="19">
        <v>40</v>
      </c>
      <c r="H914" s="20">
        <f t="shared" ref="H914:H977" si="668">SUM(F914*G914)</f>
        <v>0</v>
      </c>
      <c r="I914" s="23"/>
      <c r="J914" s="22">
        <v>50</v>
      </c>
      <c r="K914" s="20">
        <f t="shared" si="632"/>
        <v>0</v>
      </c>
      <c r="L914" s="23"/>
      <c r="M914" s="24">
        <v>60</v>
      </c>
      <c r="N914" s="20">
        <f t="shared" si="633"/>
        <v>0</v>
      </c>
      <c r="O914" s="23"/>
      <c r="P914" s="25">
        <v>12</v>
      </c>
      <c r="Q914" s="20">
        <f t="shared" si="634"/>
        <v>0</v>
      </c>
      <c r="R914" s="23"/>
      <c r="S914" s="26">
        <v>12</v>
      </c>
      <c r="T914" s="20">
        <f t="shared" si="635"/>
        <v>0</v>
      </c>
      <c r="U914" s="23"/>
      <c r="V914" s="25">
        <v>8</v>
      </c>
      <c r="W914" s="20">
        <f t="shared" si="636"/>
        <v>0</v>
      </c>
      <c r="X914" s="23"/>
      <c r="Y914" s="25">
        <v>12</v>
      </c>
      <c r="Z914" s="20">
        <f t="shared" si="637"/>
        <v>0</v>
      </c>
      <c r="AA914" s="23"/>
      <c r="AB914" s="25">
        <v>10</v>
      </c>
      <c r="AC914" s="20">
        <f t="shared" si="638"/>
        <v>0</v>
      </c>
      <c r="AD914" s="23"/>
      <c r="AE914" s="25">
        <v>25</v>
      </c>
      <c r="AF914" s="20">
        <f t="shared" si="639"/>
        <v>0</v>
      </c>
      <c r="AG914" s="23"/>
      <c r="AH914" s="25">
        <v>7.5</v>
      </c>
      <c r="AI914" s="20">
        <f t="shared" si="640"/>
        <v>0</v>
      </c>
      <c r="AJ914" s="23"/>
      <c r="AK914" s="22">
        <v>15</v>
      </c>
      <c r="AL914" s="20">
        <f t="shared" si="641"/>
        <v>0</v>
      </c>
      <c r="AM914" s="23"/>
      <c r="AN914" s="25">
        <v>12</v>
      </c>
      <c r="AO914" s="20">
        <f t="shared" si="642"/>
        <v>0</v>
      </c>
      <c r="AP914" s="23">
        <f t="shared" si="643"/>
        <v>0</v>
      </c>
      <c r="AQ914" s="23"/>
      <c r="AR914" s="27">
        <v>4</v>
      </c>
      <c r="AS914" s="23">
        <f t="shared" si="644"/>
        <v>0</v>
      </c>
      <c r="AT914" s="23"/>
      <c r="AU914" s="28">
        <v>6</v>
      </c>
      <c r="AV914" s="23">
        <f t="shared" si="645"/>
        <v>0</v>
      </c>
      <c r="AW914" s="23"/>
      <c r="AX914" s="29">
        <f t="shared" si="646"/>
        <v>0</v>
      </c>
      <c r="AY914" s="23"/>
      <c r="AZ914" s="30" t="e">
        <f t="shared" si="647"/>
        <v>#DIV/0!</v>
      </c>
      <c r="BA914" s="30" t="e">
        <f t="shared" si="648"/>
        <v>#DIV/0!</v>
      </c>
      <c r="BB914" s="30" t="e">
        <f t="shared" si="649"/>
        <v>#DIV/0!</v>
      </c>
      <c r="BC914" s="20">
        <f t="shared" si="650"/>
        <v>0</v>
      </c>
      <c r="BD914" s="20">
        <f t="shared" si="651"/>
        <v>0</v>
      </c>
      <c r="BE914" s="20">
        <f t="shared" si="652"/>
        <v>0</v>
      </c>
      <c r="BF914" s="20">
        <f t="shared" si="653"/>
        <v>0</v>
      </c>
      <c r="BG914" s="50"/>
      <c r="BH914" s="51"/>
      <c r="BI914" s="31" t="e">
        <f t="shared" si="654"/>
        <v>#DIV/0!</v>
      </c>
      <c r="BJ914" s="32">
        <f t="shared" si="655"/>
        <v>0</v>
      </c>
      <c r="BK914" s="109" t="e">
        <f t="shared" ref="BK914:BK977" si="669">SUM(CF914+CG914+CH914+CI914)</f>
        <v>#DIV/0!</v>
      </c>
      <c r="BL914" s="34">
        <f t="shared" si="656"/>
        <v>0</v>
      </c>
      <c r="BM914" s="33" t="e">
        <f t="shared" ref="BM914:BM977" si="670">+BU914/BL914</f>
        <v>#DIV/0!</v>
      </c>
      <c r="BN914" s="35">
        <f t="shared" si="657"/>
        <v>0</v>
      </c>
      <c r="BO914" s="33" t="e">
        <f t="shared" ref="BO914:BO977" si="671">+BU914/BN914</f>
        <v>#DIV/0!</v>
      </c>
      <c r="BP914" s="34">
        <f t="shared" si="658"/>
        <v>0</v>
      </c>
      <c r="BQ914" s="33" t="e">
        <f t="shared" ref="BQ914:BQ977" si="672">+BU914/BP914</f>
        <v>#DIV/0!</v>
      </c>
      <c r="BR914" s="36">
        <f t="shared" si="659"/>
        <v>0</v>
      </c>
      <c r="BS914" s="37" t="e">
        <f t="shared" ref="BS914:BS977" si="673">+BU914/BR914</f>
        <v>#DIV/0!</v>
      </c>
      <c r="BT914" s="37"/>
      <c r="BU914" s="52"/>
      <c r="BV914" s="38" t="e">
        <f t="shared" si="660"/>
        <v>#DIV/0!</v>
      </c>
      <c r="BW914" s="39">
        <f t="shared" si="661"/>
        <v>0</v>
      </c>
      <c r="BX914" s="31" t="e">
        <f t="shared" si="662"/>
        <v>#DIV/0!</v>
      </c>
      <c r="BY914" s="53"/>
      <c r="BZ914" s="53"/>
      <c r="CA914" s="53"/>
      <c r="CB914" s="53"/>
      <c r="CC914" s="54"/>
      <c r="CD914" s="54"/>
      <c r="CE914" s="54"/>
      <c r="CF914" s="42" t="e">
        <f t="shared" si="663"/>
        <v>#DIV/0!</v>
      </c>
      <c r="CG914" s="42" t="e">
        <f t="shared" si="664"/>
        <v>#DIV/0!</v>
      </c>
      <c r="CH914" s="42" t="e">
        <f t="shared" si="665"/>
        <v>#DIV/0!</v>
      </c>
      <c r="CI914" s="42" t="e">
        <f t="shared" si="666"/>
        <v>#DIV/0!</v>
      </c>
      <c r="CJ914" s="42" t="e">
        <f t="shared" si="667"/>
        <v>#DIV/0!</v>
      </c>
      <c r="CK914" s="43">
        <f t="shared" ref="CK914:CK977" si="674">+BW914*20%</f>
        <v>0</v>
      </c>
    </row>
    <row r="915" spans="1:89" ht="50" hidden="1" customHeight="1" thickBot="1" x14ac:dyDescent="0.65">
      <c r="A915" s="47">
        <v>908</v>
      </c>
      <c r="B915" s="62"/>
      <c r="C915" s="48"/>
      <c r="D915" s="48"/>
      <c r="E915" s="108"/>
      <c r="F915" s="23"/>
      <c r="G915" s="19">
        <v>40</v>
      </c>
      <c r="H915" s="20">
        <f t="shared" si="668"/>
        <v>0</v>
      </c>
      <c r="I915" s="23"/>
      <c r="J915" s="22">
        <v>50</v>
      </c>
      <c r="K915" s="20">
        <f t="shared" si="632"/>
        <v>0</v>
      </c>
      <c r="L915" s="23"/>
      <c r="M915" s="24">
        <v>60</v>
      </c>
      <c r="N915" s="20">
        <f t="shared" si="633"/>
        <v>0</v>
      </c>
      <c r="O915" s="23"/>
      <c r="P915" s="25">
        <v>12</v>
      </c>
      <c r="Q915" s="20">
        <f t="shared" si="634"/>
        <v>0</v>
      </c>
      <c r="R915" s="23"/>
      <c r="S915" s="26">
        <v>12</v>
      </c>
      <c r="T915" s="20">
        <f t="shared" si="635"/>
        <v>0</v>
      </c>
      <c r="U915" s="23"/>
      <c r="V915" s="25">
        <v>8</v>
      </c>
      <c r="W915" s="20">
        <f t="shared" si="636"/>
        <v>0</v>
      </c>
      <c r="X915" s="23"/>
      <c r="Y915" s="25">
        <v>12</v>
      </c>
      <c r="Z915" s="20">
        <f t="shared" si="637"/>
        <v>0</v>
      </c>
      <c r="AA915" s="23"/>
      <c r="AB915" s="25">
        <v>10</v>
      </c>
      <c r="AC915" s="20">
        <f t="shared" si="638"/>
        <v>0</v>
      </c>
      <c r="AD915" s="23"/>
      <c r="AE915" s="25">
        <v>25</v>
      </c>
      <c r="AF915" s="20">
        <f t="shared" si="639"/>
        <v>0</v>
      </c>
      <c r="AG915" s="23"/>
      <c r="AH915" s="25">
        <v>7.5</v>
      </c>
      <c r="AI915" s="20">
        <f t="shared" si="640"/>
        <v>0</v>
      </c>
      <c r="AJ915" s="23"/>
      <c r="AK915" s="22">
        <v>15</v>
      </c>
      <c r="AL915" s="20">
        <f t="shared" si="641"/>
        <v>0</v>
      </c>
      <c r="AM915" s="23"/>
      <c r="AN915" s="25">
        <v>12</v>
      </c>
      <c r="AO915" s="20">
        <f t="shared" si="642"/>
        <v>0</v>
      </c>
      <c r="AP915" s="23">
        <f t="shared" si="643"/>
        <v>0</v>
      </c>
      <c r="AQ915" s="23"/>
      <c r="AR915" s="27">
        <v>4</v>
      </c>
      <c r="AS915" s="23">
        <f t="shared" si="644"/>
        <v>0</v>
      </c>
      <c r="AT915" s="23"/>
      <c r="AU915" s="28">
        <v>6</v>
      </c>
      <c r="AV915" s="23">
        <f t="shared" si="645"/>
        <v>0</v>
      </c>
      <c r="AW915" s="23"/>
      <c r="AX915" s="29">
        <f t="shared" si="646"/>
        <v>0</v>
      </c>
      <c r="AY915" s="23"/>
      <c r="AZ915" s="30" t="e">
        <f t="shared" si="647"/>
        <v>#DIV/0!</v>
      </c>
      <c r="BA915" s="30" t="e">
        <f t="shared" si="648"/>
        <v>#DIV/0!</v>
      </c>
      <c r="BB915" s="30" t="e">
        <f t="shared" si="649"/>
        <v>#DIV/0!</v>
      </c>
      <c r="BC915" s="20">
        <f t="shared" si="650"/>
        <v>0</v>
      </c>
      <c r="BD915" s="20">
        <f t="shared" si="651"/>
        <v>0</v>
      </c>
      <c r="BE915" s="20">
        <f t="shared" si="652"/>
        <v>0</v>
      </c>
      <c r="BF915" s="20">
        <f t="shared" si="653"/>
        <v>0</v>
      </c>
      <c r="BG915" s="50"/>
      <c r="BH915" s="51"/>
      <c r="BI915" s="31" t="e">
        <f t="shared" si="654"/>
        <v>#DIV/0!</v>
      </c>
      <c r="BJ915" s="32">
        <f t="shared" si="655"/>
        <v>0</v>
      </c>
      <c r="BK915" s="109" t="e">
        <f t="shared" si="669"/>
        <v>#DIV/0!</v>
      </c>
      <c r="BL915" s="34">
        <f t="shared" si="656"/>
        <v>0</v>
      </c>
      <c r="BM915" s="33" t="e">
        <f t="shared" si="670"/>
        <v>#DIV/0!</v>
      </c>
      <c r="BN915" s="35">
        <f t="shared" si="657"/>
        <v>0</v>
      </c>
      <c r="BO915" s="33" t="e">
        <f t="shared" si="671"/>
        <v>#DIV/0!</v>
      </c>
      <c r="BP915" s="34">
        <f t="shared" si="658"/>
        <v>0</v>
      </c>
      <c r="BQ915" s="33" t="e">
        <f t="shared" si="672"/>
        <v>#DIV/0!</v>
      </c>
      <c r="BR915" s="36">
        <f t="shared" si="659"/>
        <v>0</v>
      </c>
      <c r="BS915" s="37" t="e">
        <f t="shared" si="673"/>
        <v>#DIV/0!</v>
      </c>
      <c r="BT915" s="37"/>
      <c r="BU915" s="52"/>
      <c r="BV915" s="38" t="e">
        <f t="shared" si="660"/>
        <v>#DIV/0!</v>
      </c>
      <c r="BW915" s="39">
        <f t="shared" si="661"/>
        <v>0</v>
      </c>
      <c r="BX915" s="31" t="e">
        <f t="shared" si="662"/>
        <v>#DIV/0!</v>
      </c>
      <c r="BY915" s="53"/>
      <c r="BZ915" s="53"/>
      <c r="CA915" s="53"/>
      <c r="CB915" s="53"/>
      <c r="CC915" s="54"/>
      <c r="CD915" s="54"/>
      <c r="CE915" s="54"/>
      <c r="CF915" s="42" t="e">
        <f t="shared" si="663"/>
        <v>#DIV/0!</v>
      </c>
      <c r="CG915" s="42" t="e">
        <f t="shared" si="664"/>
        <v>#DIV/0!</v>
      </c>
      <c r="CH915" s="42" t="e">
        <f t="shared" si="665"/>
        <v>#DIV/0!</v>
      </c>
      <c r="CI915" s="42" t="e">
        <f t="shared" si="666"/>
        <v>#DIV/0!</v>
      </c>
      <c r="CJ915" s="42" t="e">
        <f t="shared" si="667"/>
        <v>#DIV/0!</v>
      </c>
      <c r="CK915" s="43">
        <f t="shared" si="674"/>
        <v>0</v>
      </c>
    </row>
    <row r="916" spans="1:89" ht="50" hidden="1" customHeight="1" thickBot="1" x14ac:dyDescent="0.65">
      <c r="A916" s="47">
        <v>909</v>
      </c>
      <c r="B916" s="62"/>
      <c r="C916" s="48"/>
      <c r="D916" s="48"/>
      <c r="E916" s="48"/>
      <c r="F916" s="23"/>
      <c r="G916" s="19">
        <v>40</v>
      </c>
      <c r="H916" s="20">
        <f t="shared" si="668"/>
        <v>0</v>
      </c>
      <c r="I916" s="23"/>
      <c r="J916" s="22">
        <v>50</v>
      </c>
      <c r="K916" s="20">
        <f t="shared" si="632"/>
        <v>0</v>
      </c>
      <c r="L916" s="23"/>
      <c r="M916" s="24">
        <v>60</v>
      </c>
      <c r="N916" s="20">
        <f t="shared" si="633"/>
        <v>0</v>
      </c>
      <c r="O916" s="23"/>
      <c r="P916" s="25">
        <v>12</v>
      </c>
      <c r="Q916" s="20">
        <f t="shared" si="634"/>
        <v>0</v>
      </c>
      <c r="R916" s="23"/>
      <c r="S916" s="26">
        <v>12</v>
      </c>
      <c r="T916" s="20">
        <f t="shared" si="635"/>
        <v>0</v>
      </c>
      <c r="U916" s="23"/>
      <c r="V916" s="25">
        <v>8</v>
      </c>
      <c r="W916" s="20">
        <f t="shared" si="636"/>
        <v>0</v>
      </c>
      <c r="X916" s="23"/>
      <c r="Y916" s="25">
        <v>12</v>
      </c>
      <c r="Z916" s="20">
        <f t="shared" si="637"/>
        <v>0</v>
      </c>
      <c r="AA916" s="23"/>
      <c r="AB916" s="25">
        <v>10</v>
      </c>
      <c r="AC916" s="20">
        <f t="shared" si="638"/>
        <v>0</v>
      </c>
      <c r="AD916" s="23"/>
      <c r="AE916" s="25">
        <v>25</v>
      </c>
      <c r="AF916" s="20">
        <f t="shared" si="639"/>
        <v>0</v>
      </c>
      <c r="AG916" s="23"/>
      <c r="AH916" s="25">
        <v>7.5</v>
      </c>
      <c r="AI916" s="20">
        <f t="shared" si="640"/>
        <v>0</v>
      </c>
      <c r="AJ916" s="23"/>
      <c r="AK916" s="22">
        <v>15</v>
      </c>
      <c r="AL916" s="20">
        <f t="shared" si="641"/>
        <v>0</v>
      </c>
      <c r="AM916" s="23"/>
      <c r="AN916" s="25">
        <v>12</v>
      </c>
      <c r="AO916" s="20">
        <f t="shared" si="642"/>
        <v>0</v>
      </c>
      <c r="AP916" s="23">
        <f t="shared" si="643"/>
        <v>0</v>
      </c>
      <c r="AQ916" s="23"/>
      <c r="AR916" s="27">
        <v>4</v>
      </c>
      <c r="AS916" s="23">
        <f t="shared" si="644"/>
        <v>0</v>
      </c>
      <c r="AT916" s="23"/>
      <c r="AU916" s="28">
        <v>6</v>
      </c>
      <c r="AV916" s="23">
        <f t="shared" si="645"/>
        <v>0</v>
      </c>
      <c r="AW916" s="23"/>
      <c r="AX916" s="29">
        <f t="shared" si="646"/>
        <v>0</v>
      </c>
      <c r="AY916" s="23"/>
      <c r="AZ916" s="30" t="e">
        <f t="shared" si="647"/>
        <v>#DIV/0!</v>
      </c>
      <c r="BA916" s="30" t="e">
        <f t="shared" si="648"/>
        <v>#DIV/0!</v>
      </c>
      <c r="BB916" s="30" t="e">
        <f t="shared" si="649"/>
        <v>#DIV/0!</v>
      </c>
      <c r="BC916" s="20">
        <f t="shared" si="650"/>
        <v>0</v>
      </c>
      <c r="BD916" s="20">
        <f t="shared" si="651"/>
        <v>0</v>
      </c>
      <c r="BE916" s="20">
        <f t="shared" si="652"/>
        <v>0</v>
      </c>
      <c r="BF916" s="20">
        <f t="shared" si="653"/>
        <v>0</v>
      </c>
      <c r="BG916" s="50"/>
      <c r="BH916" s="51"/>
      <c r="BI916" s="31" t="e">
        <f t="shared" si="654"/>
        <v>#DIV/0!</v>
      </c>
      <c r="BJ916" s="32">
        <f t="shared" si="655"/>
        <v>0</v>
      </c>
      <c r="BK916" s="109" t="e">
        <f t="shared" si="669"/>
        <v>#DIV/0!</v>
      </c>
      <c r="BL916" s="34">
        <f t="shared" si="656"/>
        <v>0</v>
      </c>
      <c r="BM916" s="33" t="e">
        <f t="shared" si="670"/>
        <v>#DIV/0!</v>
      </c>
      <c r="BN916" s="35">
        <f t="shared" si="657"/>
        <v>0</v>
      </c>
      <c r="BO916" s="33" t="e">
        <f t="shared" si="671"/>
        <v>#DIV/0!</v>
      </c>
      <c r="BP916" s="34">
        <f t="shared" si="658"/>
        <v>0</v>
      </c>
      <c r="BQ916" s="33" t="e">
        <f t="shared" si="672"/>
        <v>#DIV/0!</v>
      </c>
      <c r="BR916" s="36">
        <f t="shared" si="659"/>
        <v>0</v>
      </c>
      <c r="BS916" s="37" t="e">
        <f t="shared" si="673"/>
        <v>#DIV/0!</v>
      </c>
      <c r="BT916" s="37"/>
      <c r="BU916" s="52"/>
      <c r="BV916" s="38" t="e">
        <f t="shared" si="660"/>
        <v>#DIV/0!</v>
      </c>
      <c r="BW916" s="39">
        <f t="shared" si="661"/>
        <v>0</v>
      </c>
      <c r="BX916" s="31" t="e">
        <f t="shared" si="662"/>
        <v>#DIV/0!</v>
      </c>
      <c r="BY916" s="53"/>
      <c r="BZ916" s="53"/>
      <c r="CA916" s="53"/>
      <c r="CB916" s="53"/>
      <c r="CC916" s="54"/>
      <c r="CD916" s="54"/>
      <c r="CE916" s="54"/>
      <c r="CF916" s="42" t="e">
        <f t="shared" si="663"/>
        <v>#DIV/0!</v>
      </c>
      <c r="CG916" s="42" t="e">
        <f t="shared" si="664"/>
        <v>#DIV/0!</v>
      </c>
      <c r="CH916" s="42" t="e">
        <f t="shared" si="665"/>
        <v>#DIV/0!</v>
      </c>
      <c r="CI916" s="42" t="e">
        <f t="shared" si="666"/>
        <v>#DIV/0!</v>
      </c>
      <c r="CJ916" s="42" t="e">
        <f t="shared" si="667"/>
        <v>#DIV/0!</v>
      </c>
      <c r="CK916" s="43">
        <f t="shared" si="674"/>
        <v>0</v>
      </c>
    </row>
    <row r="917" spans="1:89" ht="50" hidden="1" customHeight="1" thickBot="1" x14ac:dyDescent="0.65">
      <c r="A917" s="47">
        <v>910</v>
      </c>
      <c r="B917" s="47"/>
      <c r="C917" s="48"/>
      <c r="D917" s="48"/>
      <c r="E917" s="48"/>
      <c r="F917" s="23"/>
      <c r="G917" s="19">
        <v>40</v>
      </c>
      <c r="H917" s="20">
        <f t="shared" si="668"/>
        <v>0</v>
      </c>
      <c r="I917" s="23"/>
      <c r="J917" s="22">
        <v>50</v>
      </c>
      <c r="K917" s="20">
        <f t="shared" si="632"/>
        <v>0</v>
      </c>
      <c r="L917" s="23"/>
      <c r="M917" s="24">
        <v>60</v>
      </c>
      <c r="N917" s="20">
        <f t="shared" si="633"/>
        <v>0</v>
      </c>
      <c r="O917" s="23"/>
      <c r="P917" s="25">
        <v>12</v>
      </c>
      <c r="Q917" s="20">
        <f t="shared" si="634"/>
        <v>0</v>
      </c>
      <c r="R917" s="23"/>
      <c r="S917" s="26">
        <v>12</v>
      </c>
      <c r="T917" s="20">
        <f t="shared" si="635"/>
        <v>0</v>
      </c>
      <c r="U917" s="23"/>
      <c r="V917" s="25">
        <v>8</v>
      </c>
      <c r="W917" s="20">
        <f t="shared" si="636"/>
        <v>0</v>
      </c>
      <c r="X917" s="23"/>
      <c r="Y917" s="25">
        <v>12</v>
      </c>
      <c r="Z917" s="20">
        <f t="shared" si="637"/>
        <v>0</v>
      </c>
      <c r="AA917" s="23"/>
      <c r="AB917" s="25">
        <v>10</v>
      </c>
      <c r="AC917" s="20">
        <f t="shared" si="638"/>
        <v>0</v>
      </c>
      <c r="AD917" s="23"/>
      <c r="AE917" s="25">
        <v>25</v>
      </c>
      <c r="AF917" s="20">
        <f t="shared" si="639"/>
        <v>0</v>
      </c>
      <c r="AG917" s="23"/>
      <c r="AH917" s="25">
        <v>7.5</v>
      </c>
      <c r="AI917" s="20">
        <f t="shared" si="640"/>
        <v>0</v>
      </c>
      <c r="AJ917" s="23"/>
      <c r="AK917" s="22">
        <v>15</v>
      </c>
      <c r="AL917" s="20">
        <f t="shared" si="641"/>
        <v>0</v>
      </c>
      <c r="AM917" s="23"/>
      <c r="AN917" s="25">
        <v>12</v>
      </c>
      <c r="AO917" s="20">
        <f t="shared" si="642"/>
        <v>0</v>
      </c>
      <c r="AP917" s="23">
        <f t="shared" si="643"/>
        <v>0</v>
      </c>
      <c r="AQ917" s="23"/>
      <c r="AR917" s="27">
        <v>4</v>
      </c>
      <c r="AS917" s="23">
        <f t="shared" si="644"/>
        <v>0</v>
      </c>
      <c r="AT917" s="23"/>
      <c r="AU917" s="28">
        <v>6</v>
      </c>
      <c r="AV917" s="23">
        <f t="shared" si="645"/>
        <v>0</v>
      </c>
      <c r="AW917" s="23"/>
      <c r="AX917" s="29">
        <f t="shared" si="646"/>
        <v>0</v>
      </c>
      <c r="AY917" s="23"/>
      <c r="AZ917" s="30" t="e">
        <f t="shared" si="647"/>
        <v>#DIV/0!</v>
      </c>
      <c r="BA917" s="30" t="e">
        <f t="shared" si="648"/>
        <v>#DIV/0!</v>
      </c>
      <c r="BB917" s="30" t="e">
        <f t="shared" si="649"/>
        <v>#DIV/0!</v>
      </c>
      <c r="BC917" s="20">
        <f t="shared" si="650"/>
        <v>0</v>
      </c>
      <c r="BD917" s="20">
        <f t="shared" si="651"/>
        <v>0</v>
      </c>
      <c r="BE917" s="20">
        <f t="shared" si="652"/>
        <v>0</v>
      </c>
      <c r="BF917" s="20">
        <f t="shared" si="653"/>
        <v>0</v>
      </c>
      <c r="BG917" s="50"/>
      <c r="BH917" s="51"/>
      <c r="BI917" s="31" t="e">
        <f t="shared" si="654"/>
        <v>#DIV/0!</v>
      </c>
      <c r="BJ917" s="32">
        <f t="shared" si="655"/>
        <v>0</v>
      </c>
      <c r="BK917" s="109" t="e">
        <f t="shared" si="669"/>
        <v>#DIV/0!</v>
      </c>
      <c r="BL917" s="34">
        <f t="shared" si="656"/>
        <v>0</v>
      </c>
      <c r="BM917" s="33" t="e">
        <f t="shared" si="670"/>
        <v>#DIV/0!</v>
      </c>
      <c r="BN917" s="35">
        <f t="shared" si="657"/>
        <v>0</v>
      </c>
      <c r="BO917" s="33" t="e">
        <f t="shared" si="671"/>
        <v>#DIV/0!</v>
      </c>
      <c r="BP917" s="34">
        <f t="shared" si="658"/>
        <v>0</v>
      </c>
      <c r="BQ917" s="33" t="e">
        <f t="shared" si="672"/>
        <v>#DIV/0!</v>
      </c>
      <c r="BR917" s="36">
        <f t="shared" si="659"/>
        <v>0</v>
      </c>
      <c r="BS917" s="37" t="e">
        <f t="shared" si="673"/>
        <v>#DIV/0!</v>
      </c>
      <c r="BT917" s="37"/>
      <c r="BU917" s="52"/>
      <c r="BV917" s="38" t="e">
        <f t="shared" si="660"/>
        <v>#DIV/0!</v>
      </c>
      <c r="BW917" s="39">
        <f t="shared" si="661"/>
        <v>0</v>
      </c>
      <c r="BX917" s="31" t="e">
        <f t="shared" si="662"/>
        <v>#DIV/0!</v>
      </c>
      <c r="BY917" s="53"/>
      <c r="BZ917" s="53"/>
      <c r="CA917" s="53"/>
      <c r="CB917" s="53"/>
      <c r="CC917" s="54"/>
      <c r="CD917" s="54"/>
      <c r="CE917" s="54"/>
      <c r="CF917" s="42" t="e">
        <f t="shared" si="663"/>
        <v>#DIV/0!</v>
      </c>
      <c r="CG917" s="42" t="e">
        <f t="shared" si="664"/>
        <v>#DIV/0!</v>
      </c>
      <c r="CH917" s="42" t="e">
        <f t="shared" si="665"/>
        <v>#DIV/0!</v>
      </c>
      <c r="CI917" s="42" t="e">
        <f t="shared" si="666"/>
        <v>#DIV/0!</v>
      </c>
      <c r="CJ917" s="42" t="e">
        <f t="shared" si="667"/>
        <v>#DIV/0!</v>
      </c>
      <c r="CK917" s="43">
        <f t="shared" si="674"/>
        <v>0</v>
      </c>
    </row>
    <row r="918" spans="1:89" ht="50" hidden="1" customHeight="1" thickBot="1" x14ac:dyDescent="0.65">
      <c r="A918" s="47">
        <v>911</v>
      </c>
      <c r="B918" s="47"/>
      <c r="C918" s="48"/>
      <c r="D918" s="48"/>
      <c r="E918" s="48"/>
      <c r="F918" s="23"/>
      <c r="G918" s="19">
        <v>40</v>
      </c>
      <c r="H918" s="20">
        <f t="shared" si="668"/>
        <v>0</v>
      </c>
      <c r="I918" s="23"/>
      <c r="J918" s="22">
        <v>50</v>
      </c>
      <c r="K918" s="20">
        <f t="shared" si="632"/>
        <v>0</v>
      </c>
      <c r="L918" s="23"/>
      <c r="M918" s="24">
        <v>60</v>
      </c>
      <c r="N918" s="20">
        <f t="shared" si="633"/>
        <v>0</v>
      </c>
      <c r="O918" s="23"/>
      <c r="P918" s="25">
        <v>12</v>
      </c>
      <c r="Q918" s="20">
        <f t="shared" si="634"/>
        <v>0</v>
      </c>
      <c r="R918" s="23"/>
      <c r="S918" s="26">
        <v>12</v>
      </c>
      <c r="T918" s="20">
        <f t="shared" si="635"/>
        <v>0</v>
      </c>
      <c r="U918" s="23"/>
      <c r="V918" s="25">
        <v>8</v>
      </c>
      <c r="W918" s="20">
        <f t="shared" si="636"/>
        <v>0</v>
      </c>
      <c r="X918" s="23"/>
      <c r="Y918" s="25">
        <v>12</v>
      </c>
      <c r="Z918" s="20">
        <f t="shared" si="637"/>
        <v>0</v>
      </c>
      <c r="AA918" s="23"/>
      <c r="AB918" s="25">
        <v>10</v>
      </c>
      <c r="AC918" s="20">
        <f t="shared" si="638"/>
        <v>0</v>
      </c>
      <c r="AD918" s="23"/>
      <c r="AE918" s="25">
        <v>25</v>
      </c>
      <c r="AF918" s="20">
        <f t="shared" si="639"/>
        <v>0</v>
      </c>
      <c r="AG918" s="23"/>
      <c r="AH918" s="25">
        <v>7.5</v>
      </c>
      <c r="AI918" s="20">
        <f t="shared" si="640"/>
        <v>0</v>
      </c>
      <c r="AJ918" s="23"/>
      <c r="AK918" s="22">
        <v>15</v>
      </c>
      <c r="AL918" s="20">
        <f t="shared" si="641"/>
        <v>0</v>
      </c>
      <c r="AM918" s="23"/>
      <c r="AN918" s="25">
        <v>12</v>
      </c>
      <c r="AO918" s="20">
        <f t="shared" si="642"/>
        <v>0</v>
      </c>
      <c r="AP918" s="23">
        <f t="shared" si="643"/>
        <v>0</v>
      </c>
      <c r="AQ918" s="23"/>
      <c r="AR918" s="27">
        <v>4</v>
      </c>
      <c r="AS918" s="23">
        <f t="shared" si="644"/>
        <v>0</v>
      </c>
      <c r="AT918" s="23"/>
      <c r="AU918" s="28">
        <v>6</v>
      </c>
      <c r="AV918" s="23">
        <f t="shared" si="645"/>
        <v>0</v>
      </c>
      <c r="AW918" s="23"/>
      <c r="AX918" s="29">
        <f t="shared" si="646"/>
        <v>0</v>
      </c>
      <c r="AY918" s="23"/>
      <c r="AZ918" s="30" t="e">
        <f t="shared" si="647"/>
        <v>#DIV/0!</v>
      </c>
      <c r="BA918" s="30" t="e">
        <f t="shared" si="648"/>
        <v>#DIV/0!</v>
      </c>
      <c r="BB918" s="30" t="e">
        <f t="shared" si="649"/>
        <v>#DIV/0!</v>
      </c>
      <c r="BC918" s="20">
        <f t="shared" si="650"/>
        <v>0</v>
      </c>
      <c r="BD918" s="20">
        <f t="shared" si="651"/>
        <v>0</v>
      </c>
      <c r="BE918" s="20">
        <f t="shared" si="652"/>
        <v>0</v>
      </c>
      <c r="BF918" s="20">
        <f t="shared" si="653"/>
        <v>0</v>
      </c>
      <c r="BG918" s="50"/>
      <c r="BH918" s="51"/>
      <c r="BI918" s="31" t="e">
        <f t="shared" si="654"/>
        <v>#DIV/0!</v>
      </c>
      <c r="BJ918" s="32">
        <f t="shared" si="655"/>
        <v>0</v>
      </c>
      <c r="BK918" s="109" t="e">
        <f t="shared" si="669"/>
        <v>#DIV/0!</v>
      </c>
      <c r="BL918" s="34">
        <f t="shared" si="656"/>
        <v>0</v>
      </c>
      <c r="BM918" s="33" t="e">
        <f t="shared" si="670"/>
        <v>#DIV/0!</v>
      </c>
      <c r="BN918" s="35">
        <f t="shared" si="657"/>
        <v>0</v>
      </c>
      <c r="BO918" s="33" t="e">
        <f t="shared" si="671"/>
        <v>#DIV/0!</v>
      </c>
      <c r="BP918" s="34">
        <f t="shared" si="658"/>
        <v>0</v>
      </c>
      <c r="BQ918" s="33" t="e">
        <f t="shared" si="672"/>
        <v>#DIV/0!</v>
      </c>
      <c r="BR918" s="36">
        <f t="shared" si="659"/>
        <v>0</v>
      </c>
      <c r="BS918" s="37" t="e">
        <f t="shared" si="673"/>
        <v>#DIV/0!</v>
      </c>
      <c r="BT918" s="37"/>
      <c r="BU918" s="52"/>
      <c r="BV918" s="38" t="e">
        <f t="shared" si="660"/>
        <v>#DIV/0!</v>
      </c>
      <c r="BW918" s="39">
        <f t="shared" si="661"/>
        <v>0</v>
      </c>
      <c r="BX918" s="31" t="e">
        <f t="shared" si="662"/>
        <v>#DIV/0!</v>
      </c>
      <c r="BY918" s="53"/>
      <c r="BZ918" s="53"/>
      <c r="CA918" s="53"/>
      <c r="CB918" s="53"/>
      <c r="CC918" s="54"/>
      <c r="CD918" s="54"/>
      <c r="CE918" s="54"/>
      <c r="CF918" s="42" t="e">
        <f t="shared" si="663"/>
        <v>#DIV/0!</v>
      </c>
      <c r="CG918" s="42" t="e">
        <f t="shared" si="664"/>
        <v>#DIV/0!</v>
      </c>
      <c r="CH918" s="42" t="e">
        <f t="shared" si="665"/>
        <v>#DIV/0!</v>
      </c>
      <c r="CI918" s="42" t="e">
        <f t="shared" si="666"/>
        <v>#DIV/0!</v>
      </c>
      <c r="CJ918" s="42" t="e">
        <f t="shared" si="667"/>
        <v>#DIV/0!</v>
      </c>
      <c r="CK918" s="43">
        <f t="shared" si="674"/>
        <v>0</v>
      </c>
    </row>
    <row r="919" spans="1:89" ht="50" hidden="1" customHeight="1" thickBot="1" x14ac:dyDescent="0.65">
      <c r="A919" s="47">
        <v>912</v>
      </c>
      <c r="B919" s="47"/>
      <c r="C919" s="48"/>
      <c r="D919" s="48"/>
      <c r="E919" s="48"/>
      <c r="F919" s="23"/>
      <c r="G919" s="19">
        <v>40</v>
      </c>
      <c r="H919" s="20">
        <f t="shared" si="668"/>
        <v>0</v>
      </c>
      <c r="I919" s="23"/>
      <c r="J919" s="22">
        <v>50</v>
      </c>
      <c r="K919" s="20">
        <f t="shared" si="632"/>
        <v>0</v>
      </c>
      <c r="L919" s="23"/>
      <c r="M919" s="24">
        <v>60</v>
      </c>
      <c r="N919" s="20">
        <f t="shared" si="633"/>
        <v>0</v>
      </c>
      <c r="O919" s="23"/>
      <c r="P919" s="25">
        <v>12</v>
      </c>
      <c r="Q919" s="20">
        <f t="shared" si="634"/>
        <v>0</v>
      </c>
      <c r="R919" s="23"/>
      <c r="S919" s="26">
        <v>12</v>
      </c>
      <c r="T919" s="20">
        <f t="shared" si="635"/>
        <v>0</v>
      </c>
      <c r="U919" s="23"/>
      <c r="V919" s="25">
        <v>8</v>
      </c>
      <c r="W919" s="20">
        <f t="shared" si="636"/>
        <v>0</v>
      </c>
      <c r="X919" s="23"/>
      <c r="Y919" s="25">
        <v>12</v>
      </c>
      <c r="Z919" s="20">
        <f t="shared" si="637"/>
        <v>0</v>
      </c>
      <c r="AA919" s="23"/>
      <c r="AB919" s="25">
        <v>10</v>
      </c>
      <c r="AC919" s="20">
        <f t="shared" si="638"/>
        <v>0</v>
      </c>
      <c r="AD919" s="23"/>
      <c r="AE919" s="25">
        <v>25</v>
      </c>
      <c r="AF919" s="20">
        <f t="shared" si="639"/>
        <v>0</v>
      </c>
      <c r="AG919" s="23"/>
      <c r="AH919" s="25">
        <v>7.5</v>
      </c>
      <c r="AI919" s="20">
        <f t="shared" si="640"/>
        <v>0</v>
      </c>
      <c r="AJ919" s="23"/>
      <c r="AK919" s="22">
        <v>15</v>
      </c>
      <c r="AL919" s="20">
        <f t="shared" si="641"/>
        <v>0</v>
      </c>
      <c r="AM919" s="23"/>
      <c r="AN919" s="25">
        <v>12</v>
      </c>
      <c r="AO919" s="20">
        <f t="shared" si="642"/>
        <v>0</v>
      </c>
      <c r="AP919" s="23">
        <f t="shared" si="643"/>
        <v>0</v>
      </c>
      <c r="AQ919" s="23"/>
      <c r="AR919" s="27">
        <v>4</v>
      </c>
      <c r="AS919" s="23">
        <f t="shared" si="644"/>
        <v>0</v>
      </c>
      <c r="AT919" s="23"/>
      <c r="AU919" s="28">
        <v>6</v>
      </c>
      <c r="AV919" s="23">
        <f t="shared" si="645"/>
        <v>0</v>
      </c>
      <c r="AW919" s="23"/>
      <c r="AX919" s="29">
        <f t="shared" si="646"/>
        <v>0</v>
      </c>
      <c r="AY919" s="23"/>
      <c r="AZ919" s="30" t="e">
        <f t="shared" si="647"/>
        <v>#DIV/0!</v>
      </c>
      <c r="BA919" s="30" t="e">
        <f t="shared" si="648"/>
        <v>#DIV/0!</v>
      </c>
      <c r="BB919" s="30" t="e">
        <f t="shared" si="649"/>
        <v>#DIV/0!</v>
      </c>
      <c r="BC919" s="20">
        <f t="shared" si="650"/>
        <v>0</v>
      </c>
      <c r="BD919" s="20">
        <f t="shared" si="651"/>
        <v>0</v>
      </c>
      <c r="BE919" s="20">
        <f t="shared" si="652"/>
        <v>0</v>
      </c>
      <c r="BF919" s="20">
        <f t="shared" si="653"/>
        <v>0</v>
      </c>
      <c r="BG919" s="50"/>
      <c r="BH919" s="51"/>
      <c r="BI919" s="31" t="e">
        <f t="shared" si="654"/>
        <v>#DIV/0!</v>
      </c>
      <c r="BJ919" s="32">
        <f t="shared" si="655"/>
        <v>0</v>
      </c>
      <c r="BK919" s="109" t="e">
        <f t="shared" si="669"/>
        <v>#DIV/0!</v>
      </c>
      <c r="BL919" s="34">
        <f t="shared" si="656"/>
        <v>0</v>
      </c>
      <c r="BM919" s="33" t="e">
        <f t="shared" si="670"/>
        <v>#DIV/0!</v>
      </c>
      <c r="BN919" s="35">
        <f t="shared" si="657"/>
        <v>0</v>
      </c>
      <c r="BO919" s="33" t="e">
        <f t="shared" si="671"/>
        <v>#DIV/0!</v>
      </c>
      <c r="BP919" s="34">
        <f t="shared" si="658"/>
        <v>0</v>
      </c>
      <c r="BQ919" s="33" t="e">
        <f t="shared" si="672"/>
        <v>#DIV/0!</v>
      </c>
      <c r="BR919" s="36">
        <f t="shared" si="659"/>
        <v>0</v>
      </c>
      <c r="BS919" s="37" t="e">
        <f t="shared" si="673"/>
        <v>#DIV/0!</v>
      </c>
      <c r="BT919" s="37"/>
      <c r="BU919" s="52"/>
      <c r="BV919" s="38" t="e">
        <f t="shared" si="660"/>
        <v>#DIV/0!</v>
      </c>
      <c r="BW919" s="39">
        <f t="shared" si="661"/>
        <v>0</v>
      </c>
      <c r="BX919" s="31" t="e">
        <f t="shared" si="662"/>
        <v>#DIV/0!</v>
      </c>
      <c r="BY919" s="53"/>
      <c r="BZ919" s="53"/>
      <c r="CA919" s="53"/>
      <c r="CB919" s="53"/>
      <c r="CC919" s="54"/>
      <c r="CD919" s="54"/>
      <c r="CE919" s="54"/>
      <c r="CF919" s="42" t="e">
        <f t="shared" si="663"/>
        <v>#DIV/0!</v>
      </c>
      <c r="CG919" s="42" t="e">
        <f t="shared" si="664"/>
        <v>#DIV/0!</v>
      </c>
      <c r="CH919" s="42" t="e">
        <f t="shared" si="665"/>
        <v>#DIV/0!</v>
      </c>
      <c r="CI919" s="42" t="e">
        <f t="shared" si="666"/>
        <v>#DIV/0!</v>
      </c>
      <c r="CJ919" s="42" t="e">
        <f t="shared" si="667"/>
        <v>#DIV/0!</v>
      </c>
      <c r="CK919" s="43">
        <f t="shared" si="674"/>
        <v>0</v>
      </c>
    </row>
    <row r="920" spans="1:89" ht="50" hidden="1" customHeight="1" thickBot="1" x14ac:dyDescent="0.65">
      <c r="A920" s="47">
        <v>913</v>
      </c>
      <c r="B920" s="62"/>
      <c r="C920" s="48"/>
      <c r="D920" s="48"/>
      <c r="E920" s="48"/>
      <c r="F920" s="23"/>
      <c r="G920" s="19">
        <v>40</v>
      </c>
      <c r="H920" s="20">
        <f t="shared" si="668"/>
        <v>0</v>
      </c>
      <c r="I920" s="23"/>
      <c r="J920" s="22">
        <v>50</v>
      </c>
      <c r="K920" s="20">
        <f t="shared" si="632"/>
        <v>0</v>
      </c>
      <c r="L920" s="23"/>
      <c r="M920" s="24">
        <v>60</v>
      </c>
      <c r="N920" s="20">
        <f t="shared" si="633"/>
        <v>0</v>
      </c>
      <c r="O920" s="23"/>
      <c r="P920" s="25">
        <v>12</v>
      </c>
      <c r="Q920" s="20">
        <f t="shared" si="634"/>
        <v>0</v>
      </c>
      <c r="R920" s="23"/>
      <c r="S920" s="26">
        <v>12</v>
      </c>
      <c r="T920" s="20">
        <f t="shared" si="635"/>
        <v>0</v>
      </c>
      <c r="U920" s="23"/>
      <c r="V920" s="25">
        <v>8</v>
      </c>
      <c r="W920" s="20">
        <f t="shared" si="636"/>
        <v>0</v>
      </c>
      <c r="X920" s="23"/>
      <c r="Y920" s="25">
        <v>12</v>
      </c>
      <c r="Z920" s="20">
        <f t="shared" si="637"/>
        <v>0</v>
      </c>
      <c r="AA920" s="23"/>
      <c r="AB920" s="25">
        <v>10</v>
      </c>
      <c r="AC920" s="20">
        <f t="shared" si="638"/>
        <v>0</v>
      </c>
      <c r="AD920" s="23"/>
      <c r="AE920" s="25">
        <v>25</v>
      </c>
      <c r="AF920" s="20">
        <f t="shared" si="639"/>
        <v>0</v>
      </c>
      <c r="AG920" s="23"/>
      <c r="AH920" s="25">
        <v>7.5</v>
      </c>
      <c r="AI920" s="20">
        <f t="shared" si="640"/>
        <v>0</v>
      </c>
      <c r="AJ920" s="23"/>
      <c r="AK920" s="22">
        <v>15</v>
      </c>
      <c r="AL920" s="20">
        <f t="shared" si="641"/>
        <v>0</v>
      </c>
      <c r="AM920" s="23"/>
      <c r="AN920" s="25">
        <v>12</v>
      </c>
      <c r="AO920" s="20">
        <f t="shared" si="642"/>
        <v>0</v>
      </c>
      <c r="AP920" s="23">
        <f t="shared" si="643"/>
        <v>0</v>
      </c>
      <c r="AQ920" s="23"/>
      <c r="AR920" s="27">
        <v>4</v>
      </c>
      <c r="AS920" s="23">
        <f t="shared" si="644"/>
        <v>0</v>
      </c>
      <c r="AT920" s="23"/>
      <c r="AU920" s="28">
        <v>6</v>
      </c>
      <c r="AV920" s="23">
        <f t="shared" si="645"/>
        <v>0</v>
      </c>
      <c r="AW920" s="23"/>
      <c r="AX920" s="29">
        <f t="shared" si="646"/>
        <v>0</v>
      </c>
      <c r="AY920" s="23"/>
      <c r="AZ920" s="30" t="e">
        <f t="shared" si="647"/>
        <v>#DIV/0!</v>
      </c>
      <c r="BA920" s="30" t="e">
        <f t="shared" si="648"/>
        <v>#DIV/0!</v>
      </c>
      <c r="BB920" s="30" t="e">
        <f t="shared" si="649"/>
        <v>#DIV/0!</v>
      </c>
      <c r="BC920" s="20">
        <f t="shared" si="650"/>
        <v>0</v>
      </c>
      <c r="BD920" s="20">
        <f t="shared" si="651"/>
        <v>0</v>
      </c>
      <c r="BE920" s="20">
        <f t="shared" si="652"/>
        <v>0</v>
      </c>
      <c r="BF920" s="20">
        <f t="shared" si="653"/>
        <v>0</v>
      </c>
      <c r="BG920" s="50"/>
      <c r="BH920" s="51"/>
      <c r="BI920" s="31" t="e">
        <f t="shared" si="654"/>
        <v>#DIV/0!</v>
      </c>
      <c r="BJ920" s="32">
        <f t="shared" si="655"/>
        <v>0</v>
      </c>
      <c r="BK920" s="109" t="e">
        <f t="shared" si="669"/>
        <v>#DIV/0!</v>
      </c>
      <c r="BL920" s="34">
        <f t="shared" si="656"/>
        <v>0</v>
      </c>
      <c r="BM920" s="33" t="e">
        <f t="shared" si="670"/>
        <v>#DIV/0!</v>
      </c>
      <c r="BN920" s="35">
        <f t="shared" si="657"/>
        <v>0</v>
      </c>
      <c r="BO920" s="33" t="e">
        <f t="shared" si="671"/>
        <v>#DIV/0!</v>
      </c>
      <c r="BP920" s="34">
        <f t="shared" si="658"/>
        <v>0</v>
      </c>
      <c r="BQ920" s="33" t="e">
        <f t="shared" si="672"/>
        <v>#DIV/0!</v>
      </c>
      <c r="BR920" s="36">
        <f t="shared" si="659"/>
        <v>0</v>
      </c>
      <c r="BS920" s="37" t="e">
        <f t="shared" si="673"/>
        <v>#DIV/0!</v>
      </c>
      <c r="BT920" s="37"/>
      <c r="BU920" s="52"/>
      <c r="BV920" s="38" t="e">
        <f t="shared" si="660"/>
        <v>#DIV/0!</v>
      </c>
      <c r="BW920" s="39">
        <f t="shared" si="661"/>
        <v>0</v>
      </c>
      <c r="BX920" s="31" t="e">
        <f t="shared" si="662"/>
        <v>#DIV/0!</v>
      </c>
      <c r="BY920" s="53"/>
      <c r="BZ920" s="53"/>
      <c r="CA920" s="53"/>
      <c r="CB920" s="53"/>
      <c r="CC920" s="54"/>
      <c r="CD920" s="54"/>
      <c r="CE920" s="54"/>
      <c r="CF920" s="42" t="e">
        <f t="shared" si="663"/>
        <v>#DIV/0!</v>
      </c>
      <c r="CG920" s="42" t="e">
        <f t="shared" si="664"/>
        <v>#DIV/0!</v>
      </c>
      <c r="CH920" s="42" t="e">
        <f t="shared" si="665"/>
        <v>#DIV/0!</v>
      </c>
      <c r="CI920" s="42" t="e">
        <f t="shared" si="666"/>
        <v>#DIV/0!</v>
      </c>
      <c r="CJ920" s="42" t="e">
        <f t="shared" si="667"/>
        <v>#DIV/0!</v>
      </c>
      <c r="CK920" s="43">
        <f t="shared" si="674"/>
        <v>0</v>
      </c>
    </row>
    <row r="921" spans="1:89" ht="50" hidden="1" customHeight="1" thickBot="1" x14ac:dyDescent="0.65">
      <c r="A921" s="47">
        <v>914</v>
      </c>
      <c r="B921" s="47"/>
      <c r="C921" s="48"/>
      <c r="D921" s="48"/>
      <c r="E921" s="48"/>
      <c r="F921" s="23"/>
      <c r="G921" s="19">
        <v>40</v>
      </c>
      <c r="H921" s="20">
        <f t="shared" si="668"/>
        <v>0</v>
      </c>
      <c r="I921" s="23"/>
      <c r="J921" s="22">
        <v>50</v>
      </c>
      <c r="K921" s="20">
        <f t="shared" si="632"/>
        <v>0</v>
      </c>
      <c r="L921" s="23"/>
      <c r="M921" s="24">
        <v>60</v>
      </c>
      <c r="N921" s="20">
        <f t="shared" si="633"/>
        <v>0</v>
      </c>
      <c r="O921" s="23"/>
      <c r="P921" s="25">
        <v>12</v>
      </c>
      <c r="Q921" s="20">
        <f t="shared" si="634"/>
        <v>0</v>
      </c>
      <c r="R921" s="23"/>
      <c r="S921" s="26">
        <v>12</v>
      </c>
      <c r="T921" s="20">
        <f t="shared" si="635"/>
        <v>0</v>
      </c>
      <c r="U921" s="23"/>
      <c r="V921" s="25">
        <v>8</v>
      </c>
      <c r="W921" s="20">
        <f t="shared" si="636"/>
        <v>0</v>
      </c>
      <c r="X921" s="23"/>
      <c r="Y921" s="25">
        <v>12</v>
      </c>
      <c r="Z921" s="20">
        <f t="shared" si="637"/>
        <v>0</v>
      </c>
      <c r="AA921" s="23"/>
      <c r="AB921" s="25">
        <v>10</v>
      </c>
      <c r="AC921" s="20">
        <f t="shared" si="638"/>
        <v>0</v>
      </c>
      <c r="AD921" s="23"/>
      <c r="AE921" s="25">
        <v>25</v>
      </c>
      <c r="AF921" s="20">
        <f t="shared" si="639"/>
        <v>0</v>
      </c>
      <c r="AG921" s="23"/>
      <c r="AH921" s="25">
        <v>7.5</v>
      </c>
      <c r="AI921" s="20">
        <f t="shared" si="640"/>
        <v>0</v>
      </c>
      <c r="AJ921" s="23"/>
      <c r="AK921" s="22">
        <v>15</v>
      </c>
      <c r="AL921" s="20">
        <f t="shared" si="641"/>
        <v>0</v>
      </c>
      <c r="AM921" s="23"/>
      <c r="AN921" s="25">
        <v>12</v>
      </c>
      <c r="AO921" s="20">
        <f t="shared" si="642"/>
        <v>0</v>
      </c>
      <c r="AP921" s="23">
        <f t="shared" si="643"/>
        <v>0</v>
      </c>
      <c r="AQ921" s="23"/>
      <c r="AR921" s="27">
        <v>4</v>
      </c>
      <c r="AS921" s="23">
        <f t="shared" si="644"/>
        <v>0</v>
      </c>
      <c r="AT921" s="23"/>
      <c r="AU921" s="28">
        <v>6</v>
      </c>
      <c r="AV921" s="23">
        <f t="shared" si="645"/>
        <v>0</v>
      </c>
      <c r="AW921" s="23"/>
      <c r="AX921" s="29">
        <f t="shared" si="646"/>
        <v>0</v>
      </c>
      <c r="AY921" s="23"/>
      <c r="AZ921" s="30" t="e">
        <f t="shared" si="647"/>
        <v>#DIV/0!</v>
      </c>
      <c r="BA921" s="30" t="e">
        <f t="shared" si="648"/>
        <v>#DIV/0!</v>
      </c>
      <c r="BB921" s="30" t="e">
        <f t="shared" si="649"/>
        <v>#DIV/0!</v>
      </c>
      <c r="BC921" s="20">
        <f t="shared" si="650"/>
        <v>0</v>
      </c>
      <c r="BD921" s="20">
        <f t="shared" si="651"/>
        <v>0</v>
      </c>
      <c r="BE921" s="20">
        <f t="shared" si="652"/>
        <v>0</v>
      </c>
      <c r="BF921" s="20">
        <f t="shared" si="653"/>
        <v>0</v>
      </c>
      <c r="BG921" s="50"/>
      <c r="BH921" s="51"/>
      <c r="BI921" s="31" t="e">
        <f t="shared" si="654"/>
        <v>#DIV/0!</v>
      </c>
      <c r="BJ921" s="32">
        <f t="shared" si="655"/>
        <v>0</v>
      </c>
      <c r="BK921" s="109" t="e">
        <f t="shared" si="669"/>
        <v>#DIV/0!</v>
      </c>
      <c r="BL921" s="34">
        <f t="shared" si="656"/>
        <v>0</v>
      </c>
      <c r="BM921" s="33" t="e">
        <f t="shared" si="670"/>
        <v>#DIV/0!</v>
      </c>
      <c r="BN921" s="35">
        <f t="shared" si="657"/>
        <v>0</v>
      </c>
      <c r="BO921" s="33" t="e">
        <f t="shared" si="671"/>
        <v>#DIV/0!</v>
      </c>
      <c r="BP921" s="34">
        <f t="shared" si="658"/>
        <v>0</v>
      </c>
      <c r="BQ921" s="33" t="e">
        <f t="shared" si="672"/>
        <v>#DIV/0!</v>
      </c>
      <c r="BR921" s="36">
        <f t="shared" si="659"/>
        <v>0</v>
      </c>
      <c r="BS921" s="37" t="e">
        <f t="shared" si="673"/>
        <v>#DIV/0!</v>
      </c>
      <c r="BT921" s="37"/>
      <c r="BU921" s="52"/>
      <c r="BV921" s="38" t="e">
        <f t="shared" si="660"/>
        <v>#DIV/0!</v>
      </c>
      <c r="BW921" s="39">
        <f t="shared" si="661"/>
        <v>0</v>
      </c>
      <c r="BX921" s="31" t="e">
        <f t="shared" si="662"/>
        <v>#DIV/0!</v>
      </c>
      <c r="BY921" s="53"/>
      <c r="BZ921" s="53"/>
      <c r="CA921" s="53"/>
      <c r="CB921" s="53"/>
      <c r="CC921" s="54"/>
      <c r="CD921" s="54"/>
      <c r="CE921" s="54"/>
      <c r="CF921" s="42" t="e">
        <f t="shared" si="663"/>
        <v>#DIV/0!</v>
      </c>
      <c r="CG921" s="42" t="e">
        <f t="shared" si="664"/>
        <v>#DIV/0!</v>
      </c>
      <c r="CH921" s="42" t="e">
        <f t="shared" si="665"/>
        <v>#DIV/0!</v>
      </c>
      <c r="CI921" s="42" t="e">
        <f t="shared" si="666"/>
        <v>#DIV/0!</v>
      </c>
      <c r="CJ921" s="42" t="e">
        <f t="shared" si="667"/>
        <v>#DIV/0!</v>
      </c>
      <c r="CK921" s="43">
        <f t="shared" si="674"/>
        <v>0</v>
      </c>
    </row>
    <row r="922" spans="1:89" ht="50" hidden="1" customHeight="1" thickBot="1" x14ac:dyDescent="0.65">
      <c r="A922" s="47">
        <v>915</v>
      </c>
      <c r="B922" s="62"/>
      <c r="C922" s="48"/>
      <c r="D922" s="48"/>
      <c r="E922" s="48"/>
      <c r="F922" s="23"/>
      <c r="G922" s="19">
        <v>40</v>
      </c>
      <c r="H922" s="20">
        <f t="shared" si="668"/>
        <v>0</v>
      </c>
      <c r="I922" s="23"/>
      <c r="J922" s="22">
        <v>50</v>
      </c>
      <c r="K922" s="20">
        <f t="shared" si="632"/>
        <v>0</v>
      </c>
      <c r="L922" s="23"/>
      <c r="M922" s="24">
        <v>60</v>
      </c>
      <c r="N922" s="20">
        <f t="shared" si="633"/>
        <v>0</v>
      </c>
      <c r="O922" s="23"/>
      <c r="P922" s="25">
        <v>12</v>
      </c>
      <c r="Q922" s="20">
        <f t="shared" si="634"/>
        <v>0</v>
      </c>
      <c r="R922" s="23"/>
      <c r="S922" s="26">
        <v>12</v>
      </c>
      <c r="T922" s="20">
        <f t="shared" si="635"/>
        <v>0</v>
      </c>
      <c r="U922" s="23"/>
      <c r="V922" s="25">
        <v>8</v>
      </c>
      <c r="W922" s="20">
        <f t="shared" si="636"/>
        <v>0</v>
      </c>
      <c r="X922" s="23"/>
      <c r="Y922" s="25">
        <v>12</v>
      </c>
      <c r="Z922" s="20">
        <f t="shared" si="637"/>
        <v>0</v>
      </c>
      <c r="AA922" s="23"/>
      <c r="AB922" s="25">
        <v>10</v>
      </c>
      <c r="AC922" s="20">
        <f t="shared" si="638"/>
        <v>0</v>
      </c>
      <c r="AD922" s="23"/>
      <c r="AE922" s="25">
        <v>25</v>
      </c>
      <c r="AF922" s="20">
        <f t="shared" si="639"/>
        <v>0</v>
      </c>
      <c r="AG922" s="23"/>
      <c r="AH922" s="25">
        <v>7.5</v>
      </c>
      <c r="AI922" s="20">
        <f t="shared" si="640"/>
        <v>0</v>
      </c>
      <c r="AJ922" s="23"/>
      <c r="AK922" s="22">
        <v>15</v>
      </c>
      <c r="AL922" s="20">
        <f t="shared" si="641"/>
        <v>0</v>
      </c>
      <c r="AM922" s="23"/>
      <c r="AN922" s="25">
        <v>12</v>
      </c>
      <c r="AO922" s="20">
        <f t="shared" si="642"/>
        <v>0</v>
      </c>
      <c r="AP922" s="23">
        <f t="shared" si="643"/>
        <v>0</v>
      </c>
      <c r="AQ922" s="23"/>
      <c r="AR922" s="27">
        <v>4</v>
      </c>
      <c r="AS922" s="23">
        <f t="shared" si="644"/>
        <v>0</v>
      </c>
      <c r="AT922" s="23"/>
      <c r="AU922" s="28">
        <v>6</v>
      </c>
      <c r="AV922" s="23">
        <f t="shared" si="645"/>
        <v>0</v>
      </c>
      <c r="AW922" s="23"/>
      <c r="AX922" s="29">
        <f t="shared" si="646"/>
        <v>0</v>
      </c>
      <c r="AY922" s="23"/>
      <c r="AZ922" s="30" t="e">
        <f t="shared" si="647"/>
        <v>#DIV/0!</v>
      </c>
      <c r="BA922" s="30" t="e">
        <f t="shared" si="648"/>
        <v>#DIV/0!</v>
      </c>
      <c r="BB922" s="30" t="e">
        <f t="shared" si="649"/>
        <v>#DIV/0!</v>
      </c>
      <c r="BC922" s="20">
        <f t="shared" si="650"/>
        <v>0</v>
      </c>
      <c r="BD922" s="20">
        <f t="shared" si="651"/>
        <v>0</v>
      </c>
      <c r="BE922" s="20">
        <f t="shared" si="652"/>
        <v>0</v>
      </c>
      <c r="BF922" s="20">
        <f t="shared" si="653"/>
        <v>0</v>
      </c>
      <c r="BG922" s="50"/>
      <c r="BH922" s="51"/>
      <c r="BI922" s="31" t="e">
        <f t="shared" si="654"/>
        <v>#DIV/0!</v>
      </c>
      <c r="BJ922" s="32">
        <f t="shared" si="655"/>
        <v>0</v>
      </c>
      <c r="BK922" s="109" t="e">
        <f t="shared" si="669"/>
        <v>#DIV/0!</v>
      </c>
      <c r="BL922" s="34">
        <f t="shared" si="656"/>
        <v>0</v>
      </c>
      <c r="BM922" s="33" t="e">
        <f t="shared" si="670"/>
        <v>#DIV/0!</v>
      </c>
      <c r="BN922" s="35">
        <f t="shared" si="657"/>
        <v>0</v>
      </c>
      <c r="BO922" s="33" t="e">
        <f t="shared" si="671"/>
        <v>#DIV/0!</v>
      </c>
      <c r="BP922" s="34">
        <f t="shared" si="658"/>
        <v>0</v>
      </c>
      <c r="BQ922" s="33" t="e">
        <f t="shared" si="672"/>
        <v>#DIV/0!</v>
      </c>
      <c r="BR922" s="36">
        <f t="shared" si="659"/>
        <v>0</v>
      </c>
      <c r="BS922" s="37" t="e">
        <f t="shared" si="673"/>
        <v>#DIV/0!</v>
      </c>
      <c r="BT922" s="37"/>
      <c r="BU922" s="52"/>
      <c r="BV922" s="38" t="e">
        <f t="shared" si="660"/>
        <v>#DIV/0!</v>
      </c>
      <c r="BW922" s="39">
        <f t="shared" si="661"/>
        <v>0</v>
      </c>
      <c r="BX922" s="31" t="e">
        <f t="shared" si="662"/>
        <v>#DIV/0!</v>
      </c>
      <c r="BY922" s="53"/>
      <c r="BZ922" s="53"/>
      <c r="CA922" s="53"/>
      <c r="CB922" s="53"/>
      <c r="CC922" s="54"/>
      <c r="CD922" s="54"/>
      <c r="CE922" s="54"/>
      <c r="CF922" s="42" t="e">
        <f t="shared" si="663"/>
        <v>#DIV/0!</v>
      </c>
      <c r="CG922" s="42" t="e">
        <f t="shared" si="664"/>
        <v>#DIV/0!</v>
      </c>
      <c r="CH922" s="42" t="e">
        <f t="shared" si="665"/>
        <v>#DIV/0!</v>
      </c>
      <c r="CI922" s="42" t="e">
        <f t="shared" si="666"/>
        <v>#DIV/0!</v>
      </c>
      <c r="CJ922" s="42" t="e">
        <f t="shared" si="667"/>
        <v>#DIV/0!</v>
      </c>
      <c r="CK922" s="43">
        <f t="shared" si="674"/>
        <v>0</v>
      </c>
    </row>
    <row r="923" spans="1:89" ht="50" hidden="1" customHeight="1" thickBot="1" x14ac:dyDescent="0.65">
      <c r="A923" s="47">
        <v>916</v>
      </c>
      <c r="B923" s="62"/>
      <c r="C923" s="48"/>
      <c r="D923" s="48"/>
      <c r="E923" s="48"/>
      <c r="F923" s="23"/>
      <c r="G923" s="19">
        <v>40</v>
      </c>
      <c r="H923" s="20">
        <f t="shared" si="668"/>
        <v>0</v>
      </c>
      <c r="I923" s="23"/>
      <c r="J923" s="22">
        <v>50</v>
      </c>
      <c r="K923" s="20">
        <f t="shared" si="632"/>
        <v>0</v>
      </c>
      <c r="L923" s="23"/>
      <c r="M923" s="24">
        <v>60</v>
      </c>
      <c r="N923" s="20">
        <f t="shared" si="633"/>
        <v>0</v>
      </c>
      <c r="O923" s="23"/>
      <c r="P923" s="25">
        <v>12</v>
      </c>
      <c r="Q923" s="20">
        <f t="shared" si="634"/>
        <v>0</v>
      </c>
      <c r="R923" s="23"/>
      <c r="S923" s="26">
        <v>12</v>
      </c>
      <c r="T923" s="20">
        <f t="shared" si="635"/>
        <v>0</v>
      </c>
      <c r="U923" s="23"/>
      <c r="V923" s="25">
        <v>8</v>
      </c>
      <c r="W923" s="20">
        <f t="shared" si="636"/>
        <v>0</v>
      </c>
      <c r="X923" s="23"/>
      <c r="Y923" s="25">
        <v>12</v>
      </c>
      <c r="Z923" s="20">
        <f t="shared" si="637"/>
        <v>0</v>
      </c>
      <c r="AA923" s="23"/>
      <c r="AB923" s="25">
        <v>10</v>
      </c>
      <c r="AC923" s="20">
        <f t="shared" si="638"/>
        <v>0</v>
      </c>
      <c r="AD923" s="23"/>
      <c r="AE923" s="25">
        <v>25</v>
      </c>
      <c r="AF923" s="20">
        <f t="shared" si="639"/>
        <v>0</v>
      </c>
      <c r="AG923" s="23"/>
      <c r="AH923" s="25">
        <v>7.5</v>
      </c>
      <c r="AI923" s="20">
        <f t="shared" si="640"/>
        <v>0</v>
      </c>
      <c r="AJ923" s="23"/>
      <c r="AK923" s="22">
        <v>15</v>
      </c>
      <c r="AL923" s="20">
        <f t="shared" si="641"/>
        <v>0</v>
      </c>
      <c r="AM923" s="23"/>
      <c r="AN923" s="25">
        <v>12</v>
      </c>
      <c r="AO923" s="20">
        <f t="shared" si="642"/>
        <v>0</v>
      </c>
      <c r="AP923" s="23">
        <f t="shared" si="643"/>
        <v>0</v>
      </c>
      <c r="AQ923" s="23"/>
      <c r="AR923" s="27">
        <v>4</v>
      </c>
      <c r="AS923" s="23">
        <f t="shared" si="644"/>
        <v>0</v>
      </c>
      <c r="AT923" s="23"/>
      <c r="AU923" s="28">
        <v>6</v>
      </c>
      <c r="AV923" s="23">
        <f t="shared" si="645"/>
        <v>0</v>
      </c>
      <c r="AW923" s="23"/>
      <c r="AX923" s="29">
        <f t="shared" si="646"/>
        <v>0</v>
      </c>
      <c r="AY923" s="23"/>
      <c r="AZ923" s="30" t="e">
        <f t="shared" si="647"/>
        <v>#DIV/0!</v>
      </c>
      <c r="BA923" s="30" t="e">
        <f t="shared" si="648"/>
        <v>#DIV/0!</v>
      </c>
      <c r="BB923" s="30" t="e">
        <f t="shared" si="649"/>
        <v>#DIV/0!</v>
      </c>
      <c r="BC923" s="20">
        <f t="shared" si="650"/>
        <v>0</v>
      </c>
      <c r="BD923" s="20">
        <f t="shared" si="651"/>
        <v>0</v>
      </c>
      <c r="BE923" s="20">
        <f t="shared" si="652"/>
        <v>0</v>
      </c>
      <c r="BF923" s="20">
        <f t="shared" si="653"/>
        <v>0</v>
      </c>
      <c r="BG923" s="50"/>
      <c r="BH923" s="51"/>
      <c r="BI923" s="31" t="e">
        <f t="shared" si="654"/>
        <v>#DIV/0!</v>
      </c>
      <c r="BJ923" s="32">
        <f t="shared" si="655"/>
        <v>0</v>
      </c>
      <c r="BK923" s="109" t="e">
        <f t="shared" si="669"/>
        <v>#DIV/0!</v>
      </c>
      <c r="BL923" s="34">
        <f t="shared" si="656"/>
        <v>0</v>
      </c>
      <c r="BM923" s="33" t="e">
        <f t="shared" si="670"/>
        <v>#DIV/0!</v>
      </c>
      <c r="BN923" s="35">
        <f t="shared" si="657"/>
        <v>0</v>
      </c>
      <c r="BO923" s="33" t="e">
        <f t="shared" si="671"/>
        <v>#DIV/0!</v>
      </c>
      <c r="BP923" s="34">
        <f t="shared" si="658"/>
        <v>0</v>
      </c>
      <c r="BQ923" s="33" t="e">
        <f t="shared" si="672"/>
        <v>#DIV/0!</v>
      </c>
      <c r="BR923" s="36">
        <f t="shared" si="659"/>
        <v>0</v>
      </c>
      <c r="BS923" s="37" t="e">
        <f t="shared" si="673"/>
        <v>#DIV/0!</v>
      </c>
      <c r="BT923" s="37"/>
      <c r="BU923" s="52"/>
      <c r="BV923" s="38" t="e">
        <f t="shared" si="660"/>
        <v>#DIV/0!</v>
      </c>
      <c r="BW923" s="39">
        <f t="shared" si="661"/>
        <v>0</v>
      </c>
      <c r="BX923" s="31" t="e">
        <f t="shared" si="662"/>
        <v>#DIV/0!</v>
      </c>
      <c r="BY923" s="53"/>
      <c r="BZ923" s="53"/>
      <c r="CA923" s="53"/>
      <c r="CB923" s="53"/>
      <c r="CC923" s="54"/>
      <c r="CD923" s="54"/>
      <c r="CE923" s="54"/>
      <c r="CF923" s="42" t="e">
        <f t="shared" si="663"/>
        <v>#DIV/0!</v>
      </c>
      <c r="CG923" s="42" t="e">
        <f t="shared" si="664"/>
        <v>#DIV/0!</v>
      </c>
      <c r="CH923" s="42" t="e">
        <f t="shared" si="665"/>
        <v>#DIV/0!</v>
      </c>
      <c r="CI923" s="42" t="e">
        <f t="shared" si="666"/>
        <v>#DIV/0!</v>
      </c>
      <c r="CJ923" s="42" t="e">
        <f t="shared" si="667"/>
        <v>#DIV/0!</v>
      </c>
      <c r="CK923" s="43">
        <f t="shared" si="674"/>
        <v>0</v>
      </c>
    </row>
    <row r="924" spans="1:89" ht="50" hidden="1" customHeight="1" thickBot="1" x14ac:dyDescent="0.65">
      <c r="A924" s="47">
        <v>917</v>
      </c>
      <c r="B924" s="47"/>
      <c r="C924" s="48"/>
      <c r="D924" s="48"/>
      <c r="E924" s="48"/>
      <c r="F924" s="23"/>
      <c r="G924" s="19">
        <v>40</v>
      </c>
      <c r="H924" s="20">
        <f t="shared" si="668"/>
        <v>0</v>
      </c>
      <c r="I924" s="23"/>
      <c r="J924" s="22">
        <v>50</v>
      </c>
      <c r="K924" s="20">
        <f t="shared" si="632"/>
        <v>0</v>
      </c>
      <c r="L924" s="23"/>
      <c r="M924" s="24">
        <v>60</v>
      </c>
      <c r="N924" s="20">
        <f t="shared" si="633"/>
        <v>0</v>
      </c>
      <c r="O924" s="23"/>
      <c r="P924" s="25">
        <v>12</v>
      </c>
      <c r="Q924" s="20">
        <f t="shared" si="634"/>
        <v>0</v>
      </c>
      <c r="R924" s="23"/>
      <c r="S924" s="26">
        <v>12</v>
      </c>
      <c r="T924" s="20">
        <f t="shared" si="635"/>
        <v>0</v>
      </c>
      <c r="U924" s="23"/>
      <c r="V924" s="25">
        <v>8</v>
      </c>
      <c r="W924" s="20">
        <f t="shared" si="636"/>
        <v>0</v>
      </c>
      <c r="X924" s="23"/>
      <c r="Y924" s="25">
        <v>12</v>
      </c>
      <c r="Z924" s="20">
        <f t="shared" si="637"/>
        <v>0</v>
      </c>
      <c r="AA924" s="23"/>
      <c r="AB924" s="25">
        <v>10</v>
      </c>
      <c r="AC924" s="20">
        <f t="shared" si="638"/>
        <v>0</v>
      </c>
      <c r="AD924" s="23"/>
      <c r="AE924" s="25">
        <v>25</v>
      </c>
      <c r="AF924" s="20">
        <f t="shared" si="639"/>
        <v>0</v>
      </c>
      <c r="AG924" s="23"/>
      <c r="AH924" s="25">
        <v>7.5</v>
      </c>
      <c r="AI924" s="20">
        <f t="shared" si="640"/>
        <v>0</v>
      </c>
      <c r="AJ924" s="23"/>
      <c r="AK924" s="22">
        <v>15</v>
      </c>
      <c r="AL924" s="20">
        <f t="shared" si="641"/>
        <v>0</v>
      </c>
      <c r="AM924" s="23"/>
      <c r="AN924" s="25">
        <v>12</v>
      </c>
      <c r="AO924" s="20">
        <f t="shared" si="642"/>
        <v>0</v>
      </c>
      <c r="AP924" s="23">
        <f t="shared" si="643"/>
        <v>0</v>
      </c>
      <c r="AQ924" s="23"/>
      <c r="AR924" s="27">
        <v>4</v>
      </c>
      <c r="AS924" s="23">
        <f t="shared" si="644"/>
        <v>0</v>
      </c>
      <c r="AT924" s="23"/>
      <c r="AU924" s="28">
        <v>6</v>
      </c>
      <c r="AV924" s="23">
        <f t="shared" si="645"/>
        <v>0</v>
      </c>
      <c r="AW924" s="23"/>
      <c r="AX924" s="29">
        <f t="shared" si="646"/>
        <v>0</v>
      </c>
      <c r="AY924" s="23"/>
      <c r="AZ924" s="30" t="e">
        <f t="shared" si="647"/>
        <v>#DIV/0!</v>
      </c>
      <c r="BA924" s="30" t="e">
        <f t="shared" si="648"/>
        <v>#DIV/0!</v>
      </c>
      <c r="BB924" s="30" t="e">
        <f t="shared" si="649"/>
        <v>#DIV/0!</v>
      </c>
      <c r="BC924" s="20">
        <f t="shared" si="650"/>
        <v>0</v>
      </c>
      <c r="BD924" s="20">
        <f t="shared" si="651"/>
        <v>0</v>
      </c>
      <c r="BE924" s="20">
        <f t="shared" si="652"/>
        <v>0</v>
      </c>
      <c r="BF924" s="20">
        <f t="shared" si="653"/>
        <v>0</v>
      </c>
      <c r="BG924" s="50"/>
      <c r="BH924" s="51"/>
      <c r="BI924" s="31" t="e">
        <f t="shared" si="654"/>
        <v>#DIV/0!</v>
      </c>
      <c r="BJ924" s="32">
        <f t="shared" si="655"/>
        <v>0</v>
      </c>
      <c r="BK924" s="109" t="e">
        <f t="shared" si="669"/>
        <v>#DIV/0!</v>
      </c>
      <c r="BL924" s="34">
        <f t="shared" si="656"/>
        <v>0</v>
      </c>
      <c r="BM924" s="33" t="e">
        <f t="shared" si="670"/>
        <v>#DIV/0!</v>
      </c>
      <c r="BN924" s="35">
        <f t="shared" si="657"/>
        <v>0</v>
      </c>
      <c r="BO924" s="33" t="e">
        <f t="shared" si="671"/>
        <v>#DIV/0!</v>
      </c>
      <c r="BP924" s="34">
        <f t="shared" si="658"/>
        <v>0</v>
      </c>
      <c r="BQ924" s="33" t="e">
        <f t="shared" si="672"/>
        <v>#DIV/0!</v>
      </c>
      <c r="BR924" s="36">
        <f t="shared" si="659"/>
        <v>0</v>
      </c>
      <c r="BS924" s="37" t="e">
        <f t="shared" si="673"/>
        <v>#DIV/0!</v>
      </c>
      <c r="BT924" s="37"/>
      <c r="BU924" s="52"/>
      <c r="BV924" s="38" t="e">
        <f t="shared" si="660"/>
        <v>#DIV/0!</v>
      </c>
      <c r="BW924" s="39">
        <f t="shared" si="661"/>
        <v>0</v>
      </c>
      <c r="BX924" s="31" t="e">
        <f t="shared" si="662"/>
        <v>#DIV/0!</v>
      </c>
      <c r="BY924" s="53"/>
      <c r="BZ924" s="53"/>
      <c r="CA924" s="53"/>
      <c r="CB924" s="53"/>
      <c r="CC924" s="54"/>
      <c r="CD924" s="54"/>
      <c r="CE924" s="54"/>
      <c r="CF924" s="42" t="e">
        <f t="shared" si="663"/>
        <v>#DIV/0!</v>
      </c>
      <c r="CG924" s="42" t="e">
        <f t="shared" si="664"/>
        <v>#DIV/0!</v>
      </c>
      <c r="CH924" s="42" t="e">
        <f t="shared" si="665"/>
        <v>#DIV/0!</v>
      </c>
      <c r="CI924" s="42" t="e">
        <f t="shared" si="666"/>
        <v>#DIV/0!</v>
      </c>
      <c r="CJ924" s="42" t="e">
        <f t="shared" si="667"/>
        <v>#DIV/0!</v>
      </c>
      <c r="CK924" s="43">
        <f t="shared" si="674"/>
        <v>0</v>
      </c>
    </row>
    <row r="925" spans="1:89" ht="50" hidden="1" customHeight="1" thickBot="1" x14ac:dyDescent="0.65">
      <c r="A925" s="47">
        <v>918</v>
      </c>
      <c r="B925" s="47"/>
      <c r="C925" s="48"/>
      <c r="D925" s="48"/>
      <c r="E925" s="48"/>
      <c r="F925" s="23"/>
      <c r="G925" s="19">
        <v>40</v>
      </c>
      <c r="H925" s="20">
        <f t="shared" si="668"/>
        <v>0</v>
      </c>
      <c r="I925" s="23"/>
      <c r="J925" s="22">
        <v>50</v>
      </c>
      <c r="K925" s="20">
        <f t="shared" si="632"/>
        <v>0</v>
      </c>
      <c r="L925" s="23"/>
      <c r="M925" s="24">
        <v>60</v>
      </c>
      <c r="N925" s="20">
        <f t="shared" si="633"/>
        <v>0</v>
      </c>
      <c r="O925" s="23"/>
      <c r="P925" s="25">
        <v>12</v>
      </c>
      <c r="Q925" s="20">
        <f t="shared" si="634"/>
        <v>0</v>
      </c>
      <c r="R925" s="23"/>
      <c r="S925" s="26">
        <v>12</v>
      </c>
      <c r="T925" s="20">
        <f t="shared" si="635"/>
        <v>0</v>
      </c>
      <c r="U925" s="23"/>
      <c r="V925" s="25">
        <v>8</v>
      </c>
      <c r="W925" s="20">
        <f t="shared" si="636"/>
        <v>0</v>
      </c>
      <c r="X925" s="23"/>
      <c r="Y925" s="25">
        <v>12</v>
      </c>
      <c r="Z925" s="20">
        <f t="shared" si="637"/>
        <v>0</v>
      </c>
      <c r="AA925" s="23"/>
      <c r="AB925" s="25">
        <v>10</v>
      </c>
      <c r="AC925" s="20">
        <f t="shared" si="638"/>
        <v>0</v>
      </c>
      <c r="AD925" s="23"/>
      <c r="AE925" s="25">
        <v>25</v>
      </c>
      <c r="AF925" s="20">
        <f t="shared" si="639"/>
        <v>0</v>
      </c>
      <c r="AG925" s="23"/>
      <c r="AH925" s="25">
        <v>7.5</v>
      </c>
      <c r="AI925" s="20">
        <f t="shared" si="640"/>
        <v>0</v>
      </c>
      <c r="AJ925" s="23"/>
      <c r="AK925" s="22">
        <v>15</v>
      </c>
      <c r="AL925" s="20">
        <f t="shared" si="641"/>
        <v>0</v>
      </c>
      <c r="AM925" s="23"/>
      <c r="AN925" s="25">
        <v>12</v>
      </c>
      <c r="AO925" s="20">
        <f t="shared" si="642"/>
        <v>0</v>
      </c>
      <c r="AP925" s="23">
        <f t="shared" si="643"/>
        <v>0</v>
      </c>
      <c r="AQ925" s="23"/>
      <c r="AR925" s="27">
        <v>4</v>
      </c>
      <c r="AS925" s="23">
        <f t="shared" si="644"/>
        <v>0</v>
      </c>
      <c r="AT925" s="23"/>
      <c r="AU925" s="28">
        <v>6</v>
      </c>
      <c r="AV925" s="23">
        <f t="shared" si="645"/>
        <v>0</v>
      </c>
      <c r="AW925" s="23"/>
      <c r="AX925" s="29">
        <f t="shared" si="646"/>
        <v>0</v>
      </c>
      <c r="AY925" s="23"/>
      <c r="AZ925" s="30" t="e">
        <f t="shared" si="647"/>
        <v>#DIV/0!</v>
      </c>
      <c r="BA925" s="30" t="e">
        <f t="shared" si="648"/>
        <v>#DIV/0!</v>
      </c>
      <c r="BB925" s="30" t="e">
        <f t="shared" si="649"/>
        <v>#DIV/0!</v>
      </c>
      <c r="BC925" s="20">
        <f t="shared" si="650"/>
        <v>0</v>
      </c>
      <c r="BD925" s="20">
        <f t="shared" si="651"/>
        <v>0</v>
      </c>
      <c r="BE925" s="20">
        <f t="shared" si="652"/>
        <v>0</v>
      </c>
      <c r="BF925" s="20">
        <f t="shared" si="653"/>
        <v>0</v>
      </c>
      <c r="BG925" s="50"/>
      <c r="BH925" s="51"/>
      <c r="BI925" s="31" t="e">
        <f t="shared" si="654"/>
        <v>#DIV/0!</v>
      </c>
      <c r="BJ925" s="32">
        <f t="shared" si="655"/>
        <v>0</v>
      </c>
      <c r="BK925" s="109" t="e">
        <f t="shared" si="669"/>
        <v>#DIV/0!</v>
      </c>
      <c r="BL925" s="34">
        <f t="shared" si="656"/>
        <v>0</v>
      </c>
      <c r="BM925" s="33" t="e">
        <f t="shared" si="670"/>
        <v>#DIV/0!</v>
      </c>
      <c r="BN925" s="35">
        <f t="shared" si="657"/>
        <v>0</v>
      </c>
      <c r="BO925" s="33" t="e">
        <f t="shared" si="671"/>
        <v>#DIV/0!</v>
      </c>
      <c r="BP925" s="34">
        <f t="shared" si="658"/>
        <v>0</v>
      </c>
      <c r="BQ925" s="33" t="e">
        <f t="shared" si="672"/>
        <v>#DIV/0!</v>
      </c>
      <c r="BR925" s="36">
        <f t="shared" si="659"/>
        <v>0</v>
      </c>
      <c r="BS925" s="37" t="e">
        <f t="shared" si="673"/>
        <v>#DIV/0!</v>
      </c>
      <c r="BT925" s="37"/>
      <c r="BU925" s="52"/>
      <c r="BV925" s="38" t="e">
        <f t="shared" si="660"/>
        <v>#DIV/0!</v>
      </c>
      <c r="BW925" s="39">
        <f t="shared" si="661"/>
        <v>0</v>
      </c>
      <c r="BX925" s="31" t="e">
        <f t="shared" si="662"/>
        <v>#DIV/0!</v>
      </c>
      <c r="BY925" s="53"/>
      <c r="BZ925" s="53"/>
      <c r="CA925" s="53"/>
      <c r="CB925" s="53"/>
      <c r="CC925" s="54"/>
      <c r="CD925" s="54"/>
      <c r="CE925" s="54"/>
      <c r="CF925" s="42" t="e">
        <f t="shared" si="663"/>
        <v>#DIV/0!</v>
      </c>
      <c r="CG925" s="42" t="e">
        <f t="shared" si="664"/>
        <v>#DIV/0!</v>
      </c>
      <c r="CH925" s="42" t="e">
        <f t="shared" si="665"/>
        <v>#DIV/0!</v>
      </c>
      <c r="CI925" s="42" t="e">
        <f t="shared" si="666"/>
        <v>#DIV/0!</v>
      </c>
      <c r="CJ925" s="42" t="e">
        <f t="shared" si="667"/>
        <v>#DIV/0!</v>
      </c>
      <c r="CK925" s="43">
        <f t="shared" si="674"/>
        <v>0</v>
      </c>
    </row>
    <row r="926" spans="1:89" ht="50" hidden="1" customHeight="1" thickBot="1" x14ac:dyDescent="0.65">
      <c r="A926" s="47">
        <v>919</v>
      </c>
      <c r="B926" s="47"/>
      <c r="C926" s="48"/>
      <c r="D926" s="48"/>
      <c r="E926" s="48"/>
      <c r="F926" s="23"/>
      <c r="G926" s="19">
        <v>40</v>
      </c>
      <c r="H926" s="20">
        <f t="shared" si="668"/>
        <v>0</v>
      </c>
      <c r="I926" s="23"/>
      <c r="J926" s="22">
        <v>50</v>
      </c>
      <c r="K926" s="20">
        <f t="shared" si="632"/>
        <v>0</v>
      </c>
      <c r="L926" s="23"/>
      <c r="M926" s="24">
        <v>60</v>
      </c>
      <c r="N926" s="20">
        <f t="shared" si="633"/>
        <v>0</v>
      </c>
      <c r="O926" s="23"/>
      <c r="P926" s="25">
        <v>12</v>
      </c>
      <c r="Q926" s="20">
        <f t="shared" si="634"/>
        <v>0</v>
      </c>
      <c r="R926" s="23"/>
      <c r="S926" s="26">
        <v>12</v>
      </c>
      <c r="T926" s="20">
        <f t="shared" si="635"/>
        <v>0</v>
      </c>
      <c r="U926" s="23"/>
      <c r="V926" s="25">
        <v>8</v>
      </c>
      <c r="W926" s="20">
        <f t="shared" si="636"/>
        <v>0</v>
      </c>
      <c r="X926" s="23"/>
      <c r="Y926" s="25">
        <v>12</v>
      </c>
      <c r="Z926" s="20">
        <f t="shared" si="637"/>
        <v>0</v>
      </c>
      <c r="AA926" s="23"/>
      <c r="AB926" s="25">
        <v>10</v>
      </c>
      <c r="AC926" s="20">
        <f t="shared" si="638"/>
        <v>0</v>
      </c>
      <c r="AD926" s="23"/>
      <c r="AE926" s="25">
        <v>25</v>
      </c>
      <c r="AF926" s="20">
        <f t="shared" si="639"/>
        <v>0</v>
      </c>
      <c r="AG926" s="23"/>
      <c r="AH926" s="25">
        <v>7.5</v>
      </c>
      <c r="AI926" s="20">
        <f t="shared" si="640"/>
        <v>0</v>
      </c>
      <c r="AJ926" s="23"/>
      <c r="AK926" s="22">
        <v>15</v>
      </c>
      <c r="AL926" s="20">
        <f t="shared" si="641"/>
        <v>0</v>
      </c>
      <c r="AM926" s="23"/>
      <c r="AN926" s="25">
        <v>12</v>
      </c>
      <c r="AO926" s="20">
        <f t="shared" si="642"/>
        <v>0</v>
      </c>
      <c r="AP926" s="23">
        <f t="shared" si="643"/>
        <v>0</v>
      </c>
      <c r="AQ926" s="23"/>
      <c r="AR926" s="27">
        <v>4</v>
      </c>
      <c r="AS926" s="23">
        <f t="shared" si="644"/>
        <v>0</v>
      </c>
      <c r="AT926" s="23"/>
      <c r="AU926" s="28">
        <v>6</v>
      </c>
      <c r="AV926" s="23">
        <f t="shared" si="645"/>
        <v>0</v>
      </c>
      <c r="AW926" s="23"/>
      <c r="AX926" s="29">
        <f t="shared" si="646"/>
        <v>0</v>
      </c>
      <c r="AY926" s="23"/>
      <c r="AZ926" s="30" t="e">
        <f t="shared" si="647"/>
        <v>#DIV/0!</v>
      </c>
      <c r="BA926" s="30" t="e">
        <f t="shared" si="648"/>
        <v>#DIV/0!</v>
      </c>
      <c r="BB926" s="30" t="e">
        <f t="shared" si="649"/>
        <v>#DIV/0!</v>
      </c>
      <c r="BC926" s="20">
        <f t="shared" si="650"/>
        <v>0</v>
      </c>
      <c r="BD926" s="20">
        <f t="shared" si="651"/>
        <v>0</v>
      </c>
      <c r="BE926" s="20">
        <f t="shared" si="652"/>
        <v>0</v>
      </c>
      <c r="BF926" s="20">
        <f t="shared" si="653"/>
        <v>0</v>
      </c>
      <c r="BG926" s="50"/>
      <c r="BH926" s="51"/>
      <c r="BI926" s="31" t="e">
        <f t="shared" si="654"/>
        <v>#DIV/0!</v>
      </c>
      <c r="BJ926" s="32">
        <f t="shared" si="655"/>
        <v>0</v>
      </c>
      <c r="BK926" s="109" t="e">
        <f t="shared" si="669"/>
        <v>#DIV/0!</v>
      </c>
      <c r="BL926" s="34">
        <f t="shared" si="656"/>
        <v>0</v>
      </c>
      <c r="BM926" s="33" t="e">
        <f t="shared" si="670"/>
        <v>#DIV/0!</v>
      </c>
      <c r="BN926" s="35">
        <f t="shared" si="657"/>
        <v>0</v>
      </c>
      <c r="BO926" s="33" t="e">
        <f t="shared" si="671"/>
        <v>#DIV/0!</v>
      </c>
      <c r="BP926" s="34">
        <f t="shared" si="658"/>
        <v>0</v>
      </c>
      <c r="BQ926" s="33" t="e">
        <f t="shared" si="672"/>
        <v>#DIV/0!</v>
      </c>
      <c r="BR926" s="36">
        <f t="shared" si="659"/>
        <v>0</v>
      </c>
      <c r="BS926" s="37" t="e">
        <f t="shared" si="673"/>
        <v>#DIV/0!</v>
      </c>
      <c r="BT926" s="37"/>
      <c r="BU926" s="52"/>
      <c r="BV926" s="38" t="e">
        <f t="shared" si="660"/>
        <v>#DIV/0!</v>
      </c>
      <c r="BW926" s="39">
        <f t="shared" si="661"/>
        <v>0</v>
      </c>
      <c r="BX926" s="31" t="e">
        <f t="shared" si="662"/>
        <v>#DIV/0!</v>
      </c>
      <c r="BY926" s="53"/>
      <c r="BZ926" s="53"/>
      <c r="CA926" s="53"/>
      <c r="CB926" s="53"/>
      <c r="CC926" s="54"/>
      <c r="CD926" s="54"/>
      <c r="CE926" s="54"/>
      <c r="CF926" s="42" t="e">
        <f t="shared" si="663"/>
        <v>#DIV/0!</v>
      </c>
      <c r="CG926" s="42" t="e">
        <f t="shared" si="664"/>
        <v>#DIV/0!</v>
      </c>
      <c r="CH926" s="42" t="e">
        <f t="shared" si="665"/>
        <v>#DIV/0!</v>
      </c>
      <c r="CI926" s="42" t="e">
        <f t="shared" si="666"/>
        <v>#DIV/0!</v>
      </c>
      <c r="CJ926" s="42" t="e">
        <f t="shared" si="667"/>
        <v>#DIV/0!</v>
      </c>
      <c r="CK926" s="43">
        <f t="shared" si="674"/>
        <v>0</v>
      </c>
    </row>
    <row r="927" spans="1:89" ht="50" hidden="1" customHeight="1" thickBot="1" x14ac:dyDescent="0.65">
      <c r="A927" s="47">
        <v>920</v>
      </c>
      <c r="B927" s="62"/>
      <c r="C927" s="48"/>
      <c r="D927" s="48"/>
      <c r="E927" s="48"/>
      <c r="F927" s="23"/>
      <c r="G927" s="19">
        <v>40</v>
      </c>
      <c r="H927" s="20">
        <f t="shared" si="668"/>
        <v>0</v>
      </c>
      <c r="I927" s="23"/>
      <c r="J927" s="22">
        <v>50</v>
      </c>
      <c r="K927" s="20">
        <f t="shared" si="632"/>
        <v>0</v>
      </c>
      <c r="L927" s="23"/>
      <c r="M927" s="24">
        <v>60</v>
      </c>
      <c r="N927" s="20">
        <f t="shared" si="633"/>
        <v>0</v>
      </c>
      <c r="O927" s="23"/>
      <c r="P927" s="25">
        <v>12</v>
      </c>
      <c r="Q927" s="20">
        <f t="shared" si="634"/>
        <v>0</v>
      </c>
      <c r="R927" s="23"/>
      <c r="S927" s="26">
        <v>12</v>
      </c>
      <c r="T927" s="20">
        <f t="shared" si="635"/>
        <v>0</v>
      </c>
      <c r="U927" s="23"/>
      <c r="V927" s="25">
        <v>8</v>
      </c>
      <c r="W927" s="20">
        <f t="shared" si="636"/>
        <v>0</v>
      </c>
      <c r="X927" s="23"/>
      <c r="Y927" s="25">
        <v>12</v>
      </c>
      <c r="Z927" s="20">
        <f t="shared" si="637"/>
        <v>0</v>
      </c>
      <c r="AA927" s="23"/>
      <c r="AB927" s="25">
        <v>10</v>
      </c>
      <c r="AC927" s="20">
        <f t="shared" si="638"/>
        <v>0</v>
      </c>
      <c r="AD927" s="23"/>
      <c r="AE927" s="25">
        <v>25</v>
      </c>
      <c r="AF927" s="20">
        <f t="shared" si="639"/>
        <v>0</v>
      </c>
      <c r="AG927" s="23"/>
      <c r="AH927" s="25">
        <v>7.5</v>
      </c>
      <c r="AI927" s="20">
        <f t="shared" si="640"/>
        <v>0</v>
      </c>
      <c r="AJ927" s="23"/>
      <c r="AK927" s="22">
        <v>15</v>
      </c>
      <c r="AL927" s="20">
        <f t="shared" si="641"/>
        <v>0</v>
      </c>
      <c r="AM927" s="23"/>
      <c r="AN927" s="25">
        <v>12</v>
      </c>
      <c r="AO927" s="20">
        <f t="shared" si="642"/>
        <v>0</v>
      </c>
      <c r="AP927" s="23">
        <f t="shared" si="643"/>
        <v>0</v>
      </c>
      <c r="AQ927" s="23"/>
      <c r="AR927" s="27">
        <v>4</v>
      </c>
      <c r="AS927" s="23">
        <f t="shared" si="644"/>
        <v>0</v>
      </c>
      <c r="AT927" s="23"/>
      <c r="AU927" s="28">
        <v>6</v>
      </c>
      <c r="AV927" s="23">
        <f t="shared" si="645"/>
        <v>0</v>
      </c>
      <c r="AW927" s="23"/>
      <c r="AX927" s="29">
        <f t="shared" si="646"/>
        <v>0</v>
      </c>
      <c r="AY927" s="23"/>
      <c r="AZ927" s="30" t="e">
        <f t="shared" si="647"/>
        <v>#DIV/0!</v>
      </c>
      <c r="BA927" s="30" t="e">
        <f t="shared" si="648"/>
        <v>#DIV/0!</v>
      </c>
      <c r="BB927" s="30" t="e">
        <f t="shared" si="649"/>
        <v>#DIV/0!</v>
      </c>
      <c r="BC927" s="20">
        <f t="shared" si="650"/>
        <v>0</v>
      </c>
      <c r="BD927" s="20">
        <f t="shared" si="651"/>
        <v>0</v>
      </c>
      <c r="BE927" s="20">
        <f t="shared" si="652"/>
        <v>0</v>
      </c>
      <c r="BF927" s="20">
        <f t="shared" si="653"/>
        <v>0</v>
      </c>
      <c r="BG927" s="50"/>
      <c r="BH927" s="51"/>
      <c r="BI927" s="31" t="e">
        <f t="shared" si="654"/>
        <v>#DIV/0!</v>
      </c>
      <c r="BJ927" s="32">
        <f t="shared" si="655"/>
        <v>0</v>
      </c>
      <c r="BK927" s="109" t="e">
        <f t="shared" si="669"/>
        <v>#DIV/0!</v>
      </c>
      <c r="BL927" s="34">
        <f t="shared" si="656"/>
        <v>0</v>
      </c>
      <c r="BM927" s="33" t="e">
        <f t="shared" si="670"/>
        <v>#DIV/0!</v>
      </c>
      <c r="BN927" s="35">
        <f t="shared" si="657"/>
        <v>0</v>
      </c>
      <c r="BO927" s="33" t="e">
        <f t="shared" si="671"/>
        <v>#DIV/0!</v>
      </c>
      <c r="BP927" s="34">
        <f t="shared" si="658"/>
        <v>0</v>
      </c>
      <c r="BQ927" s="33" t="e">
        <f t="shared" si="672"/>
        <v>#DIV/0!</v>
      </c>
      <c r="BR927" s="36">
        <f t="shared" si="659"/>
        <v>0</v>
      </c>
      <c r="BS927" s="37" t="e">
        <f t="shared" si="673"/>
        <v>#DIV/0!</v>
      </c>
      <c r="BT927" s="37"/>
      <c r="BU927" s="52"/>
      <c r="BV927" s="38" t="e">
        <f t="shared" si="660"/>
        <v>#DIV/0!</v>
      </c>
      <c r="BW927" s="39">
        <f t="shared" si="661"/>
        <v>0</v>
      </c>
      <c r="BX927" s="31" t="e">
        <f t="shared" si="662"/>
        <v>#DIV/0!</v>
      </c>
      <c r="BY927" s="53"/>
      <c r="BZ927" s="53"/>
      <c r="CA927" s="53"/>
      <c r="CB927" s="53"/>
      <c r="CC927" s="54"/>
      <c r="CD927" s="54"/>
      <c r="CE927" s="54"/>
      <c r="CF927" s="42" t="e">
        <f t="shared" si="663"/>
        <v>#DIV/0!</v>
      </c>
      <c r="CG927" s="42" t="e">
        <f t="shared" si="664"/>
        <v>#DIV/0!</v>
      </c>
      <c r="CH927" s="42" t="e">
        <f t="shared" si="665"/>
        <v>#DIV/0!</v>
      </c>
      <c r="CI927" s="42" t="e">
        <f t="shared" si="666"/>
        <v>#DIV/0!</v>
      </c>
      <c r="CJ927" s="42" t="e">
        <f t="shared" si="667"/>
        <v>#DIV/0!</v>
      </c>
      <c r="CK927" s="43">
        <f t="shared" si="674"/>
        <v>0</v>
      </c>
    </row>
    <row r="928" spans="1:89" ht="50" hidden="1" customHeight="1" thickBot="1" x14ac:dyDescent="0.65">
      <c r="A928" s="47">
        <v>921</v>
      </c>
      <c r="B928" s="47"/>
      <c r="C928" s="48"/>
      <c r="D928" s="48"/>
      <c r="E928" s="48"/>
      <c r="F928" s="23"/>
      <c r="G928" s="19">
        <v>40</v>
      </c>
      <c r="H928" s="20">
        <f t="shared" si="668"/>
        <v>0</v>
      </c>
      <c r="I928" s="23"/>
      <c r="J928" s="22">
        <v>50</v>
      </c>
      <c r="K928" s="20">
        <f t="shared" si="632"/>
        <v>0</v>
      </c>
      <c r="L928" s="23"/>
      <c r="M928" s="24">
        <v>60</v>
      </c>
      <c r="N928" s="20">
        <f t="shared" si="633"/>
        <v>0</v>
      </c>
      <c r="O928" s="23"/>
      <c r="P928" s="25">
        <v>12</v>
      </c>
      <c r="Q928" s="20">
        <f t="shared" si="634"/>
        <v>0</v>
      </c>
      <c r="R928" s="23"/>
      <c r="S928" s="26">
        <v>12</v>
      </c>
      <c r="T928" s="20">
        <f t="shared" si="635"/>
        <v>0</v>
      </c>
      <c r="U928" s="23"/>
      <c r="V928" s="25">
        <v>8</v>
      </c>
      <c r="W928" s="20">
        <f t="shared" si="636"/>
        <v>0</v>
      </c>
      <c r="X928" s="23"/>
      <c r="Y928" s="25">
        <v>12</v>
      </c>
      <c r="Z928" s="20">
        <f t="shared" si="637"/>
        <v>0</v>
      </c>
      <c r="AA928" s="23"/>
      <c r="AB928" s="25">
        <v>10</v>
      </c>
      <c r="AC928" s="20">
        <f t="shared" si="638"/>
        <v>0</v>
      </c>
      <c r="AD928" s="23"/>
      <c r="AE928" s="25">
        <v>25</v>
      </c>
      <c r="AF928" s="20">
        <f t="shared" si="639"/>
        <v>0</v>
      </c>
      <c r="AG928" s="23"/>
      <c r="AH928" s="25">
        <v>7.5</v>
      </c>
      <c r="AI928" s="20">
        <f t="shared" si="640"/>
        <v>0</v>
      </c>
      <c r="AJ928" s="23"/>
      <c r="AK928" s="22">
        <v>15</v>
      </c>
      <c r="AL928" s="20">
        <f t="shared" si="641"/>
        <v>0</v>
      </c>
      <c r="AM928" s="23"/>
      <c r="AN928" s="25">
        <v>12</v>
      </c>
      <c r="AO928" s="20">
        <f t="shared" si="642"/>
        <v>0</v>
      </c>
      <c r="AP928" s="23">
        <f t="shared" si="643"/>
        <v>0</v>
      </c>
      <c r="AQ928" s="23"/>
      <c r="AR928" s="27">
        <v>4</v>
      </c>
      <c r="AS928" s="23">
        <f t="shared" si="644"/>
        <v>0</v>
      </c>
      <c r="AT928" s="23"/>
      <c r="AU928" s="28">
        <v>6</v>
      </c>
      <c r="AV928" s="23">
        <f t="shared" si="645"/>
        <v>0</v>
      </c>
      <c r="AW928" s="23"/>
      <c r="AX928" s="29">
        <f t="shared" si="646"/>
        <v>0</v>
      </c>
      <c r="AY928" s="23"/>
      <c r="AZ928" s="30" t="e">
        <f t="shared" si="647"/>
        <v>#DIV/0!</v>
      </c>
      <c r="BA928" s="30" t="e">
        <f t="shared" si="648"/>
        <v>#DIV/0!</v>
      </c>
      <c r="BB928" s="30" t="e">
        <f t="shared" si="649"/>
        <v>#DIV/0!</v>
      </c>
      <c r="BC928" s="20">
        <f t="shared" si="650"/>
        <v>0</v>
      </c>
      <c r="BD928" s="20">
        <f t="shared" si="651"/>
        <v>0</v>
      </c>
      <c r="BE928" s="20">
        <f t="shared" si="652"/>
        <v>0</v>
      </c>
      <c r="BF928" s="20">
        <f t="shared" si="653"/>
        <v>0</v>
      </c>
      <c r="BG928" s="50"/>
      <c r="BH928" s="51"/>
      <c r="BI928" s="31" t="e">
        <f t="shared" si="654"/>
        <v>#DIV/0!</v>
      </c>
      <c r="BJ928" s="32">
        <f t="shared" si="655"/>
        <v>0</v>
      </c>
      <c r="BK928" s="109" t="e">
        <f t="shared" si="669"/>
        <v>#DIV/0!</v>
      </c>
      <c r="BL928" s="34">
        <f t="shared" si="656"/>
        <v>0</v>
      </c>
      <c r="BM928" s="33" t="e">
        <f t="shared" si="670"/>
        <v>#DIV/0!</v>
      </c>
      <c r="BN928" s="35">
        <f t="shared" si="657"/>
        <v>0</v>
      </c>
      <c r="BO928" s="33" t="e">
        <f t="shared" si="671"/>
        <v>#DIV/0!</v>
      </c>
      <c r="BP928" s="34">
        <f t="shared" si="658"/>
        <v>0</v>
      </c>
      <c r="BQ928" s="33" t="e">
        <f t="shared" si="672"/>
        <v>#DIV/0!</v>
      </c>
      <c r="BR928" s="36">
        <f t="shared" si="659"/>
        <v>0</v>
      </c>
      <c r="BS928" s="37" t="e">
        <f t="shared" si="673"/>
        <v>#DIV/0!</v>
      </c>
      <c r="BT928" s="37"/>
      <c r="BU928" s="52"/>
      <c r="BV928" s="38" t="e">
        <f t="shared" si="660"/>
        <v>#DIV/0!</v>
      </c>
      <c r="BW928" s="39">
        <f t="shared" si="661"/>
        <v>0</v>
      </c>
      <c r="BX928" s="31" t="e">
        <f t="shared" si="662"/>
        <v>#DIV/0!</v>
      </c>
      <c r="BY928" s="53"/>
      <c r="BZ928" s="53"/>
      <c r="CA928" s="53"/>
      <c r="CB928" s="53"/>
      <c r="CC928" s="54"/>
      <c r="CD928" s="54"/>
      <c r="CE928" s="54"/>
      <c r="CF928" s="42" t="e">
        <f t="shared" si="663"/>
        <v>#DIV/0!</v>
      </c>
      <c r="CG928" s="42" t="e">
        <f t="shared" si="664"/>
        <v>#DIV/0!</v>
      </c>
      <c r="CH928" s="42" t="e">
        <f t="shared" si="665"/>
        <v>#DIV/0!</v>
      </c>
      <c r="CI928" s="42" t="e">
        <f t="shared" si="666"/>
        <v>#DIV/0!</v>
      </c>
      <c r="CJ928" s="42" t="e">
        <f t="shared" si="667"/>
        <v>#DIV/0!</v>
      </c>
      <c r="CK928" s="43">
        <f t="shared" si="674"/>
        <v>0</v>
      </c>
    </row>
    <row r="929" spans="1:89" ht="50" hidden="1" customHeight="1" thickBot="1" x14ac:dyDescent="0.65">
      <c r="A929" s="47">
        <v>922</v>
      </c>
      <c r="B929" s="47"/>
      <c r="C929" s="48"/>
      <c r="D929" s="48"/>
      <c r="E929" s="48"/>
      <c r="F929" s="23"/>
      <c r="G929" s="19">
        <v>40</v>
      </c>
      <c r="H929" s="20">
        <f t="shared" si="668"/>
        <v>0</v>
      </c>
      <c r="I929" s="23"/>
      <c r="J929" s="22">
        <v>50</v>
      </c>
      <c r="K929" s="20">
        <f t="shared" si="632"/>
        <v>0</v>
      </c>
      <c r="L929" s="23"/>
      <c r="M929" s="24">
        <v>60</v>
      </c>
      <c r="N929" s="20">
        <f t="shared" si="633"/>
        <v>0</v>
      </c>
      <c r="O929" s="23"/>
      <c r="P929" s="25">
        <v>12</v>
      </c>
      <c r="Q929" s="20">
        <f t="shared" si="634"/>
        <v>0</v>
      </c>
      <c r="R929" s="23"/>
      <c r="S929" s="26">
        <v>12</v>
      </c>
      <c r="T929" s="20">
        <f t="shared" si="635"/>
        <v>0</v>
      </c>
      <c r="U929" s="23"/>
      <c r="V929" s="25">
        <v>8</v>
      </c>
      <c r="W929" s="20">
        <f t="shared" si="636"/>
        <v>0</v>
      </c>
      <c r="X929" s="23"/>
      <c r="Y929" s="25">
        <v>12</v>
      </c>
      <c r="Z929" s="20">
        <f t="shared" si="637"/>
        <v>0</v>
      </c>
      <c r="AA929" s="23"/>
      <c r="AB929" s="25">
        <v>10</v>
      </c>
      <c r="AC929" s="20">
        <f t="shared" si="638"/>
        <v>0</v>
      </c>
      <c r="AD929" s="23"/>
      <c r="AE929" s="25">
        <v>25</v>
      </c>
      <c r="AF929" s="20">
        <f t="shared" si="639"/>
        <v>0</v>
      </c>
      <c r="AG929" s="23"/>
      <c r="AH929" s="25">
        <v>7.5</v>
      </c>
      <c r="AI929" s="20">
        <f t="shared" si="640"/>
        <v>0</v>
      </c>
      <c r="AJ929" s="23"/>
      <c r="AK929" s="22">
        <v>15</v>
      </c>
      <c r="AL929" s="20">
        <f t="shared" si="641"/>
        <v>0</v>
      </c>
      <c r="AM929" s="23"/>
      <c r="AN929" s="25">
        <v>12</v>
      </c>
      <c r="AO929" s="20">
        <f t="shared" si="642"/>
        <v>0</v>
      </c>
      <c r="AP929" s="23">
        <f t="shared" si="643"/>
        <v>0</v>
      </c>
      <c r="AQ929" s="23"/>
      <c r="AR929" s="27">
        <v>4</v>
      </c>
      <c r="AS929" s="23">
        <f t="shared" si="644"/>
        <v>0</v>
      </c>
      <c r="AT929" s="23"/>
      <c r="AU929" s="28">
        <v>6</v>
      </c>
      <c r="AV929" s="23">
        <f t="shared" si="645"/>
        <v>0</v>
      </c>
      <c r="AW929" s="23"/>
      <c r="AX929" s="29">
        <f t="shared" si="646"/>
        <v>0</v>
      </c>
      <c r="AY929" s="23"/>
      <c r="AZ929" s="30" t="e">
        <f t="shared" si="647"/>
        <v>#DIV/0!</v>
      </c>
      <c r="BA929" s="30" t="e">
        <f t="shared" si="648"/>
        <v>#DIV/0!</v>
      </c>
      <c r="BB929" s="30" t="e">
        <f t="shared" si="649"/>
        <v>#DIV/0!</v>
      </c>
      <c r="BC929" s="20">
        <f t="shared" si="650"/>
        <v>0</v>
      </c>
      <c r="BD929" s="20">
        <f t="shared" si="651"/>
        <v>0</v>
      </c>
      <c r="BE929" s="20">
        <f t="shared" si="652"/>
        <v>0</v>
      </c>
      <c r="BF929" s="20">
        <f t="shared" si="653"/>
        <v>0</v>
      </c>
      <c r="BG929" s="50"/>
      <c r="BH929" s="51"/>
      <c r="BI929" s="31" t="e">
        <f t="shared" si="654"/>
        <v>#DIV/0!</v>
      </c>
      <c r="BJ929" s="32">
        <f t="shared" si="655"/>
        <v>0</v>
      </c>
      <c r="BK929" s="109" t="e">
        <f t="shared" si="669"/>
        <v>#DIV/0!</v>
      </c>
      <c r="BL929" s="34">
        <f t="shared" si="656"/>
        <v>0</v>
      </c>
      <c r="BM929" s="33" t="e">
        <f t="shared" si="670"/>
        <v>#DIV/0!</v>
      </c>
      <c r="BN929" s="35">
        <f t="shared" si="657"/>
        <v>0</v>
      </c>
      <c r="BO929" s="33" t="e">
        <f t="shared" si="671"/>
        <v>#DIV/0!</v>
      </c>
      <c r="BP929" s="34">
        <f t="shared" si="658"/>
        <v>0</v>
      </c>
      <c r="BQ929" s="33" t="e">
        <f t="shared" si="672"/>
        <v>#DIV/0!</v>
      </c>
      <c r="BR929" s="36">
        <f t="shared" si="659"/>
        <v>0</v>
      </c>
      <c r="BS929" s="37" t="e">
        <f t="shared" si="673"/>
        <v>#DIV/0!</v>
      </c>
      <c r="BT929" s="37"/>
      <c r="BU929" s="52"/>
      <c r="BV929" s="38" t="e">
        <f t="shared" si="660"/>
        <v>#DIV/0!</v>
      </c>
      <c r="BW929" s="39">
        <f t="shared" si="661"/>
        <v>0</v>
      </c>
      <c r="BX929" s="31" t="e">
        <f t="shared" si="662"/>
        <v>#DIV/0!</v>
      </c>
      <c r="BY929" s="53"/>
      <c r="BZ929" s="53"/>
      <c r="CA929" s="53"/>
      <c r="CB929" s="53"/>
      <c r="CC929" s="54"/>
      <c r="CD929" s="54"/>
      <c r="CE929" s="54"/>
      <c r="CF929" s="42" t="e">
        <f t="shared" si="663"/>
        <v>#DIV/0!</v>
      </c>
      <c r="CG929" s="42" t="e">
        <f t="shared" si="664"/>
        <v>#DIV/0!</v>
      </c>
      <c r="CH929" s="42" t="e">
        <f t="shared" si="665"/>
        <v>#DIV/0!</v>
      </c>
      <c r="CI929" s="42" t="e">
        <f t="shared" si="666"/>
        <v>#DIV/0!</v>
      </c>
      <c r="CJ929" s="42" t="e">
        <f t="shared" si="667"/>
        <v>#DIV/0!</v>
      </c>
      <c r="CK929" s="43">
        <f t="shared" si="674"/>
        <v>0</v>
      </c>
    </row>
    <row r="930" spans="1:89" ht="50" hidden="1" customHeight="1" thickBot="1" x14ac:dyDescent="0.65">
      <c r="A930" s="47">
        <v>923</v>
      </c>
      <c r="B930" s="47"/>
      <c r="C930" s="48"/>
      <c r="D930" s="48"/>
      <c r="E930" s="48"/>
      <c r="F930" s="23"/>
      <c r="G930" s="19">
        <v>40</v>
      </c>
      <c r="H930" s="20">
        <f t="shared" si="668"/>
        <v>0</v>
      </c>
      <c r="I930" s="23"/>
      <c r="J930" s="22">
        <v>50</v>
      </c>
      <c r="K930" s="20">
        <f t="shared" si="632"/>
        <v>0</v>
      </c>
      <c r="L930" s="23"/>
      <c r="M930" s="24">
        <v>60</v>
      </c>
      <c r="N930" s="20">
        <f t="shared" si="633"/>
        <v>0</v>
      </c>
      <c r="O930" s="23"/>
      <c r="P930" s="25">
        <v>12</v>
      </c>
      <c r="Q930" s="20">
        <f t="shared" si="634"/>
        <v>0</v>
      </c>
      <c r="R930" s="23"/>
      <c r="S930" s="26">
        <v>12</v>
      </c>
      <c r="T930" s="20">
        <f t="shared" si="635"/>
        <v>0</v>
      </c>
      <c r="U930" s="23"/>
      <c r="V930" s="25">
        <v>8</v>
      </c>
      <c r="W930" s="20">
        <f t="shared" si="636"/>
        <v>0</v>
      </c>
      <c r="X930" s="23"/>
      <c r="Y930" s="25">
        <v>12</v>
      </c>
      <c r="Z930" s="20">
        <f t="shared" si="637"/>
        <v>0</v>
      </c>
      <c r="AA930" s="23"/>
      <c r="AB930" s="25">
        <v>10</v>
      </c>
      <c r="AC930" s="20">
        <f t="shared" si="638"/>
        <v>0</v>
      </c>
      <c r="AD930" s="23"/>
      <c r="AE930" s="25">
        <v>25</v>
      </c>
      <c r="AF930" s="20">
        <f t="shared" si="639"/>
        <v>0</v>
      </c>
      <c r="AG930" s="23"/>
      <c r="AH930" s="25">
        <v>7.5</v>
      </c>
      <c r="AI930" s="20">
        <f t="shared" si="640"/>
        <v>0</v>
      </c>
      <c r="AJ930" s="23"/>
      <c r="AK930" s="22">
        <v>15</v>
      </c>
      <c r="AL930" s="20">
        <f t="shared" si="641"/>
        <v>0</v>
      </c>
      <c r="AM930" s="23"/>
      <c r="AN930" s="25">
        <v>12</v>
      </c>
      <c r="AO930" s="20">
        <f t="shared" si="642"/>
        <v>0</v>
      </c>
      <c r="AP930" s="23">
        <f t="shared" si="643"/>
        <v>0</v>
      </c>
      <c r="AQ930" s="23"/>
      <c r="AR930" s="27">
        <v>4</v>
      </c>
      <c r="AS930" s="23">
        <f t="shared" si="644"/>
        <v>0</v>
      </c>
      <c r="AT930" s="23"/>
      <c r="AU930" s="28">
        <v>6</v>
      </c>
      <c r="AV930" s="23">
        <f t="shared" si="645"/>
        <v>0</v>
      </c>
      <c r="AW930" s="23"/>
      <c r="AX930" s="29">
        <f t="shared" si="646"/>
        <v>0</v>
      </c>
      <c r="AY930" s="23"/>
      <c r="AZ930" s="30" t="e">
        <f t="shared" si="647"/>
        <v>#DIV/0!</v>
      </c>
      <c r="BA930" s="30" t="e">
        <f t="shared" si="648"/>
        <v>#DIV/0!</v>
      </c>
      <c r="BB930" s="30" t="e">
        <f t="shared" si="649"/>
        <v>#DIV/0!</v>
      </c>
      <c r="BC930" s="20">
        <f t="shared" si="650"/>
        <v>0</v>
      </c>
      <c r="BD930" s="20">
        <f t="shared" si="651"/>
        <v>0</v>
      </c>
      <c r="BE930" s="20">
        <f t="shared" si="652"/>
        <v>0</v>
      </c>
      <c r="BF930" s="20">
        <f t="shared" si="653"/>
        <v>0</v>
      </c>
      <c r="BG930" s="50"/>
      <c r="BH930" s="51"/>
      <c r="BI930" s="31" t="e">
        <f t="shared" si="654"/>
        <v>#DIV/0!</v>
      </c>
      <c r="BJ930" s="32">
        <f t="shared" si="655"/>
        <v>0</v>
      </c>
      <c r="BK930" s="109" t="e">
        <f t="shared" si="669"/>
        <v>#DIV/0!</v>
      </c>
      <c r="BL930" s="34">
        <f t="shared" si="656"/>
        <v>0</v>
      </c>
      <c r="BM930" s="33" t="e">
        <f t="shared" si="670"/>
        <v>#DIV/0!</v>
      </c>
      <c r="BN930" s="35">
        <f t="shared" si="657"/>
        <v>0</v>
      </c>
      <c r="BO930" s="33" t="e">
        <f t="shared" si="671"/>
        <v>#DIV/0!</v>
      </c>
      <c r="BP930" s="34">
        <f t="shared" si="658"/>
        <v>0</v>
      </c>
      <c r="BQ930" s="33" t="e">
        <f t="shared" si="672"/>
        <v>#DIV/0!</v>
      </c>
      <c r="BR930" s="36">
        <f t="shared" si="659"/>
        <v>0</v>
      </c>
      <c r="BS930" s="37" t="e">
        <f t="shared" si="673"/>
        <v>#DIV/0!</v>
      </c>
      <c r="BT930" s="37"/>
      <c r="BU930" s="52"/>
      <c r="BV930" s="38" t="e">
        <f t="shared" si="660"/>
        <v>#DIV/0!</v>
      </c>
      <c r="BW930" s="39">
        <f t="shared" si="661"/>
        <v>0</v>
      </c>
      <c r="BX930" s="31" t="e">
        <f t="shared" si="662"/>
        <v>#DIV/0!</v>
      </c>
      <c r="BY930" s="53"/>
      <c r="BZ930" s="53"/>
      <c r="CA930" s="53"/>
      <c r="CB930" s="53"/>
      <c r="CC930" s="54"/>
      <c r="CD930" s="54"/>
      <c r="CE930" s="54"/>
      <c r="CF930" s="42" t="e">
        <f t="shared" si="663"/>
        <v>#DIV/0!</v>
      </c>
      <c r="CG930" s="42" t="e">
        <f t="shared" si="664"/>
        <v>#DIV/0!</v>
      </c>
      <c r="CH930" s="42" t="e">
        <f t="shared" si="665"/>
        <v>#DIV/0!</v>
      </c>
      <c r="CI930" s="42" t="e">
        <f t="shared" si="666"/>
        <v>#DIV/0!</v>
      </c>
      <c r="CJ930" s="42" t="e">
        <f t="shared" si="667"/>
        <v>#DIV/0!</v>
      </c>
      <c r="CK930" s="43">
        <f t="shared" si="674"/>
        <v>0</v>
      </c>
    </row>
    <row r="931" spans="1:89" ht="50" hidden="1" customHeight="1" thickBot="1" x14ac:dyDescent="0.65">
      <c r="A931" s="47">
        <v>924</v>
      </c>
      <c r="B931" s="62"/>
      <c r="C931" s="48"/>
      <c r="D931" s="48"/>
      <c r="E931" s="48"/>
      <c r="F931" s="23"/>
      <c r="G931" s="19">
        <v>40</v>
      </c>
      <c r="H931" s="20">
        <f t="shared" si="668"/>
        <v>0</v>
      </c>
      <c r="I931" s="23"/>
      <c r="J931" s="22">
        <v>50</v>
      </c>
      <c r="K931" s="20">
        <f t="shared" si="632"/>
        <v>0</v>
      </c>
      <c r="L931" s="23"/>
      <c r="M931" s="24">
        <v>60</v>
      </c>
      <c r="N931" s="20">
        <f t="shared" si="633"/>
        <v>0</v>
      </c>
      <c r="O931" s="23"/>
      <c r="P931" s="25">
        <v>12</v>
      </c>
      <c r="Q931" s="20">
        <f t="shared" si="634"/>
        <v>0</v>
      </c>
      <c r="R931" s="23"/>
      <c r="S931" s="26">
        <v>12</v>
      </c>
      <c r="T931" s="20">
        <f t="shared" si="635"/>
        <v>0</v>
      </c>
      <c r="U931" s="23"/>
      <c r="V931" s="25">
        <v>8</v>
      </c>
      <c r="W931" s="20">
        <f t="shared" si="636"/>
        <v>0</v>
      </c>
      <c r="X931" s="23"/>
      <c r="Y931" s="25">
        <v>12</v>
      </c>
      <c r="Z931" s="20">
        <f t="shared" si="637"/>
        <v>0</v>
      </c>
      <c r="AA931" s="23"/>
      <c r="AB931" s="25">
        <v>10</v>
      </c>
      <c r="AC931" s="20">
        <f t="shared" si="638"/>
        <v>0</v>
      </c>
      <c r="AD931" s="23"/>
      <c r="AE931" s="25">
        <v>25</v>
      </c>
      <c r="AF931" s="20">
        <f t="shared" si="639"/>
        <v>0</v>
      </c>
      <c r="AG931" s="23"/>
      <c r="AH931" s="25">
        <v>7.5</v>
      </c>
      <c r="AI931" s="20">
        <f t="shared" si="640"/>
        <v>0</v>
      </c>
      <c r="AJ931" s="23"/>
      <c r="AK931" s="22">
        <v>15</v>
      </c>
      <c r="AL931" s="20">
        <f t="shared" si="641"/>
        <v>0</v>
      </c>
      <c r="AM931" s="23"/>
      <c r="AN931" s="25">
        <v>12</v>
      </c>
      <c r="AO931" s="20">
        <f t="shared" si="642"/>
        <v>0</v>
      </c>
      <c r="AP931" s="23">
        <f t="shared" si="643"/>
        <v>0</v>
      </c>
      <c r="AQ931" s="23"/>
      <c r="AR931" s="27">
        <v>4</v>
      </c>
      <c r="AS931" s="23">
        <f t="shared" si="644"/>
        <v>0</v>
      </c>
      <c r="AT931" s="23"/>
      <c r="AU931" s="28">
        <v>6</v>
      </c>
      <c r="AV931" s="23">
        <f t="shared" si="645"/>
        <v>0</v>
      </c>
      <c r="AW931" s="23"/>
      <c r="AX931" s="29">
        <f t="shared" si="646"/>
        <v>0</v>
      </c>
      <c r="AY931" s="23"/>
      <c r="AZ931" s="30" t="e">
        <f t="shared" si="647"/>
        <v>#DIV/0!</v>
      </c>
      <c r="BA931" s="30" t="e">
        <f t="shared" si="648"/>
        <v>#DIV/0!</v>
      </c>
      <c r="BB931" s="30" t="e">
        <f t="shared" si="649"/>
        <v>#DIV/0!</v>
      </c>
      <c r="BC931" s="20">
        <f t="shared" si="650"/>
        <v>0</v>
      </c>
      <c r="BD931" s="20">
        <f t="shared" si="651"/>
        <v>0</v>
      </c>
      <c r="BE931" s="20">
        <f t="shared" si="652"/>
        <v>0</v>
      </c>
      <c r="BF931" s="20">
        <f t="shared" si="653"/>
        <v>0</v>
      </c>
      <c r="BG931" s="50"/>
      <c r="BH931" s="51"/>
      <c r="BI931" s="31" t="e">
        <f t="shared" si="654"/>
        <v>#DIV/0!</v>
      </c>
      <c r="BJ931" s="32">
        <f t="shared" si="655"/>
        <v>0</v>
      </c>
      <c r="BK931" s="109" t="e">
        <f t="shared" si="669"/>
        <v>#DIV/0!</v>
      </c>
      <c r="BL931" s="34">
        <f t="shared" si="656"/>
        <v>0</v>
      </c>
      <c r="BM931" s="33" t="e">
        <f t="shared" si="670"/>
        <v>#DIV/0!</v>
      </c>
      <c r="BN931" s="35">
        <f t="shared" si="657"/>
        <v>0</v>
      </c>
      <c r="BO931" s="33" t="e">
        <f t="shared" si="671"/>
        <v>#DIV/0!</v>
      </c>
      <c r="BP931" s="34">
        <f t="shared" si="658"/>
        <v>0</v>
      </c>
      <c r="BQ931" s="33" t="e">
        <f t="shared" si="672"/>
        <v>#DIV/0!</v>
      </c>
      <c r="BR931" s="36">
        <f t="shared" si="659"/>
        <v>0</v>
      </c>
      <c r="BS931" s="37" t="e">
        <f t="shared" si="673"/>
        <v>#DIV/0!</v>
      </c>
      <c r="BT931" s="37"/>
      <c r="BU931" s="52"/>
      <c r="BV931" s="38" t="e">
        <f t="shared" si="660"/>
        <v>#DIV/0!</v>
      </c>
      <c r="BW931" s="39">
        <f t="shared" si="661"/>
        <v>0</v>
      </c>
      <c r="BX931" s="31" t="e">
        <f t="shared" si="662"/>
        <v>#DIV/0!</v>
      </c>
      <c r="BY931" s="53"/>
      <c r="BZ931" s="53"/>
      <c r="CA931" s="53"/>
      <c r="CB931" s="53"/>
      <c r="CC931" s="54"/>
      <c r="CD931" s="54"/>
      <c r="CE931" s="54"/>
      <c r="CF931" s="42" t="e">
        <f t="shared" si="663"/>
        <v>#DIV/0!</v>
      </c>
      <c r="CG931" s="42" t="e">
        <f t="shared" si="664"/>
        <v>#DIV/0!</v>
      </c>
      <c r="CH931" s="42" t="e">
        <f t="shared" si="665"/>
        <v>#DIV/0!</v>
      </c>
      <c r="CI931" s="42" t="e">
        <f t="shared" si="666"/>
        <v>#DIV/0!</v>
      </c>
      <c r="CJ931" s="42" t="e">
        <f t="shared" si="667"/>
        <v>#DIV/0!</v>
      </c>
      <c r="CK931" s="43">
        <f t="shared" si="674"/>
        <v>0</v>
      </c>
    </row>
    <row r="932" spans="1:89" ht="50" hidden="1" customHeight="1" thickBot="1" x14ac:dyDescent="0.65">
      <c r="A932" s="47">
        <v>925</v>
      </c>
      <c r="B932" s="47"/>
      <c r="C932" s="48"/>
      <c r="D932" s="48"/>
      <c r="E932" s="48"/>
      <c r="F932" s="23"/>
      <c r="G932" s="19">
        <v>40</v>
      </c>
      <c r="H932" s="20">
        <f t="shared" si="668"/>
        <v>0</v>
      </c>
      <c r="I932" s="23"/>
      <c r="J932" s="22">
        <v>50</v>
      </c>
      <c r="K932" s="20">
        <f t="shared" si="632"/>
        <v>0</v>
      </c>
      <c r="L932" s="23"/>
      <c r="M932" s="24">
        <v>60</v>
      </c>
      <c r="N932" s="20">
        <f t="shared" si="633"/>
        <v>0</v>
      </c>
      <c r="O932" s="23"/>
      <c r="P932" s="25">
        <v>12</v>
      </c>
      <c r="Q932" s="20">
        <f t="shared" si="634"/>
        <v>0</v>
      </c>
      <c r="R932" s="23"/>
      <c r="S932" s="26">
        <v>12</v>
      </c>
      <c r="T932" s="20">
        <f t="shared" si="635"/>
        <v>0</v>
      </c>
      <c r="U932" s="23"/>
      <c r="V932" s="25">
        <v>8</v>
      </c>
      <c r="W932" s="20">
        <f t="shared" si="636"/>
        <v>0</v>
      </c>
      <c r="X932" s="23"/>
      <c r="Y932" s="25">
        <v>12</v>
      </c>
      <c r="Z932" s="20">
        <f t="shared" si="637"/>
        <v>0</v>
      </c>
      <c r="AA932" s="23"/>
      <c r="AB932" s="25">
        <v>10</v>
      </c>
      <c r="AC932" s="20">
        <f t="shared" si="638"/>
        <v>0</v>
      </c>
      <c r="AD932" s="23"/>
      <c r="AE932" s="25">
        <v>25</v>
      </c>
      <c r="AF932" s="20">
        <f t="shared" si="639"/>
        <v>0</v>
      </c>
      <c r="AG932" s="23"/>
      <c r="AH932" s="25">
        <v>7.5</v>
      </c>
      <c r="AI932" s="20">
        <f t="shared" si="640"/>
        <v>0</v>
      </c>
      <c r="AJ932" s="23"/>
      <c r="AK932" s="22">
        <v>15</v>
      </c>
      <c r="AL932" s="20">
        <f t="shared" si="641"/>
        <v>0</v>
      </c>
      <c r="AM932" s="23"/>
      <c r="AN932" s="25">
        <v>12</v>
      </c>
      <c r="AO932" s="20">
        <f t="shared" si="642"/>
        <v>0</v>
      </c>
      <c r="AP932" s="23">
        <f t="shared" si="643"/>
        <v>0</v>
      </c>
      <c r="AQ932" s="23"/>
      <c r="AR932" s="27">
        <v>4</v>
      </c>
      <c r="AS932" s="23">
        <f t="shared" si="644"/>
        <v>0</v>
      </c>
      <c r="AT932" s="23"/>
      <c r="AU932" s="28">
        <v>6</v>
      </c>
      <c r="AV932" s="23">
        <f t="shared" si="645"/>
        <v>0</v>
      </c>
      <c r="AW932" s="23"/>
      <c r="AX932" s="29">
        <f t="shared" si="646"/>
        <v>0</v>
      </c>
      <c r="AY932" s="23"/>
      <c r="AZ932" s="30" t="e">
        <f t="shared" si="647"/>
        <v>#DIV/0!</v>
      </c>
      <c r="BA932" s="30" t="e">
        <f t="shared" si="648"/>
        <v>#DIV/0!</v>
      </c>
      <c r="BB932" s="30" t="e">
        <f t="shared" si="649"/>
        <v>#DIV/0!</v>
      </c>
      <c r="BC932" s="20">
        <f t="shared" si="650"/>
        <v>0</v>
      </c>
      <c r="BD932" s="20">
        <f t="shared" si="651"/>
        <v>0</v>
      </c>
      <c r="BE932" s="20">
        <f t="shared" si="652"/>
        <v>0</v>
      </c>
      <c r="BF932" s="20">
        <f t="shared" si="653"/>
        <v>0</v>
      </c>
      <c r="BG932" s="50"/>
      <c r="BH932" s="51"/>
      <c r="BI932" s="31" t="e">
        <f t="shared" si="654"/>
        <v>#DIV/0!</v>
      </c>
      <c r="BJ932" s="32">
        <f t="shared" si="655"/>
        <v>0</v>
      </c>
      <c r="BK932" s="109" t="e">
        <f t="shared" si="669"/>
        <v>#DIV/0!</v>
      </c>
      <c r="BL932" s="34">
        <f t="shared" si="656"/>
        <v>0</v>
      </c>
      <c r="BM932" s="33" t="e">
        <f t="shared" si="670"/>
        <v>#DIV/0!</v>
      </c>
      <c r="BN932" s="35">
        <f t="shared" si="657"/>
        <v>0</v>
      </c>
      <c r="BO932" s="33" t="e">
        <f t="shared" si="671"/>
        <v>#DIV/0!</v>
      </c>
      <c r="BP932" s="34">
        <f t="shared" si="658"/>
        <v>0</v>
      </c>
      <c r="BQ932" s="33" t="e">
        <f t="shared" si="672"/>
        <v>#DIV/0!</v>
      </c>
      <c r="BR932" s="36">
        <f t="shared" si="659"/>
        <v>0</v>
      </c>
      <c r="BS932" s="37" t="e">
        <f t="shared" si="673"/>
        <v>#DIV/0!</v>
      </c>
      <c r="BT932" s="37"/>
      <c r="BU932" s="52"/>
      <c r="BV932" s="38" t="e">
        <f t="shared" si="660"/>
        <v>#DIV/0!</v>
      </c>
      <c r="BW932" s="39">
        <f t="shared" si="661"/>
        <v>0</v>
      </c>
      <c r="BX932" s="31" t="e">
        <f t="shared" si="662"/>
        <v>#DIV/0!</v>
      </c>
      <c r="BY932" s="53"/>
      <c r="BZ932" s="53"/>
      <c r="CA932" s="53"/>
      <c r="CB932" s="53"/>
      <c r="CC932" s="54"/>
      <c r="CD932" s="54"/>
      <c r="CE932" s="54"/>
      <c r="CF932" s="42" t="e">
        <f t="shared" si="663"/>
        <v>#DIV/0!</v>
      </c>
      <c r="CG932" s="42" t="e">
        <f t="shared" si="664"/>
        <v>#DIV/0!</v>
      </c>
      <c r="CH932" s="42" t="e">
        <f t="shared" si="665"/>
        <v>#DIV/0!</v>
      </c>
      <c r="CI932" s="42" t="e">
        <f t="shared" si="666"/>
        <v>#DIV/0!</v>
      </c>
      <c r="CJ932" s="42" t="e">
        <f t="shared" si="667"/>
        <v>#DIV/0!</v>
      </c>
      <c r="CK932" s="43">
        <f t="shared" si="674"/>
        <v>0</v>
      </c>
    </row>
    <row r="933" spans="1:89" ht="50" hidden="1" customHeight="1" thickBot="1" x14ac:dyDescent="0.65">
      <c r="A933" s="47">
        <v>926</v>
      </c>
      <c r="B933" s="47"/>
      <c r="C933" s="48"/>
      <c r="D933" s="48"/>
      <c r="E933" s="48"/>
      <c r="F933" s="23"/>
      <c r="G933" s="19">
        <v>40</v>
      </c>
      <c r="H933" s="20">
        <f t="shared" si="668"/>
        <v>0</v>
      </c>
      <c r="I933" s="23"/>
      <c r="J933" s="22">
        <v>50</v>
      </c>
      <c r="K933" s="20">
        <f t="shared" si="632"/>
        <v>0</v>
      </c>
      <c r="L933" s="23"/>
      <c r="M933" s="24">
        <v>60</v>
      </c>
      <c r="N933" s="20">
        <f t="shared" si="633"/>
        <v>0</v>
      </c>
      <c r="O933" s="23"/>
      <c r="P933" s="25">
        <v>12</v>
      </c>
      <c r="Q933" s="20">
        <f t="shared" si="634"/>
        <v>0</v>
      </c>
      <c r="R933" s="23"/>
      <c r="S933" s="26">
        <v>12</v>
      </c>
      <c r="T933" s="20">
        <f t="shared" si="635"/>
        <v>0</v>
      </c>
      <c r="U933" s="23"/>
      <c r="V933" s="25">
        <v>8</v>
      </c>
      <c r="W933" s="20">
        <f t="shared" si="636"/>
        <v>0</v>
      </c>
      <c r="X933" s="23"/>
      <c r="Y933" s="25">
        <v>12</v>
      </c>
      <c r="Z933" s="20">
        <f t="shared" si="637"/>
        <v>0</v>
      </c>
      <c r="AA933" s="23"/>
      <c r="AB933" s="25">
        <v>10</v>
      </c>
      <c r="AC933" s="20">
        <f t="shared" si="638"/>
        <v>0</v>
      </c>
      <c r="AD933" s="23"/>
      <c r="AE933" s="25">
        <v>25</v>
      </c>
      <c r="AF933" s="20">
        <f t="shared" si="639"/>
        <v>0</v>
      </c>
      <c r="AG933" s="23"/>
      <c r="AH933" s="25">
        <v>7.5</v>
      </c>
      <c r="AI933" s="20">
        <f t="shared" si="640"/>
        <v>0</v>
      </c>
      <c r="AJ933" s="23"/>
      <c r="AK933" s="22">
        <v>15</v>
      </c>
      <c r="AL933" s="20">
        <f t="shared" si="641"/>
        <v>0</v>
      </c>
      <c r="AM933" s="23"/>
      <c r="AN933" s="25">
        <v>12</v>
      </c>
      <c r="AO933" s="20">
        <f t="shared" si="642"/>
        <v>0</v>
      </c>
      <c r="AP933" s="23">
        <f t="shared" si="643"/>
        <v>0</v>
      </c>
      <c r="AQ933" s="23"/>
      <c r="AR933" s="27">
        <v>4</v>
      </c>
      <c r="AS933" s="23">
        <f t="shared" si="644"/>
        <v>0</v>
      </c>
      <c r="AT933" s="23"/>
      <c r="AU933" s="28">
        <v>6</v>
      </c>
      <c r="AV933" s="23">
        <f t="shared" si="645"/>
        <v>0</v>
      </c>
      <c r="AW933" s="23"/>
      <c r="AX933" s="29">
        <f t="shared" si="646"/>
        <v>0</v>
      </c>
      <c r="AY933" s="23"/>
      <c r="AZ933" s="30" t="e">
        <f t="shared" si="647"/>
        <v>#DIV/0!</v>
      </c>
      <c r="BA933" s="30" t="e">
        <f t="shared" si="648"/>
        <v>#DIV/0!</v>
      </c>
      <c r="BB933" s="30" t="e">
        <f t="shared" si="649"/>
        <v>#DIV/0!</v>
      </c>
      <c r="BC933" s="20">
        <f t="shared" si="650"/>
        <v>0</v>
      </c>
      <c r="BD933" s="20">
        <f t="shared" si="651"/>
        <v>0</v>
      </c>
      <c r="BE933" s="20">
        <f t="shared" si="652"/>
        <v>0</v>
      </c>
      <c r="BF933" s="20">
        <f t="shared" si="653"/>
        <v>0</v>
      </c>
      <c r="BG933" s="50"/>
      <c r="BH933" s="51"/>
      <c r="BI933" s="31" t="e">
        <f t="shared" si="654"/>
        <v>#DIV/0!</v>
      </c>
      <c r="BJ933" s="32">
        <f t="shared" si="655"/>
        <v>0</v>
      </c>
      <c r="BK933" s="109" t="e">
        <f t="shared" si="669"/>
        <v>#DIV/0!</v>
      </c>
      <c r="BL933" s="34">
        <f t="shared" si="656"/>
        <v>0</v>
      </c>
      <c r="BM933" s="33" t="e">
        <f t="shared" si="670"/>
        <v>#DIV/0!</v>
      </c>
      <c r="BN933" s="35">
        <f t="shared" si="657"/>
        <v>0</v>
      </c>
      <c r="BO933" s="33" t="e">
        <f t="shared" si="671"/>
        <v>#DIV/0!</v>
      </c>
      <c r="BP933" s="34">
        <f t="shared" si="658"/>
        <v>0</v>
      </c>
      <c r="BQ933" s="33" t="e">
        <f t="shared" si="672"/>
        <v>#DIV/0!</v>
      </c>
      <c r="BR933" s="36">
        <f t="shared" si="659"/>
        <v>0</v>
      </c>
      <c r="BS933" s="37" t="e">
        <f t="shared" si="673"/>
        <v>#DIV/0!</v>
      </c>
      <c r="BT933" s="37"/>
      <c r="BU933" s="52"/>
      <c r="BV933" s="38" t="e">
        <f t="shared" si="660"/>
        <v>#DIV/0!</v>
      </c>
      <c r="BW933" s="39">
        <f t="shared" si="661"/>
        <v>0</v>
      </c>
      <c r="BX933" s="31" t="e">
        <f t="shared" si="662"/>
        <v>#DIV/0!</v>
      </c>
      <c r="BY933" s="53"/>
      <c r="BZ933" s="53"/>
      <c r="CA933" s="53"/>
      <c r="CB933" s="53"/>
      <c r="CC933" s="54"/>
      <c r="CD933" s="54"/>
      <c r="CE933" s="54"/>
      <c r="CF933" s="42" t="e">
        <f t="shared" si="663"/>
        <v>#DIV/0!</v>
      </c>
      <c r="CG933" s="42" t="e">
        <f t="shared" si="664"/>
        <v>#DIV/0!</v>
      </c>
      <c r="CH933" s="42" t="e">
        <f t="shared" si="665"/>
        <v>#DIV/0!</v>
      </c>
      <c r="CI933" s="42" t="e">
        <f t="shared" si="666"/>
        <v>#DIV/0!</v>
      </c>
      <c r="CJ933" s="42" t="e">
        <f t="shared" si="667"/>
        <v>#DIV/0!</v>
      </c>
      <c r="CK933" s="43">
        <f t="shared" si="674"/>
        <v>0</v>
      </c>
    </row>
    <row r="934" spans="1:89" ht="50" hidden="1" customHeight="1" thickBot="1" x14ac:dyDescent="0.65">
      <c r="A934" s="47">
        <v>927</v>
      </c>
      <c r="B934" s="62"/>
      <c r="C934" s="48"/>
      <c r="D934" s="48"/>
      <c r="E934" s="48"/>
      <c r="F934" s="23"/>
      <c r="G934" s="19">
        <v>40</v>
      </c>
      <c r="H934" s="20">
        <f t="shared" si="668"/>
        <v>0</v>
      </c>
      <c r="I934" s="23"/>
      <c r="J934" s="22">
        <v>50</v>
      </c>
      <c r="K934" s="20">
        <f t="shared" si="632"/>
        <v>0</v>
      </c>
      <c r="L934" s="23"/>
      <c r="M934" s="24">
        <v>60</v>
      </c>
      <c r="N934" s="20">
        <f t="shared" si="633"/>
        <v>0</v>
      </c>
      <c r="O934" s="23"/>
      <c r="P934" s="25">
        <v>12</v>
      </c>
      <c r="Q934" s="20">
        <f t="shared" si="634"/>
        <v>0</v>
      </c>
      <c r="R934" s="23"/>
      <c r="S934" s="26">
        <v>12</v>
      </c>
      <c r="T934" s="20">
        <f t="shared" si="635"/>
        <v>0</v>
      </c>
      <c r="U934" s="23"/>
      <c r="V934" s="25">
        <v>8</v>
      </c>
      <c r="W934" s="20">
        <f t="shared" si="636"/>
        <v>0</v>
      </c>
      <c r="X934" s="23"/>
      <c r="Y934" s="25">
        <v>12</v>
      </c>
      <c r="Z934" s="20">
        <f t="shared" si="637"/>
        <v>0</v>
      </c>
      <c r="AA934" s="23"/>
      <c r="AB934" s="25">
        <v>10</v>
      </c>
      <c r="AC934" s="20">
        <f t="shared" si="638"/>
        <v>0</v>
      </c>
      <c r="AD934" s="23"/>
      <c r="AE934" s="25">
        <v>25</v>
      </c>
      <c r="AF934" s="20">
        <f t="shared" si="639"/>
        <v>0</v>
      </c>
      <c r="AG934" s="23"/>
      <c r="AH934" s="25">
        <v>7.5</v>
      </c>
      <c r="AI934" s="20">
        <f t="shared" si="640"/>
        <v>0</v>
      </c>
      <c r="AJ934" s="23"/>
      <c r="AK934" s="22">
        <v>15</v>
      </c>
      <c r="AL934" s="20">
        <f t="shared" si="641"/>
        <v>0</v>
      </c>
      <c r="AM934" s="23"/>
      <c r="AN934" s="25">
        <v>12</v>
      </c>
      <c r="AO934" s="20">
        <f t="shared" si="642"/>
        <v>0</v>
      </c>
      <c r="AP934" s="23">
        <f t="shared" si="643"/>
        <v>0</v>
      </c>
      <c r="AQ934" s="23"/>
      <c r="AR934" s="27">
        <v>4</v>
      </c>
      <c r="AS934" s="23">
        <f t="shared" si="644"/>
        <v>0</v>
      </c>
      <c r="AT934" s="23"/>
      <c r="AU934" s="28">
        <v>6</v>
      </c>
      <c r="AV934" s="23">
        <f t="shared" si="645"/>
        <v>0</v>
      </c>
      <c r="AW934" s="23"/>
      <c r="AX934" s="29">
        <f t="shared" si="646"/>
        <v>0</v>
      </c>
      <c r="AY934" s="23"/>
      <c r="AZ934" s="30" t="e">
        <f t="shared" si="647"/>
        <v>#DIV/0!</v>
      </c>
      <c r="BA934" s="30" t="e">
        <f t="shared" si="648"/>
        <v>#DIV/0!</v>
      </c>
      <c r="BB934" s="30" t="e">
        <f t="shared" si="649"/>
        <v>#DIV/0!</v>
      </c>
      <c r="BC934" s="20">
        <f t="shared" si="650"/>
        <v>0</v>
      </c>
      <c r="BD934" s="20">
        <f t="shared" si="651"/>
        <v>0</v>
      </c>
      <c r="BE934" s="20">
        <f t="shared" si="652"/>
        <v>0</v>
      </c>
      <c r="BF934" s="20">
        <f t="shared" si="653"/>
        <v>0</v>
      </c>
      <c r="BG934" s="50"/>
      <c r="BH934" s="51"/>
      <c r="BI934" s="31" t="e">
        <f t="shared" si="654"/>
        <v>#DIV/0!</v>
      </c>
      <c r="BJ934" s="32">
        <f t="shared" si="655"/>
        <v>0</v>
      </c>
      <c r="BK934" s="109" t="e">
        <f t="shared" si="669"/>
        <v>#DIV/0!</v>
      </c>
      <c r="BL934" s="34">
        <f t="shared" si="656"/>
        <v>0</v>
      </c>
      <c r="BM934" s="33" t="e">
        <f t="shared" si="670"/>
        <v>#DIV/0!</v>
      </c>
      <c r="BN934" s="35">
        <f t="shared" si="657"/>
        <v>0</v>
      </c>
      <c r="BO934" s="33" t="e">
        <f t="shared" si="671"/>
        <v>#DIV/0!</v>
      </c>
      <c r="BP934" s="34">
        <f t="shared" si="658"/>
        <v>0</v>
      </c>
      <c r="BQ934" s="33" t="e">
        <f t="shared" si="672"/>
        <v>#DIV/0!</v>
      </c>
      <c r="BR934" s="36">
        <f t="shared" si="659"/>
        <v>0</v>
      </c>
      <c r="BS934" s="37" t="e">
        <f t="shared" si="673"/>
        <v>#DIV/0!</v>
      </c>
      <c r="BT934" s="37"/>
      <c r="BU934" s="52"/>
      <c r="BV934" s="38" t="e">
        <f t="shared" si="660"/>
        <v>#DIV/0!</v>
      </c>
      <c r="BW934" s="39">
        <f t="shared" si="661"/>
        <v>0</v>
      </c>
      <c r="BX934" s="31" t="e">
        <f t="shared" si="662"/>
        <v>#DIV/0!</v>
      </c>
      <c r="BY934" s="53"/>
      <c r="BZ934" s="53"/>
      <c r="CA934" s="53"/>
      <c r="CB934" s="53"/>
      <c r="CC934" s="54"/>
      <c r="CD934" s="54"/>
      <c r="CE934" s="54"/>
      <c r="CF934" s="42" t="e">
        <f t="shared" si="663"/>
        <v>#DIV/0!</v>
      </c>
      <c r="CG934" s="42" t="e">
        <f t="shared" si="664"/>
        <v>#DIV/0!</v>
      </c>
      <c r="CH934" s="42" t="e">
        <f t="shared" si="665"/>
        <v>#DIV/0!</v>
      </c>
      <c r="CI934" s="42" t="e">
        <f t="shared" si="666"/>
        <v>#DIV/0!</v>
      </c>
      <c r="CJ934" s="42" t="e">
        <f t="shared" si="667"/>
        <v>#DIV/0!</v>
      </c>
      <c r="CK934" s="43">
        <f t="shared" si="674"/>
        <v>0</v>
      </c>
    </row>
    <row r="935" spans="1:89" ht="50" hidden="1" customHeight="1" thickBot="1" x14ac:dyDescent="0.65">
      <c r="A935" s="47">
        <v>928</v>
      </c>
      <c r="B935" s="47"/>
      <c r="C935" s="48"/>
      <c r="D935" s="48"/>
      <c r="E935" s="48"/>
      <c r="F935" s="23"/>
      <c r="G935" s="19">
        <v>40</v>
      </c>
      <c r="H935" s="20">
        <f t="shared" si="668"/>
        <v>0</v>
      </c>
      <c r="I935" s="23"/>
      <c r="J935" s="22">
        <v>50</v>
      </c>
      <c r="K935" s="20">
        <f t="shared" si="632"/>
        <v>0</v>
      </c>
      <c r="L935" s="23"/>
      <c r="M935" s="24">
        <v>60</v>
      </c>
      <c r="N935" s="20">
        <f t="shared" si="633"/>
        <v>0</v>
      </c>
      <c r="O935" s="23"/>
      <c r="P935" s="25">
        <v>12</v>
      </c>
      <c r="Q935" s="20">
        <f t="shared" si="634"/>
        <v>0</v>
      </c>
      <c r="R935" s="23"/>
      <c r="S935" s="26">
        <v>12</v>
      </c>
      <c r="T935" s="20">
        <f t="shared" si="635"/>
        <v>0</v>
      </c>
      <c r="U935" s="23"/>
      <c r="V935" s="25">
        <v>8</v>
      </c>
      <c r="W935" s="20">
        <f t="shared" si="636"/>
        <v>0</v>
      </c>
      <c r="X935" s="23"/>
      <c r="Y935" s="25">
        <v>12</v>
      </c>
      <c r="Z935" s="20">
        <f t="shared" si="637"/>
        <v>0</v>
      </c>
      <c r="AA935" s="23"/>
      <c r="AB935" s="25">
        <v>10</v>
      </c>
      <c r="AC935" s="20">
        <f t="shared" si="638"/>
        <v>0</v>
      </c>
      <c r="AD935" s="23"/>
      <c r="AE935" s="25">
        <v>25</v>
      </c>
      <c r="AF935" s="20">
        <f t="shared" si="639"/>
        <v>0</v>
      </c>
      <c r="AG935" s="23"/>
      <c r="AH935" s="25">
        <v>7.5</v>
      </c>
      <c r="AI935" s="20">
        <f t="shared" si="640"/>
        <v>0</v>
      </c>
      <c r="AJ935" s="23"/>
      <c r="AK935" s="22">
        <v>15</v>
      </c>
      <c r="AL935" s="20">
        <f t="shared" si="641"/>
        <v>0</v>
      </c>
      <c r="AM935" s="23"/>
      <c r="AN935" s="25">
        <v>12</v>
      </c>
      <c r="AO935" s="20">
        <f t="shared" si="642"/>
        <v>0</v>
      </c>
      <c r="AP935" s="23">
        <f t="shared" si="643"/>
        <v>0</v>
      </c>
      <c r="AQ935" s="23"/>
      <c r="AR935" s="27">
        <v>4</v>
      </c>
      <c r="AS935" s="23">
        <f t="shared" si="644"/>
        <v>0</v>
      </c>
      <c r="AT935" s="23"/>
      <c r="AU935" s="28">
        <v>6</v>
      </c>
      <c r="AV935" s="23">
        <f t="shared" si="645"/>
        <v>0</v>
      </c>
      <c r="AW935" s="23"/>
      <c r="AX935" s="29">
        <f t="shared" si="646"/>
        <v>0</v>
      </c>
      <c r="AY935" s="23"/>
      <c r="AZ935" s="30" t="e">
        <f t="shared" si="647"/>
        <v>#DIV/0!</v>
      </c>
      <c r="BA935" s="30" t="e">
        <f t="shared" si="648"/>
        <v>#DIV/0!</v>
      </c>
      <c r="BB935" s="30" t="e">
        <f t="shared" si="649"/>
        <v>#DIV/0!</v>
      </c>
      <c r="BC935" s="20">
        <f t="shared" si="650"/>
        <v>0</v>
      </c>
      <c r="BD935" s="20">
        <f t="shared" si="651"/>
        <v>0</v>
      </c>
      <c r="BE935" s="20">
        <f t="shared" si="652"/>
        <v>0</v>
      </c>
      <c r="BF935" s="20">
        <f t="shared" si="653"/>
        <v>0</v>
      </c>
      <c r="BG935" s="50"/>
      <c r="BH935" s="51"/>
      <c r="BI935" s="31" t="e">
        <f t="shared" si="654"/>
        <v>#DIV/0!</v>
      </c>
      <c r="BJ935" s="32">
        <f t="shared" si="655"/>
        <v>0</v>
      </c>
      <c r="BK935" s="109" t="e">
        <f t="shared" si="669"/>
        <v>#DIV/0!</v>
      </c>
      <c r="BL935" s="34">
        <f t="shared" si="656"/>
        <v>0</v>
      </c>
      <c r="BM935" s="33" t="e">
        <f t="shared" si="670"/>
        <v>#DIV/0!</v>
      </c>
      <c r="BN935" s="35">
        <f t="shared" si="657"/>
        <v>0</v>
      </c>
      <c r="BO935" s="33" t="e">
        <f t="shared" si="671"/>
        <v>#DIV/0!</v>
      </c>
      <c r="BP935" s="34">
        <f t="shared" si="658"/>
        <v>0</v>
      </c>
      <c r="BQ935" s="33" t="e">
        <f t="shared" si="672"/>
        <v>#DIV/0!</v>
      </c>
      <c r="BR935" s="36">
        <f t="shared" si="659"/>
        <v>0</v>
      </c>
      <c r="BS935" s="37" t="e">
        <f t="shared" si="673"/>
        <v>#DIV/0!</v>
      </c>
      <c r="BT935" s="37"/>
      <c r="BU935" s="52"/>
      <c r="BV935" s="38" t="e">
        <f t="shared" si="660"/>
        <v>#DIV/0!</v>
      </c>
      <c r="BW935" s="39">
        <f t="shared" si="661"/>
        <v>0</v>
      </c>
      <c r="BX935" s="31" t="e">
        <f t="shared" si="662"/>
        <v>#DIV/0!</v>
      </c>
      <c r="BY935" s="53"/>
      <c r="BZ935" s="53"/>
      <c r="CA935" s="53"/>
      <c r="CB935" s="53"/>
      <c r="CC935" s="54"/>
      <c r="CD935" s="54"/>
      <c r="CE935" s="54"/>
      <c r="CF935" s="42" t="e">
        <f t="shared" si="663"/>
        <v>#DIV/0!</v>
      </c>
      <c r="CG935" s="42" t="e">
        <f t="shared" si="664"/>
        <v>#DIV/0!</v>
      </c>
      <c r="CH935" s="42" t="e">
        <f t="shared" si="665"/>
        <v>#DIV/0!</v>
      </c>
      <c r="CI935" s="42" t="e">
        <f t="shared" si="666"/>
        <v>#DIV/0!</v>
      </c>
      <c r="CJ935" s="42" t="e">
        <f t="shared" si="667"/>
        <v>#DIV/0!</v>
      </c>
      <c r="CK935" s="43">
        <f t="shared" si="674"/>
        <v>0</v>
      </c>
    </row>
    <row r="936" spans="1:89" ht="50" hidden="1" customHeight="1" thickBot="1" x14ac:dyDescent="0.65">
      <c r="A936" s="47">
        <v>929</v>
      </c>
      <c r="B936" s="47"/>
      <c r="C936" s="48"/>
      <c r="D936" s="48"/>
      <c r="E936" s="48"/>
      <c r="F936" s="23"/>
      <c r="G936" s="19">
        <v>40</v>
      </c>
      <c r="H936" s="20">
        <f t="shared" si="668"/>
        <v>0</v>
      </c>
      <c r="I936" s="23"/>
      <c r="J936" s="22">
        <v>50</v>
      </c>
      <c r="K936" s="20">
        <f t="shared" si="632"/>
        <v>0</v>
      </c>
      <c r="L936" s="23"/>
      <c r="M936" s="24">
        <v>60</v>
      </c>
      <c r="N936" s="20">
        <f t="shared" si="633"/>
        <v>0</v>
      </c>
      <c r="O936" s="23"/>
      <c r="P936" s="25">
        <v>12</v>
      </c>
      <c r="Q936" s="20">
        <f t="shared" si="634"/>
        <v>0</v>
      </c>
      <c r="R936" s="23"/>
      <c r="S936" s="26">
        <v>12</v>
      </c>
      <c r="T936" s="20">
        <f t="shared" si="635"/>
        <v>0</v>
      </c>
      <c r="U936" s="23"/>
      <c r="V936" s="25">
        <v>8</v>
      </c>
      <c r="W936" s="20">
        <f t="shared" si="636"/>
        <v>0</v>
      </c>
      <c r="X936" s="23"/>
      <c r="Y936" s="25">
        <v>12</v>
      </c>
      <c r="Z936" s="20">
        <f t="shared" si="637"/>
        <v>0</v>
      </c>
      <c r="AA936" s="23"/>
      <c r="AB936" s="25">
        <v>10</v>
      </c>
      <c r="AC936" s="20">
        <f t="shared" si="638"/>
        <v>0</v>
      </c>
      <c r="AD936" s="23"/>
      <c r="AE936" s="25">
        <v>25</v>
      </c>
      <c r="AF936" s="20">
        <f t="shared" si="639"/>
        <v>0</v>
      </c>
      <c r="AG936" s="23"/>
      <c r="AH936" s="25">
        <v>7.5</v>
      </c>
      <c r="AI936" s="20">
        <f t="shared" si="640"/>
        <v>0</v>
      </c>
      <c r="AJ936" s="23"/>
      <c r="AK936" s="22">
        <v>15</v>
      </c>
      <c r="AL936" s="20">
        <f t="shared" si="641"/>
        <v>0</v>
      </c>
      <c r="AM936" s="23"/>
      <c r="AN936" s="25">
        <v>12</v>
      </c>
      <c r="AO936" s="20">
        <f t="shared" si="642"/>
        <v>0</v>
      </c>
      <c r="AP936" s="23">
        <f t="shared" si="643"/>
        <v>0</v>
      </c>
      <c r="AQ936" s="23"/>
      <c r="AR936" s="27">
        <v>4</v>
      </c>
      <c r="AS936" s="23">
        <f t="shared" si="644"/>
        <v>0</v>
      </c>
      <c r="AT936" s="23"/>
      <c r="AU936" s="28">
        <v>6</v>
      </c>
      <c r="AV936" s="23">
        <f t="shared" si="645"/>
        <v>0</v>
      </c>
      <c r="AW936" s="23"/>
      <c r="AX936" s="29">
        <f t="shared" si="646"/>
        <v>0</v>
      </c>
      <c r="AY936" s="23"/>
      <c r="AZ936" s="30" t="e">
        <f t="shared" si="647"/>
        <v>#DIV/0!</v>
      </c>
      <c r="BA936" s="30" t="e">
        <f t="shared" si="648"/>
        <v>#DIV/0!</v>
      </c>
      <c r="BB936" s="30" t="e">
        <f t="shared" si="649"/>
        <v>#DIV/0!</v>
      </c>
      <c r="BC936" s="20">
        <f t="shared" si="650"/>
        <v>0</v>
      </c>
      <c r="BD936" s="20">
        <f t="shared" si="651"/>
        <v>0</v>
      </c>
      <c r="BE936" s="20">
        <f t="shared" si="652"/>
        <v>0</v>
      </c>
      <c r="BF936" s="20">
        <f t="shared" si="653"/>
        <v>0</v>
      </c>
      <c r="BG936" s="50"/>
      <c r="BH936" s="51"/>
      <c r="BI936" s="31" t="e">
        <f t="shared" si="654"/>
        <v>#DIV/0!</v>
      </c>
      <c r="BJ936" s="32">
        <f t="shared" si="655"/>
        <v>0</v>
      </c>
      <c r="BK936" s="109" t="e">
        <f t="shared" si="669"/>
        <v>#DIV/0!</v>
      </c>
      <c r="BL936" s="34">
        <f t="shared" si="656"/>
        <v>0</v>
      </c>
      <c r="BM936" s="33" t="e">
        <f t="shared" si="670"/>
        <v>#DIV/0!</v>
      </c>
      <c r="BN936" s="35">
        <f t="shared" si="657"/>
        <v>0</v>
      </c>
      <c r="BO936" s="33" t="e">
        <f t="shared" si="671"/>
        <v>#DIV/0!</v>
      </c>
      <c r="BP936" s="34">
        <f t="shared" si="658"/>
        <v>0</v>
      </c>
      <c r="BQ936" s="33" t="e">
        <f t="shared" si="672"/>
        <v>#DIV/0!</v>
      </c>
      <c r="BR936" s="36">
        <f t="shared" si="659"/>
        <v>0</v>
      </c>
      <c r="BS936" s="37" t="e">
        <f t="shared" si="673"/>
        <v>#DIV/0!</v>
      </c>
      <c r="BT936" s="37"/>
      <c r="BU936" s="52"/>
      <c r="BV936" s="38" t="e">
        <f t="shared" si="660"/>
        <v>#DIV/0!</v>
      </c>
      <c r="BW936" s="39">
        <f t="shared" si="661"/>
        <v>0</v>
      </c>
      <c r="BX936" s="31" t="e">
        <f t="shared" si="662"/>
        <v>#DIV/0!</v>
      </c>
      <c r="BY936" s="53"/>
      <c r="BZ936" s="53"/>
      <c r="CA936" s="53"/>
      <c r="CB936" s="53"/>
      <c r="CC936" s="54"/>
      <c r="CD936" s="54"/>
      <c r="CE936" s="54"/>
      <c r="CF936" s="42" t="e">
        <f t="shared" si="663"/>
        <v>#DIV/0!</v>
      </c>
      <c r="CG936" s="42" t="e">
        <f t="shared" si="664"/>
        <v>#DIV/0!</v>
      </c>
      <c r="CH936" s="42" t="e">
        <f t="shared" si="665"/>
        <v>#DIV/0!</v>
      </c>
      <c r="CI936" s="42" t="e">
        <f t="shared" si="666"/>
        <v>#DIV/0!</v>
      </c>
      <c r="CJ936" s="42" t="e">
        <f t="shared" si="667"/>
        <v>#DIV/0!</v>
      </c>
      <c r="CK936" s="43">
        <f t="shared" si="674"/>
        <v>0</v>
      </c>
    </row>
    <row r="937" spans="1:89" ht="50" hidden="1" customHeight="1" thickBot="1" x14ac:dyDescent="0.65">
      <c r="A937" s="47">
        <v>930</v>
      </c>
      <c r="B937" s="62"/>
      <c r="C937" s="48"/>
      <c r="D937" s="48"/>
      <c r="E937" s="48"/>
      <c r="F937" s="23"/>
      <c r="G937" s="19">
        <v>40</v>
      </c>
      <c r="H937" s="20">
        <f t="shared" si="668"/>
        <v>0</v>
      </c>
      <c r="I937" s="23"/>
      <c r="J937" s="22">
        <v>50</v>
      </c>
      <c r="K937" s="20">
        <f t="shared" si="632"/>
        <v>0</v>
      </c>
      <c r="L937" s="23"/>
      <c r="M937" s="24">
        <v>60</v>
      </c>
      <c r="N937" s="20">
        <f t="shared" si="633"/>
        <v>0</v>
      </c>
      <c r="O937" s="23"/>
      <c r="P937" s="25">
        <v>12</v>
      </c>
      <c r="Q937" s="20">
        <f t="shared" si="634"/>
        <v>0</v>
      </c>
      <c r="R937" s="23"/>
      <c r="S937" s="26">
        <v>12</v>
      </c>
      <c r="T937" s="20">
        <f t="shared" si="635"/>
        <v>0</v>
      </c>
      <c r="U937" s="23"/>
      <c r="V937" s="25">
        <v>8</v>
      </c>
      <c r="W937" s="20">
        <f t="shared" si="636"/>
        <v>0</v>
      </c>
      <c r="X937" s="23"/>
      <c r="Y937" s="25">
        <v>12</v>
      </c>
      <c r="Z937" s="20">
        <f t="shared" si="637"/>
        <v>0</v>
      </c>
      <c r="AA937" s="23"/>
      <c r="AB937" s="25">
        <v>10</v>
      </c>
      <c r="AC937" s="20">
        <f t="shared" si="638"/>
        <v>0</v>
      </c>
      <c r="AD937" s="23"/>
      <c r="AE937" s="25">
        <v>25</v>
      </c>
      <c r="AF937" s="20">
        <f t="shared" si="639"/>
        <v>0</v>
      </c>
      <c r="AG937" s="23"/>
      <c r="AH937" s="25">
        <v>7.5</v>
      </c>
      <c r="AI937" s="20">
        <f t="shared" si="640"/>
        <v>0</v>
      </c>
      <c r="AJ937" s="23"/>
      <c r="AK937" s="22">
        <v>15</v>
      </c>
      <c r="AL937" s="20">
        <f t="shared" si="641"/>
        <v>0</v>
      </c>
      <c r="AM937" s="23"/>
      <c r="AN937" s="25">
        <v>12</v>
      </c>
      <c r="AO937" s="20">
        <f t="shared" si="642"/>
        <v>0</v>
      </c>
      <c r="AP937" s="23">
        <f t="shared" si="643"/>
        <v>0</v>
      </c>
      <c r="AQ937" s="23"/>
      <c r="AR937" s="27">
        <v>4</v>
      </c>
      <c r="AS937" s="23">
        <f t="shared" si="644"/>
        <v>0</v>
      </c>
      <c r="AT937" s="23"/>
      <c r="AU937" s="28">
        <v>6</v>
      </c>
      <c r="AV937" s="23">
        <f t="shared" si="645"/>
        <v>0</v>
      </c>
      <c r="AW937" s="23"/>
      <c r="AX937" s="29">
        <f t="shared" si="646"/>
        <v>0</v>
      </c>
      <c r="AY937" s="23"/>
      <c r="AZ937" s="30" t="e">
        <f t="shared" si="647"/>
        <v>#DIV/0!</v>
      </c>
      <c r="BA937" s="30" t="e">
        <f t="shared" si="648"/>
        <v>#DIV/0!</v>
      </c>
      <c r="BB937" s="30" t="e">
        <f t="shared" si="649"/>
        <v>#DIV/0!</v>
      </c>
      <c r="BC937" s="20">
        <f t="shared" si="650"/>
        <v>0</v>
      </c>
      <c r="BD937" s="20">
        <f t="shared" si="651"/>
        <v>0</v>
      </c>
      <c r="BE937" s="20">
        <f t="shared" si="652"/>
        <v>0</v>
      </c>
      <c r="BF937" s="20">
        <f t="shared" si="653"/>
        <v>0</v>
      </c>
      <c r="BG937" s="50"/>
      <c r="BH937" s="51"/>
      <c r="BI937" s="31" t="e">
        <f t="shared" si="654"/>
        <v>#DIV/0!</v>
      </c>
      <c r="BJ937" s="32">
        <f t="shared" si="655"/>
        <v>0</v>
      </c>
      <c r="BK937" s="109" t="e">
        <f t="shared" si="669"/>
        <v>#DIV/0!</v>
      </c>
      <c r="BL937" s="34">
        <f t="shared" si="656"/>
        <v>0</v>
      </c>
      <c r="BM937" s="33" t="e">
        <f t="shared" si="670"/>
        <v>#DIV/0!</v>
      </c>
      <c r="BN937" s="35">
        <f t="shared" si="657"/>
        <v>0</v>
      </c>
      <c r="BO937" s="33" t="e">
        <f t="shared" si="671"/>
        <v>#DIV/0!</v>
      </c>
      <c r="BP937" s="34">
        <f t="shared" si="658"/>
        <v>0</v>
      </c>
      <c r="BQ937" s="33" t="e">
        <f t="shared" si="672"/>
        <v>#DIV/0!</v>
      </c>
      <c r="BR937" s="36">
        <f t="shared" si="659"/>
        <v>0</v>
      </c>
      <c r="BS937" s="37" t="e">
        <f t="shared" si="673"/>
        <v>#DIV/0!</v>
      </c>
      <c r="BT937" s="37"/>
      <c r="BU937" s="52"/>
      <c r="BV937" s="38" t="e">
        <f t="shared" si="660"/>
        <v>#DIV/0!</v>
      </c>
      <c r="BW937" s="39">
        <f t="shared" si="661"/>
        <v>0</v>
      </c>
      <c r="BX937" s="31" t="e">
        <f t="shared" si="662"/>
        <v>#DIV/0!</v>
      </c>
      <c r="BY937" s="53"/>
      <c r="BZ937" s="53"/>
      <c r="CA937" s="53"/>
      <c r="CB937" s="53"/>
      <c r="CC937" s="54"/>
      <c r="CD937" s="54"/>
      <c r="CE937" s="54"/>
      <c r="CF937" s="42" t="e">
        <f t="shared" si="663"/>
        <v>#DIV/0!</v>
      </c>
      <c r="CG937" s="42" t="e">
        <f t="shared" si="664"/>
        <v>#DIV/0!</v>
      </c>
      <c r="CH937" s="42" t="e">
        <f t="shared" si="665"/>
        <v>#DIV/0!</v>
      </c>
      <c r="CI937" s="42" t="e">
        <f t="shared" si="666"/>
        <v>#DIV/0!</v>
      </c>
      <c r="CJ937" s="42" t="e">
        <f t="shared" si="667"/>
        <v>#DIV/0!</v>
      </c>
      <c r="CK937" s="43">
        <f t="shared" si="674"/>
        <v>0</v>
      </c>
    </row>
    <row r="938" spans="1:89" ht="50" hidden="1" customHeight="1" thickBot="1" x14ac:dyDescent="0.65">
      <c r="A938" s="47">
        <v>931</v>
      </c>
      <c r="B938" s="47"/>
      <c r="C938" s="48"/>
      <c r="D938" s="48"/>
      <c r="E938" s="48"/>
      <c r="F938" s="23"/>
      <c r="G938" s="19">
        <v>40</v>
      </c>
      <c r="H938" s="20">
        <f t="shared" si="668"/>
        <v>0</v>
      </c>
      <c r="I938" s="23"/>
      <c r="J938" s="22">
        <v>50</v>
      </c>
      <c r="K938" s="20">
        <f t="shared" si="632"/>
        <v>0</v>
      </c>
      <c r="L938" s="23"/>
      <c r="M938" s="24">
        <v>60</v>
      </c>
      <c r="N938" s="20">
        <f t="shared" si="633"/>
        <v>0</v>
      </c>
      <c r="O938" s="23"/>
      <c r="P938" s="25">
        <v>12</v>
      </c>
      <c r="Q938" s="20">
        <f t="shared" si="634"/>
        <v>0</v>
      </c>
      <c r="R938" s="23"/>
      <c r="S938" s="26">
        <v>12</v>
      </c>
      <c r="T938" s="20">
        <f t="shared" si="635"/>
        <v>0</v>
      </c>
      <c r="U938" s="23"/>
      <c r="V938" s="25">
        <v>8</v>
      </c>
      <c r="W938" s="20">
        <f t="shared" si="636"/>
        <v>0</v>
      </c>
      <c r="X938" s="23"/>
      <c r="Y938" s="25">
        <v>12</v>
      </c>
      <c r="Z938" s="20">
        <f t="shared" si="637"/>
        <v>0</v>
      </c>
      <c r="AA938" s="23"/>
      <c r="AB938" s="25">
        <v>10</v>
      </c>
      <c r="AC938" s="20">
        <f t="shared" si="638"/>
        <v>0</v>
      </c>
      <c r="AD938" s="23"/>
      <c r="AE938" s="25">
        <v>25</v>
      </c>
      <c r="AF938" s="20">
        <f t="shared" si="639"/>
        <v>0</v>
      </c>
      <c r="AG938" s="23"/>
      <c r="AH938" s="25">
        <v>7.5</v>
      </c>
      <c r="AI938" s="20">
        <f t="shared" si="640"/>
        <v>0</v>
      </c>
      <c r="AJ938" s="23"/>
      <c r="AK938" s="22">
        <v>15</v>
      </c>
      <c r="AL938" s="20">
        <f t="shared" si="641"/>
        <v>0</v>
      </c>
      <c r="AM938" s="23"/>
      <c r="AN938" s="25">
        <v>12</v>
      </c>
      <c r="AO938" s="20">
        <f t="shared" si="642"/>
        <v>0</v>
      </c>
      <c r="AP938" s="23">
        <f t="shared" si="643"/>
        <v>0</v>
      </c>
      <c r="AQ938" s="23"/>
      <c r="AR938" s="27">
        <v>4</v>
      </c>
      <c r="AS938" s="23">
        <f t="shared" si="644"/>
        <v>0</v>
      </c>
      <c r="AT938" s="23"/>
      <c r="AU938" s="28">
        <v>6</v>
      </c>
      <c r="AV938" s="23">
        <f t="shared" si="645"/>
        <v>0</v>
      </c>
      <c r="AW938" s="23"/>
      <c r="AX938" s="29">
        <f t="shared" si="646"/>
        <v>0</v>
      </c>
      <c r="AY938" s="23"/>
      <c r="AZ938" s="30" t="e">
        <f t="shared" si="647"/>
        <v>#DIV/0!</v>
      </c>
      <c r="BA938" s="30" t="e">
        <f t="shared" si="648"/>
        <v>#DIV/0!</v>
      </c>
      <c r="BB938" s="30" t="e">
        <f t="shared" si="649"/>
        <v>#DIV/0!</v>
      </c>
      <c r="BC938" s="20">
        <f t="shared" si="650"/>
        <v>0</v>
      </c>
      <c r="BD938" s="20">
        <f t="shared" si="651"/>
        <v>0</v>
      </c>
      <c r="BE938" s="20">
        <f t="shared" si="652"/>
        <v>0</v>
      </c>
      <c r="BF938" s="20">
        <f t="shared" si="653"/>
        <v>0</v>
      </c>
      <c r="BG938" s="50"/>
      <c r="BH938" s="51"/>
      <c r="BI938" s="31" t="e">
        <f t="shared" si="654"/>
        <v>#DIV/0!</v>
      </c>
      <c r="BJ938" s="32">
        <f t="shared" si="655"/>
        <v>0</v>
      </c>
      <c r="BK938" s="109" t="e">
        <f t="shared" si="669"/>
        <v>#DIV/0!</v>
      </c>
      <c r="BL938" s="34">
        <f t="shared" si="656"/>
        <v>0</v>
      </c>
      <c r="BM938" s="33" t="e">
        <f t="shared" si="670"/>
        <v>#DIV/0!</v>
      </c>
      <c r="BN938" s="35">
        <f t="shared" si="657"/>
        <v>0</v>
      </c>
      <c r="BO938" s="33" t="e">
        <f t="shared" si="671"/>
        <v>#DIV/0!</v>
      </c>
      <c r="BP938" s="34">
        <f t="shared" si="658"/>
        <v>0</v>
      </c>
      <c r="BQ938" s="33" t="e">
        <f t="shared" si="672"/>
        <v>#DIV/0!</v>
      </c>
      <c r="BR938" s="36">
        <f t="shared" si="659"/>
        <v>0</v>
      </c>
      <c r="BS938" s="37" t="e">
        <f t="shared" si="673"/>
        <v>#DIV/0!</v>
      </c>
      <c r="BT938" s="37"/>
      <c r="BU938" s="52"/>
      <c r="BV938" s="38" t="e">
        <f t="shared" si="660"/>
        <v>#DIV/0!</v>
      </c>
      <c r="BW938" s="39">
        <f t="shared" si="661"/>
        <v>0</v>
      </c>
      <c r="BX938" s="31" t="e">
        <f t="shared" si="662"/>
        <v>#DIV/0!</v>
      </c>
      <c r="BY938" s="53"/>
      <c r="BZ938" s="53"/>
      <c r="CA938" s="53"/>
      <c r="CB938" s="53"/>
      <c r="CC938" s="54"/>
      <c r="CD938" s="54"/>
      <c r="CE938" s="54"/>
      <c r="CF938" s="42" t="e">
        <f t="shared" si="663"/>
        <v>#DIV/0!</v>
      </c>
      <c r="CG938" s="42" t="e">
        <f t="shared" si="664"/>
        <v>#DIV/0!</v>
      </c>
      <c r="CH938" s="42" t="e">
        <f t="shared" si="665"/>
        <v>#DIV/0!</v>
      </c>
      <c r="CI938" s="42" t="e">
        <f t="shared" si="666"/>
        <v>#DIV/0!</v>
      </c>
      <c r="CJ938" s="42" t="e">
        <f t="shared" si="667"/>
        <v>#DIV/0!</v>
      </c>
      <c r="CK938" s="43">
        <f t="shared" si="674"/>
        <v>0</v>
      </c>
    </row>
    <row r="939" spans="1:89" ht="50" hidden="1" customHeight="1" thickBot="1" x14ac:dyDescent="0.65">
      <c r="A939" s="47">
        <v>932</v>
      </c>
      <c r="B939" s="62"/>
      <c r="C939" s="48"/>
      <c r="D939" s="48"/>
      <c r="E939" s="48"/>
      <c r="F939" s="23"/>
      <c r="G939" s="19">
        <v>40</v>
      </c>
      <c r="H939" s="20">
        <f t="shared" si="668"/>
        <v>0</v>
      </c>
      <c r="I939" s="23"/>
      <c r="J939" s="22">
        <v>50</v>
      </c>
      <c r="K939" s="20">
        <f t="shared" si="632"/>
        <v>0</v>
      </c>
      <c r="L939" s="23"/>
      <c r="M939" s="24">
        <v>60</v>
      </c>
      <c r="N939" s="20">
        <f t="shared" si="633"/>
        <v>0</v>
      </c>
      <c r="O939" s="23"/>
      <c r="P939" s="25">
        <v>12</v>
      </c>
      <c r="Q939" s="20">
        <f t="shared" si="634"/>
        <v>0</v>
      </c>
      <c r="R939" s="23"/>
      <c r="S939" s="26">
        <v>12</v>
      </c>
      <c r="T939" s="20">
        <f t="shared" si="635"/>
        <v>0</v>
      </c>
      <c r="U939" s="23"/>
      <c r="V939" s="25">
        <v>8</v>
      </c>
      <c r="W939" s="20">
        <f t="shared" si="636"/>
        <v>0</v>
      </c>
      <c r="X939" s="23"/>
      <c r="Y939" s="25">
        <v>12</v>
      </c>
      <c r="Z939" s="20">
        <f t="shared" si="637"/>
        <v>0</v>
      </c>
      <c r="AA939" s="23"/>
      <c r="AB939" s="25">
        <v>10</v>
      </c>
      <c r="AC939" s="20">
        <f t="shared" si="638"/>
        <v>0</v>
      </c>
      <c r="AD939" s="23"/>
      <c r="AE939" s="25">
        <v>25</v>
      </c>
      <c r="AF939" s="20">
        <f t="shared" si="639"/>
        <v>0</v>
      </c>
      <c r="AG939" s="23"/>
      <c r="AH939" s="25">
        <v>7.5</v>
      </c>
      <c r="AI939" s="20">
        <f t="shared" si="640"/>
        <v>0</v>
      </c>
      <c r="AJ939" s="23"/>
      <c r="AK939" s="22">
        <v>15</v>
      </c>
      <c r="AL939" s="20">
        <f t="shared" si="641"/>
        <v>0</v>
      </c>
      <c r="AM939" s="23"/>
      <c r="AN939" s="25">
        <v>12</v>
      </c>
      <c r="AO939" s="20">
        <f t="shared" si="642"/>
        <v>0</v>
      </c>
      <c r="AP939" s="23">
        <f t="shared" si="643"/>
        <v>0</v>
      </c>
      <c r="AQ939" s="23"/>
      <c r="AR939" s="27">
        <v>4</v>
      </c>
      <c r="AS939" s="23">
        <f t="shared" si="644"/>
        <v>0</v>
      </c>
      <c r="AT939" s="23"/>
      <c r="AU939" s="28">
        <v>6</v>
      </c>
      <c r="AV939" s="23">
        <f t="shared" si="645"/>
        <v>0</v>
      </c>
      <c r="AW939" s="23"/>
      <c r="AX939" s="29">
        <f t="shared" si="646"/>
        <v>0</v>
      </c>
      <c r="AY939" s="23"/>
      <c r="AZ939" s="30" t="e">
        <f t="shared" si="647"/>
        <v>#DIV/0!</v>
      </c>
      <c r="BA939" s="30" t="e">
        <f t="shared" si="648"/>
        <v>#DIV/0!</v>
      </c>
      <c r="BB939" s="30" t="e">
        <f t="shared" si="649"/>
        <v>#DIV/0!</v>
      </c>
      <c r="BC939" s="20">
        <f t="shared" si="650"/>
        <v>0</v>
      </c>
      <c r="BD939" s="20">
        <f t="shared" si="651"/>
        <v>0</v>
      </c>
      <c r="BE939" s="20">
        <f t="shared" si="652"/>
        <v>0</v>
      </c>
      <c r="BF939" s="20">
        <f t="shared" si="653"/>
        <v>0</v>
      </c>
      <c r="BG939" s="50"/>
      <c r="BH939" s="51"/>
      <c r="BI939" s="31" t="e">
        <f t="shared" si="654"/>
        <v>#DIV/0!</v>
      </c>
      <c r="BJ939" s="32">
        <f t="shared" si="655"/>
        <v>0</v>
      </c>
      <c r="BK939" s="109" t="e">
        <f t="shared" si="669"/>
        <v>#DIV/0!</v>
      </c>
      <c r="BL939" s="34">
        <f t="shared" si="656"/>
        <v>0</v>
      </c>
      <c r="BM939" s="33" t="e">
        <f t="shared" si="670"/>
        <v>#DIV/0!</v>
      </c>
      <c r="BN939" s="35">
        <f t="shared" si="657"/>
        <v>0</v>
      </c>
      <c r="BO939" s="33" t="e">
        <f t="shared" si="671"/>
        <v>#DIV/0!</v>
      </c>
      <c r="BP939" s="34">
        <f t="shared" si="658"/>
        <v>0</v>
      </c>
      <c r="BQ939" s="33" t="e">
        <f t="shared" si="672"/>
        <v>#DIV/0!</v>
      </c>
      <c r="BR939" s="36">
        <f t="shared" si="659"/>
        <v>0</v>
      </c>
      <c r="BS939" s="37" t="e">
        <f t="shared" si="673"/>
        <v>#DIV/0!</v>
      </c>
      <c r="BT939" s="37"/>
      <c r="BU939" s="52"/>
      <c r="BV939" s="38" t="e">
        <f t="shared" si="660"/>
        <v>#DIV/0!</v>
      </c>
      <c r="BW939" s="39">
        <f t="shared" si="661"/>
        <v>0</v>
      </c>
      <c r="BX939" s="31" t="e">
        <f t="shared" si="662"/>
        <v>#DIV/0!</v>
      </c>
      <c r="BY939" s="53"/>
      <c r="BZ939" s="53"/>
      <c r="CA939" s="53"/>
      <c r="CB939" s="53"/>
      <c r="CC939" s="54"/>
      <c r="CD939" s="54"/>
      <c r="CE939" s="54"/>
      <c r="CF939" s="42" t="e">
        <f t="shared" si="663"/>
        <v>#DIV/0!</v>
      </c>
      <c r="CG939" s="42" t="e">
        <f t="shared" si="664"/>
        <v>#DIV/0!</v>
      </c>
      <c r="CH939" s="42" t="e">
        <f t="shared" si="665"/>
        <v>#DIV/0!</v>
      </c>
      <c r="CI939" s="42" t="e">
        <f t="shared" si="666"/>
        <v>#DIV/0!</v>
      </c>
      <c r="CJ939" s="42" t="e">
        <f t="shared" si="667"/>
        <v>#DIV/0!</v>
      </c>
      <c r="CK939" s="43">
        <f t="shared" si="674"/>
        <v>0</v>
      </c>
    </row>
    <row r="940" spans="1:89" ht="50" hidden="1" customHeight="1" thickBot="1" x14ac:dyDescent="0.65">
      <c r="A940" s="47">
        <v>933</v>
      </c>
      <c r="B940" s="47"/>
      <c r="C940" s="48"/>
      <c r="D940" s="48"/>
      <c r="E940" s="48"/>
      <c r="F940" s="23"/>
      <c r="G940" s="19">
        <v>40</v>
      </c>
      <c r="H940" s="20">
        <f t="shared" si="668"/>
        <v>0</v>
      </c>
      <c r="I940" s="23"/>
      <c r="J940" s="22">
        <v>50</v>
      </c>
      <c r="K940" s="20">
        <f t="shared" si="632"/>
        <v>0</v>
      </c>
      <c r="L940" s="23"/>
      <c r="M940" s="24">
        <v>60</v>
      </c>
      <c r="N940" s="20">
        <f t="shared" si="633"/>
        <v>0</v>
      </c>
      <c r="O940" s="23"/>
      <c r="P940" s="25">
        <v>12</v>
      </c>
      <c r="Q940" s="20">
        <f t="shared" si="634"/>
        <v>0</v>
      </c>
      <c r="R940" s="23"/>
      <c r="S940" s="26">
        <v>12</v>
      </c>
      <c r="T940" s="20">
        <f t="shared" si="635"/>
        <v>0</v>
      </c>
      <c r="U940" s="23"/>
      <c r="V940" s="25">
        <v>8</v>
      </c>
      <c r="W940" s="20">
        <f t="shared" si="636"/>
        <v>0</v>
      </c>
      <c r="X940" s="23"/>
      <c r="Y940" s="25">
        <v>12</v>
      </c>
      <c r="Z940" s="20">
        <f t="shared" si="637"/>
        <v>0</v>
      </c>
      <c r="AA940" s="23"/>
      <c r="AB940" s="25">
        <v>10</v>
      </c>
      <c r="AC940" s="20">
        <f t="shared" si="638"/>
        <v>0</v>
      </c>
      <c r="AD940" s="23"/>
      <c r="AE940" s="25">
        <v>25</v>
      </c>
      <c r="AF940" s="20">
        <f t="shared" si="639"/>
        <v>0</v>
      </c>
      <c r="AG940" s="23"/>
      <c r="AH940" s="25">
        <v>7.5</v>
      </c>
      <c r="AI940" s="20">
        <f t="shared" si="640"/>
        <v>0</v>
      </c>
      <c r="AJ940" s="23"/>
      <c r="AK940" s="22">
        <v>15</v>
      </c>
      <c r="AL940" s="20">
        <f t="shared" si="641"/>
        <v>0</v>
      </c>
      <c r="AM940" s="23"/>
      <c r="AN940" s="25">
        <v>12</v>
      </c>
      <c r="AO940" s="20">
        <f t="shared" si="642"/>
        <v>0</v>
      </c>
      <c r="AP940" s="23">
        <f t="shared" si="643"/>
        <v>0</v>
      </c>
      <c r="AQ940" s="23"/>
      <c r="AR940" s="27">
        <v>4</v>
      </c>
      <c r="AS940" s="23">
        <f t="shared" si="644"/>
        <v>0</v>
      </c>
      <c r="AT940" s="23"/>
      <c r="AU940" s="28">
        <v>6</v>
      </c>
      <c r="AV940" s="23">
        <f t="shared" si="645"/>
        <v>0</v>
      </c>
      <c r="AW940" s="23"/>
      <c r="AX940" s="29">
        <f t="shared" si="646"/>
        <v>0</v>
      </c>
      <c r="AY940" s="23"/>
      <c r="AZ940" s="30" t="e">
        <f t="shared" si="647"/>
        <v>#DIV/0!</v>
      </c>
      <c r="BA940" s="30" t="e">
        <f t="shared" si="648"/>
        <v>#DIV/0!</v>
      </c>
      <c r="BB940" s="30" t="e">
        <f t="shared" si="649"/>
        <v>#DIV/0!</v>
      </c>
      <c r="BC940" s="20">
        <f t="shared" si="650"/>
        <v>0</v>
      </c>
      <c r="BD940" s="20">
        <f t="shared" si="651"/>
        <v>0</v>
      </c>
      <c r="BE940" s="20">
        <f t="shared" si="652"/>
        <v>0</v>
      </c>
      <c r="BF940" s="20">
        <f t="shared" si="653"/>
        <v>0</v>
      </c>
      <c r="BG940" s="50"/>
      <c r="BH940" s="51"/>
      <c r="BI940" s="31" t="e">
        <f t="shared" si="654"/>
        <v>#DIV/0!</v>
      </c>
      <c r="BJ940" s="32">
        <f t="shared" si="655"/>
        <v>0</v>
      </c>
      <c r="BK940" s="109" t="e">
        <f t="shared" si="669"/>
        <v>#DIV/0!</v>
      </c>
      <c r="BL940" s="34">
        <f t="shared" si="656"/>
        <v>0</v>
      </c>
      <c r="BM940" s="33" t="e">
        <f t="shared" si="670"/>
        <v>#DIV/0!</v>
      </c>
      <c r="BN940" s="35">
        <f t="shared" si="657"/>
        <v>0</v>
      </c>
      <c r="BO940" s="33" t="e">
        <f t="shared" si="671"/>
        <v>#DIV/0!</v>
      </c>
      <c r="BP940" s="34">
        <f t="shared" si="658"/>
        <v>0</v>
      </c>
      <c r="BQ940" s="33" t="e">
        <f t="shared" si="672"/>
        <v>#DIV/0!</v>
      </c>
      <c r="BR940" s="36">
        <f t="shared" si="659"/>
        <v>0</v>
      </c>
      <c r="BS940" s="37" t="e">
        <f t="shared" si="673"/>
        <v>#DIV/0!</v>
      </c>
      <c r="BT940" s="37"/>
      <c r="BU940" s="52"/>
      <c r="BV940" s="38" t="e">
        <f t="shared" si="660"/>
        <v>#DIV/0!</v>
      </c>
      <c r="BW940" s="39">
        <f t="shared" si="661"/>
        <v>0</v>
      </c>
      <c r="BX940" s="31" t="e">
        <f t="shared" si="662"/>
        <v>#DIV/0!</v>
      </c>
      <c r="BY940" s="53"/>
      <c r="BZ940" s="53"/>
      <c r="CA940" s="53"/>
      <c r="CB940" s="53"/>
      <c r="CC940" s="54"/>
      <c r="CD940" s="54"/>
      <c r="CE940" s="54"/>
      <c r="CF940" s="42" t="e">
        <f t="shared" si="663"/>
        <v>#DIV/0!</v>
      </c>
      <c r="CG940" s="42" t="e">
        <f t="shared" si="664"/>
        <v>#DIV/0!</v>
      </c>
      <c r="CH940" s="42" t="e">
        <f t="shared" si="665"/>
        <v>#DIV/0!</v>
      </c>
      <c r="CI940" s="42" t="e">
        <f t="shared" si="666"/>
        <v>#DIV/0!</v>
      </c>
      <c r="CJ940" s="42" t="e">
        <f t="shared" si="667"/>
        <v>#DIV/0!</v>
      </c>
      <c r="CK940" s="43">
        <f t="shared" si="674"/>
        <v>0</v>
      </c>
    </row>
    <row r="941" spans="1:89" ht="50" hidden="1" customHeight="1" thickBot="1" x14ac:dyDescent="0.65">
      <c r="A941" s="47">
        <v>934</v>
      </c>
      <c r="B941" s="62"/>
      <c r="C941" s="48"/>
      <c r="D941" s="48"/>
      <c r="E941" s="48"/>
      <c r="F941" s="23"/>
      <c r="G941" s="19">
        <v>40</v>
      </c>
      <c r="H941" s="20">
        <f t="shared" si="668"/>
        <v>0</v>
      </c>
      <c r="I941" s="23"/>
      <c r="J941" s="22">
        <v>50</v>
      </c>
      <c r="K941" s="20">
        <f t="shared" si="632"/>
        <v>0</v>
      </c>
      <c r="L941" s="23"/>
      <c r="M941" s="24">
        <v>60</v>
      </c>
      <c r="N941" s="20">
        <f t="shared" si="633"/>
        <v>0</v>
      </c>
      <c r="O941" s="23"/>
      <c r="P941" s="25">
        <v>12</v>
      </c>
      <c r="Q941" s="20">
        <f t="shared" si="634"/>
        <v>0</v>
      </c>
      <c r="R941" s="23"/>
      <c r="S941" s="26">
        <v>12</v>
      </c>
      <c r="T941" s="20">
        <f t="shared" si="635"/>
        <v>0</v>
      </c>
      <c r="U941" s="23"/>
      <c r="V941" s="25">
        <v>8</v>
      </c>
      <c r="W941" s="20">
        <f t="shared" si="636"/>
        <v>0</v>
      </c>
      <c r="X941" s="23"/>
      <c r="Y941" s="25">
        <v>12</v>
      </c>
      <c r="Z941" s="20">
        <f t="shared" si="637"/>
        <v>0</v>
      </c>
      <c r="AA941" s="23"/>
      <c r="AB941" s="25">
        <v>10</v>
      </c>
      <c r="AC941" s="20">
        <f t="shared" si="638"/>
        <v>0</v>
      </c>
      <c r="AD941" s="23"/>
      <c r="AE941" s="25">
        <v>25</v>
      </c>
      <c r="AF941" s="20">
        <f t="shared" si="639"/>
        <v>0</v>
      </c>
      <c r="AG941" s="23"/>
      <c r="AH941" s="25">
        <v>7.5</v>
      </c>
      <c r="AI941" s="20">
        <f t="shared" si="640"/>
        <v>0</v>
      </c>
      <c r="AJ941" s="23"/>
      <c r="AK941" s="22">
        <v>15</v>
      </c>
      <c r="AL941" s="20">
        <f t="shared" si="641"/>
        <v>0</v>
      </c>
      <c r="AM941" s="23"/>
      <c r="AN941" s="25">
        <v>12</v>
      </c>
      <c r="AO941" s="20">
        <f t="shared" si="642"/>
        <v>0</v>
      </c>
      <c r="AP941" s="23">
        <f t="shared" si="643"/>
        <v>0</v>
      </c>
      <c r="AQ941" s="23"/>
      <c r="AR941" s="27">
        <v>4</v>
      </c>
      <c r="AS941" s="23">
        <f t="shared" si="644"/>
        <v>0</v>
      </c>
      <c r="AT941" s="23"/>
      <c r="AU941" s="28">
        <v>6</v>
      </c>
      <c r="AV941" s="23">
        <f t="shared" si="645"/>
        <v>0</v>
      </c>
      <c r="AW941" s="23"/>
      <c r="AX941" s="29">
        <f t="shared" si="646"/>
        <v>0</v>
      </c>
      <c r="AY941" s="23"/>
      <c r="AZ941" s="30" t="e">
        <f t="shared" si="647"/>
        <v>#DIV/0!</v>
      </c>
      <c r="BA941" s="30" t="e">
        <f t="shared" si="648"/>
        <v>#DIV/0!</v>
      </c>
      <c r="BB941" s="30" t="e">
        <f t="shared" si="649"/>
        <v>#DIV/0!</v>
      </c>
      <c r="BC941" s="20">
        <f t="shared" si="650"/>
        <v>0</v>
      </c>
      <c r="BD941" s="20">
        <f t="shared" si="651"/>
        <v>0</v>
      </c>
      <c r="BE941" s="20">
        <f t="shared" si="652"/>
        <v>0</v>
      </c>
      <c r="BF941" s="20">
        <f t="shared" si="653"/>
        <v>0</v>
      </c>
      <c r="BG941" s="50"/>
      <c r="BH941" s="51"/>
      <c r="BI941" s="31" t="e">
        <f t="shared" si="654"/>
        <v>#DIV/0!</v>
      </c>
      <c r="BJ941" s="32">
        <f t="shared" si="655"/>
        <v>0</v>
      </c>
      <c r="BK941" s="109" t="e">
        <f t="shared" si="669"/>
        <v>#DIV/0!</v>
      </c>
      <c r="BL941" s="34">
        <f t="shared" si="656"/>
        <v>0</v>
      </c>
      <c r="BM941" s="33" t="e">
        <f t="shared" si="670"/>
        <v>#DIV/0!</v>
      </c>
      <c r="BN941" s="35">
        <f t="shared" si="657"/>
        <v>0</v>
      </c>
      <c r="BO941" s="33" t="e">
        <f t="shared" si="671"/>
        <v>#DIV/0!</v>
      </c>
      <c r="BP941" s="34">
        <f t="shared" si="658"/>
        <v>0</v>
      </c>
      <c r="BQ941" s="33" t="e">
        <f t="shared" si="672"/>
        <v>#DIV/0!</v>
      </c>
      <c r="BR941" s="36">
        <f t="shared" si="659"/>
        <v>0</v>
      </c>
      <c r="BS941" s="37" t="e">
        <f t="shared" si="673"/>
        <v>#DIV/0!</v>
      </c>
      <c r="BT941" s="37"/>
      <c r="BU941" s="52"/>
      <c r="BV941" s="38" t="e">
        <f t="shared" si="660"/>
        <v>#DIV/0!</v>
      </c>
      <c r="BW941" s="39">
        <f t="shared" si="661"/>
        <v>0</v>
      </c>
      <c r="BX941" s="31" t="e">
        <f t="shared" si="662"/>
        <v>#DIV/0!</v>
      </c>
      <c r="BY941" s="53"/>
      <c r="BZ941" s="53"/>
      <c r="CA941" s="53"/>
      <c r="CB941" s="53"/>
      <c r="CC941" s="54"/>
      <c r="CD941" s="54"/>
      <c r="CE941" s="54"/>
      <c r="CF941" s="42" t="e">
        <f t="shared" si="663"/>
        <v>#DIV/0!</v>
      </c>
      <c r="CG941" s="42" t="e">
        <f t="shared" si="664"/>
        <v>#DIV/0!</v>
      </c>
      <c r="CH941" s="42" t="e">
        <f t="shared" si="665"/>
        <v>#DIV/0!</v>
      </c>
      <c r="CI941" s="42" t="e">
        <f t="shared" si="666"/>
        <v>#DIV/0!</v>
      </c>
      <c r="CJ941" s="42" t="e">
        <f t="shared" si="667"/>
        <v>#DIV/0!</v>
      </c>
      <c r="CK941" s="43">
        <f t="shared" si="674"/>
        <v>0</v>
      </c>
    </row>
    <row r="942" spans="1:89" ht="50" hidden="1" customHeight="1" thickBot="1" x14ac:dyDescent="0.65">
      <c r="A942" s="47">
        <v>935</v>
      </c>
      <c r="B942" s="47"/>
      <c r="C942" s="48"/>
      <c r="D942" s="48"/>
      <c r="E942" s="48"/>
      <c r="F942" s="23"/>
      <c r="G942" s="19">
        <v>40</v>
      </c>
      <c r="H942" s="20">
        <f t="shared" si="668"/>
        <v>0</v>
      </c>
      <c r="I942" s="23"/>
      <c r="J942" s="22">
        <v>50</v>
      </c>
      <c r="K942" s="20">
        <f t="shared" si="632"/>
        <v>0</v>
      </c>
      <c r="L942" s="23"/>
      <c r="M942" s="24">
        <v>60</v>
      </c>
      <c r="N942" s="20">
        <f t="shared" si="633"/>
        <v>0</v>
      </c>
      <c r="O942" s="23"/>
      <c r="P942" s="25">
        <v>12</v>
      </c>
      <c r="Q942" s="20">
        <f t="shared" si="634"/>
        <v>0</v>
      </c>
      <c r="R942" s="23"/>
      <c r="S942" s="26">
        <v>12</v>
      </c>
      <c r="T942" s="20">
        <f t="shared" si="635"/>
        <v>0</v>
      </c>
      <c r="U942" s="23"/>
      <c r="V942" s="25">
        <v>8</v>
      </c>
      <c r="W942" s="20">
        <f t="shared" si="636"/>
        <v>0</v>
      </c>
      <c r="X942" s="23"/>
      <c r="Y942" s="25">
        <v>12</v>
      </c>
      <c r="Z942" s="20">
        <f t="shared" si="637"/>
        <v>0</v>
      </c>
      <c r="AA942" s="23"/>
      <c r="AB942" s="25">
        <v>10</v>
      </c>
      <c r="AC942" s="20">
        <f t="shared" si="638"/>
        <v>0</v>
      </c>
      <c r="AD942" s="23"/>
      <c r="AE942" s="25">
        <v>25</v>
      </c>
      <c r="AF942" s="20">
        <f t="shared" si="639"/>
        <v>0</v>
      </c>
      <c r="AG942" s="23"/>
      <c r="AH942" s="25">
        <v>7.5</v>
      </c>
      <c r="AI942" s="20">
        <f t="shared" si="640"/>
        <v>0</v>
      </c>
      <c r="AJ942" s="23"/>
      <c r="AK942" s="22">
        <v>15</v>
      </c>
      <c r="AL942" s="20">
        <f t="shared" si="641"/>
        <v>0</v>
      </c>
      <c r="AM942" s="23"/>
      <c r="AN942" s="25">
        <v>12</v>
      </c>
      <c r="AO942" s="20">
        <f t="shared" si="642"/>
        <v>0</v>
      </c>
      <c r="AP942" s="23">
        <f t="shared" si="643"/>
        <v>0</v>
      </c>
      <c r="AQ942" s="23"/>
      <c r="AR942" s="27">
        <v>4</v>
      </c>
      <c r="AS942" s="23">
        <f t="shared" si="644"/>
        <v>0</v>
      </c>
      <c r="AT942" s="23"/>
      <c r="AU942" s="28">
        <v>6</v>
      </c>
      <c r="AV942" s="23">
        <f t="shared" si="645"/>
        <v>0</v>
      </c>
      <c r="AW942" s="23"/>
      <c r="AX942" s="29">
        <f t="shared" si="646"/>
        <v>0</v>
      </c>
      <c r="AY942" s="23"/>
      <c r="AZ942" s="30" t="e">
        <f t="shared" si="647"/>
        <v>#DIV/0!</v>
      </c>
      <c r="BA942" s="30" t="e">
        <f t="shared" si="648"/>
        <v>#DIV/0!</v>
      </c>
      <c r="BB942" s="30" t="e">
        <f t="shared" si="649"/>
        <v>#DIV/0!</v>
      </c>
      <c r="BC942" s="20">
        <f t="shared" si="650"/>
        <v>0</v>
      </c>
      <c r="BD942" s="20">
        <f t="shared" si="651"/>
        <v>0</v>
      </c>
      <c r="BE942" s="20">
        <f t="shared" si="652"/>
        <v>0</v>
      </c>
      <c r="BF942" s="20">
        <f t="shared" si="653"/>
        <v>0</v>
      </c>
      <c r="BG942" s="50"/>
      <c r="BH942" s="51"/>
      <c r="BI942" s="31" t="e">
        <f t="shared" si="654"/>
        <v>#DIV/0!</v>
      </c>
      <c r="BJ942" s="32">
        <f t="shared" si="655"/>
        <v>0</v>
      </c>
      <c r="BK942" s="109" t="e">
        <f t="shared" si="669"/>
        <v>#DIV/0!</v>
      </c>
      <c r="BL942" s="34">
        <f t="shared" si="656"/>
        <v>0</v>
      </c>
      <c r="BM942" s="33" t="e">
        <f t="shared" si="670"/>
        <v>#DIV/0!</v>
      </c>
      <c r="BN942" s="35">
        <f t="shared" si="657"/>
        <v>0</v>
      </c>
      <c r="BO942" s="33" t="e">
        <f t="shared" si="671"/>
        <v>#DIV/0!</v>
      </c>
      <c r="BP942" s="34">
        <f t="shared" si="658"/>
        <v>0</v>
      </c>
      <c r="BQ942" s="33" t="e">
        <f t="shared" si="672"/>
        <v>#DIV/0!</v>
      </c>
      <c r="BR942" s="36">
        <f t="shared" si="659"/>
        <v>0</v>
      </c>
      <c r="BS942" s="37" t="e">
        <f t="shared" si="673"/>
        <v>#DIV/0!</v>
      </c>
      <c r="BT942" s="37"/>
      <c r="BU942" s="52"/>
      <c r="BV942" s="38" t="e">
        <f t="shared" si="660"/>
        <v>#DIV/0!</v>
      </c>
      <c r="BW942" s="39">
        <f t="shared" si="661"/>
        <v>0</v>
      </c>
      <c r="BX942" s="31" t="e">
        <f t="shared" si="662"/>
        <v>#DIV/0!</v>
      </c>
      <c r="BY942" s="53"/>
      <c r="BZ942" s="53"/>
      <c r="CA942" s="53"/>
      <c r="CB942" s="53"/>
      <c r="CC942" s="54"/>
      <c r="CD942" s="54"/>
      <c r="CE942" s="54"/>
      <c r="CF942" s="42" t="e">
        <f t="shared" si="663"/>
        <v>#DIV/0!</v>
      </c>
      <c r="CG942" s="42" t="e">
        <f t="shared" si="664"/>
        <v>#DIV/0!</v>
      </c>
      <c r="CH942" s="42" t="e">
        <f t="shared" si="665"/>
        <v>#DIV/0!</v>
      </c>
      <c r="CI942" s="42" t="e">
        <f t="shared" si="666"/>
        <v>#DIV/0!</v>
      </c>
      <c r="CJ942" s="42" t="e">
        <f t="shared" si="667"/>
        <v>#DIV/0!</v>
      </c>
      <c r="CK942" s="43">
        <f t="shared" si="674"/>
        <v>0</v>
      </c>
    </row>
    <row r="943" spans="1:89" ht="50" hidden="1" customHeight="1" thickBot="1" x14ac:dyDescent="0.65">
      <c r="A943" s="47">
        <v>936</v>
      </c>
      <c r="B943" s="47"/>
      <c r="C943" s="48"/>
      <c r="D943" s="48"/>
      <c r="E943" s="48"/>
      <c r="F943" s="23"/>
      <c r="G943" s="19">
        <v>40</v>
      </c>
      <c r="H943" s="20">
        <f t="shared" si="668"/>
        <v>0</v>
      </c>
      <c r="I943" s="23"/>
      <c r="J943" s="22">
        <v>50</v>
      </c>
      <c r="K943" s="20">
        <f t="shared" si="632"/>
        <v>0</v>
      </c>
      <c r="L943" s="23"/>
      <c r="M943" s="24">
        <v>60</v>
      </c>
      <c r="N943" s="20">
        <f t="shared" si="633"/>
        <v>0</v>
      </c>
      <c r="O943" s="23"/>
      <c r="P943" s="25">
        <v>12</v>
      </c>
      <c r="Q943" s="20">
        <f t="shared" si="634"/>
        <v>0</v>
      </c>
      <c r="R943" s="23"/>
      <c r="S943" s="26">
        <v>12</v>
      </c>
      <c r="T943" s="20">
        <f t="shared" si="635"/>
        <v>0</v>
      </c>
      <c r="U943" s="23"/>
      <c r="V943" s="25">
        <v>8</v>
      </c>
      <c r="W943" s="20">
        <f t="shared" si="636"/>
        <v>0</v>
      </c>
      <c r="X943" s="23"/>
      <c r="Y943" s="25">
        <v>12</v>
      </c>
      <c r="Z943" s="20">
        <f t="shared" si="637"/>
        <v>0</v>
      </c>
      <c r="AA943" s="23"/>
      <c r="AB943" s="25">
        <v>10</v>
      </c>
      <c r="AC943" s="20">
        <f t="shared" si="638"/>
        <v>0</v>
      </c>
      <c r="AD943" s="23"/>
      <c r="AE943" s="25">
        <v>25</v>
      </c>
      <c r="AF943" s="20">
        <f t="shared" si="639"/>
        <v>0</v>
      </c>
      <c r="AG943" s="23"/>
      <c r="AH943" s="25">
        <v>7.5</v>
      </c>
      <c r="AI943" s="20">
        <f t="shared" si="640"/>
        <v>0</v>
      </c>
      <c r="AJ943" s="23"/>
      <c r="AK943" s="22">
        <v>15</v>
      </c>
      <c r="AL943" s="20">
        <f t="shared" si="641"/>
        <v>0</v>
      </c>
      <c r="AM943" s="23"/>
      <c r="AN943" s="25">
        <v>12</v>
      </c>
      <c r="AO943" s="20">
        <f t="shared" si="642"/>
        <v>0</v>
      </c>
      <c r="AP943" s="23">
        <f t="shared" si="643"/>
        <v>0</v>
      </c>
      <c r="AQ943" s="23"/>
      <c r="AR943" s="27">
        <v>4</v>
      </c>
      <c r="AS943" s="23">
        <f t="shared" si="644"/>
        <v>0</v>
      </c>
      <c r="AT943" s="23"/>
      <c r="AU943" s="28">
        <v>6</v>
      </c>
      <c r="AV943" s="23">
        <f t="shared" si="645"/>
        <v>0</v>
      </c>
      <c r="AW943" s="23"/>
      <c r="AX943" s="29">
        <f t="shared" si="646"/>
        <v>0</v>
      </c>
      <c r="AY943" s="23"/>
      <c r="AZ943" s="30" t="e">
        <f t="shared" si="647"/>
        <v>#DIV/0!</v>
      </c>
      <c r="BA943" s="30" t="e">
        <f t="shared" si="648"/>
        <v>#DIV/0!</v>
      </c>
      <c r="BB943" s="30" t="e">
        <f t="shared" si="649"/>
        <v>#DIV/0!</v>
      </c>
      <c r="BC943" s="20">
        <f t="shared" si="650"/>
        <v>0</v>
      </c>
      <c r="BD943" s="20">
        <f t="shared" si="651"/>
        <v>0</v>
      </c>
      <c r="BE943" s="20">
        <f t="shared" si="652"/>
        <v>0</v>
      </c>
      <c r="BF943" s="20">
        <f t="shared" si="653"/>
        <v>0</v>
      </c>
      <c r="BG943" s="50"/>
      <c r="BH943" s="51"/>
      <c r="BI943" s="31" t="e">
        <f t="shared" si="654"/>
        <v>#DIV/0!</v>
      </c>
      <c r="BJ943" s="32">
        <f t="shared" si="655"/>
        <v>0</v>
      </c>
      <c r="BK943" s="109" t="e">
        <f t="shared" si="669"/>
        <v>#DIV/0!</v>
      </c>
      <c r="BL943" s="34">
        <f t="shared" si="656"/>
        <v>0</v>
      </c>
      <c r="BM943" s="33" t="e">
        <f t="shared" si="670"/>
        <v>#DIV/0!</v>
      </c>
      <c r="BN943" s="35">
        <f t="shared" si="657"/>
        <v>0</v>
      </c>
      <c r="BO943" s="33" t="e">
        <f t="shared" si="671"/>
        <v>#DIV/0!</v>
      </c>
      <c r="BP943" s="34">
        <f t="shared" si="658"/>
        <v>0</v>
      </c>
      <c r="BQ943" s="33" t="e">
        <f t="shared" si="672"/>
        <v>#DIV/0!</v>
      </c>
      <c r="BR943" s="36">
        <f t="shared" si="659"/>
        <v>0</v>
      </c>
      <c r="BS943" s="37" t="e">
        <f t="shared" si="673"/>
        <v>#DIV/0!</v>
      </c>
      <c r="BT943" s="37"/>
      <c r="BU943" s="52"/>
      <c r="BV943" s="38" t="e">
        <f t="shared" si="660"/>
        <v>#DIV/0!</v>
      </c>
      <c r="BW943" s="39">
        <f t="shared" si="661"/>
        <v>0</v>
      </c>
      <c r="BX943" s="31" t="e">
        <f t="shared" si="662"/>
        <v>#DIV/0!</v>
      </c>
      <c r="BY943" s="53"/>
      <c r="BZ943" s="53"/>
      <c r="CA943" s="53"/>
      <c r="CB943" s="53"/>
      <c r="CC943" s="54"/>
      <c r="CD943" s="54"/>
      <c r="CE943" s="54"/>
      <c r="CF943" s="42" t="e">
        <f t="shared" si="663"/>
        <v>#DIV/0!</v>
      </c>
      <c r="CG943" s="42" t="e">
        <f t="shared" si="664"/>
        <v>#DIV/0!</v>
      </c>
      <c r="CH943" s="42" t="e">
        <f t="shared" si="665"/>
        <v>#DIV/0!</v>
      </c>
      <c r="CI943" s="42" t="e">
        <f t="shared" si="666"/>
        <v>#DIV/0!</v>
      </c>
      <c r="CJ943" s="42" t="e">
        <f t="shared" si="667"/>
        <v>#DIV/0!</v>
      </c>
      <c r="CK943" s="43">
        <f t="shared" si="674"/>
        <v>0</v>
      </c>
    </row>
    <row r="944" spans="1:89" ht="50" hidden="1" customHeight="1" thickBot="1" x14ac:dyDescent="0.65">
      <c r="A944" s="47">
        <v>937</v>
      </c>
      <c r="B944" s="47"/>
      <c r="C944" s="48"/>
      <c r="D944" s="48"/>
      <c r="E944" s="48"/>
      <c r="F944" s="23"/>
      <c r="G944" s="19">
        <v>40</v>
      </c>
      <c r="H944" s="20">
        <f t="shared" si="668"/>
        <v>0</v>
      </c>
      <c r="I944" s="23"/>
      <c r="J944" s="22">
        <v>50</v>
      </c>
      <c r="K944" s="20">
        <f t="shared" si="632"/>
        <v>0</v>
      </c>
      <c r="L944" s="23"/>
      <c r="M944" s="24">
        <v>60</v>
      </c>
      <c r="N944" s="20">
        <f t="shared" si="633"/>
        <v>0</v>
      </c>
      <c r="O944" s="23"/>
      <c r="P944" s="25">
        <v>12</v>
      </c>
      <c r="Q944" s="20">
        <f t="shared" si="634"/>
        <v>0</v>
      </c>
      <c r="R944" s="23"/>
      <c r="S944" s="26">
        <v>12</v>
      </c>
      <c r="T944" s="20">
        <f t="shared" si="635"/>
        <v>0</v>
      </c>
      <c r="U944" s="23"/>
      <c r="V944" s="25">
        <v>8</v>
      </c>
      <c r="W944" s="20">
        <f t="shared" si="636"/>
        <v>0</v>
      </c>
      <c r="X944" s="23"/>
      <c r="Y944" s="25">
        <v>12</v>
      </c>
      <c r="Z944" s="20">
        <f t="shared" si="637"/>
        <v>0</v>
      </c>
      <c r="AA944" s="23"/>
      <c r="AB944" s="25">
        <v>10</v>
      </c>
      <c r="AC944" s="20">
        <f t="shared" si="638"/>
        <v>0</v>
      </c>
      <c r="AD944" s="23"/>
      <c r="AE944" s="25">
        <v>25</v>
      </c>
      <c r="AF944" s="20">
        <f t="shared" si="639"/>
        <v>0</v>
      </c>
      <c r="AG944" s="23"/>
      <c r="AH944" s="25">
        <v>7.5</v>
      </c>
      <c r="AI944" s="20">
        <f t="shared" si="640"/>
        <v>0</v>
      </c>
      <c r="AJ944" s="23"/>
      <c r="AK944" s="22">
        <v>15</v>
      </c>
      <c r="AL944" s="20">
        <f t="shared" si="641"/>
        <v>0</v>
      </c>
      <c r="AM944" s="23"/>
      <c r="AN944" s="25">
        <v>12</v>
      </c>
      <c r="AO944" s="20">
        <f t="shared" si="642"/>
        <v>0</v>
      </c>
      <c r="AP944" s="23">
        <f t="shared" si="643"/>
        <v>0</v>
      </c>
      <c r="AQ944" s="23"/>
      <c r="AR944" s="27">
        <v>4</v>
      </c>
      <c r="AS944" s="23">
        <f t="shared" si="644"/>
        <v>0</v>
      </c>
      <c r="AT944" s="23"/>
      <c r="AU944" s="28">
        <v>6</v>
      </c>
      <c r="AV944" s="23">
        <f t="shared" si="645"/>
        <v>0</v>
      </c>
      <c r="AW944" s="23"/>
      <c r="AX944" s="29">
        <f t="shared" si="646"/>
        <v>0</v>
      </c>
      <c r="AY944" s="23"/>
      <c r="AZ944" s="30" t="e">
        <f t="shared" si="647"/>
        <v>#DIV/0!</v>
      </c>
      <c r="BA944" s="30" t="e">
        <f t="shared" si="648"/>
        <v>#DIV/0!</v>
      </c>
      <c r="BB944" s="30" t="e">
        <f t="shared" si="649"/>
        <v>#DIV/0!</v>
      </c>
      <c r="BC944" s="20">
        <f t="shared" si="650"/>
        <v>0</v>
      </c>
      <c r="BD944" s="20">
        <f t="shared" si="651"/>
        <v>0</v>
      </c>
      <c r="BE944" s="20">
        <f t="shared" si="652"/>
        <v>0</v>
      </c>
      <c r="BF944" s="20">
        <f t="shared" si="653"/>
        <v>0</v>
      </c>
      <c r="BG944" s="50"/>
      <c r="BH944" s="51"/>
      <c r="BI944" s="31" t="e">
        <f t="shared" si="654"/>
        <v>#DIV/0!</v>
      </c>
      <c r="BJ944" s="32">
        <f t="shared" si="655"/>
        <v>0</v>
      </c>
      <c r="BK944" s="109" t="e">
        <f t="shared" si="669"/>
        <v>#DIV/0!</v>
      </c>
      <c r="BL944" s="34">
        <f t="shared" si="656"/>
        <v>0</v>
      </c>
      <c r="BM944" s="33" t="e">
        <f t="shared" si="670"/>
        <v>#DIV/0!</v>
      </c>
      <c r="BN944" s="35">
        <f t="shared" si="657"/>
        <v>0</v>
      </c>
      <c r="BO944" s="33" t="e">
        <f t="shared" si="671"/>
        <v>#DIV/0!</v>
      </c>
      <c r="BP944" s="34">
        <f t="shared" si="658"/>
        <v>0</v>
      </c>
      <c r="BQ944" s="33" t="e">
        <f t="shared" si="672"/>
        <v>#DIV/0!</v>
      </c>
      <c r="BR944" s="36">
        <f t="shared" si="659"/>
        <v>0</v>
      </c>
      <c r="BS944" s="37" t="e">
        <f t="shared" si="673"/>
        <v>#DIV/0!</v>
      </c>
      <c r="BT944" s="37"/>
      <c r="BU944" s="52"/>
      <c r="BV944" s="38" t="e">
        <f t="shared" si="660"/>
        <v>#DIV/0!</v>
      </c>
      <c r="BW944" s="39">
        <f t="shared" si="661"/>
        <v>0</v>
      </c>
      <c r="BX944" s="31" t="e">
        <f t="shared" si="662"/>
        <v>#DIV/0!</v>
      </c>
      <c r="BY944" s="53"/>
      <c r="BZ944" s="53"/>
      <c r="CA944" s="53"/>
      <c r="CB944" s="53"/>
      <c r="CC944" s="54"/>
      <c r="CD944" s="54"/>
      <c r="CE944" s="54"/>
      <c r="CF944" s="42" t="e">
        <f t="shared" si="663"/>
        <v>#DIV/0!</v>
      </c>
      <c r="CG944" s="42" t="e">
        <f t="shared" si="664"/>
        <v>#DIV/0!</v>
      </c>
      <c r="CH944" s="42" t="e">
        <f t="shared" si="665"/>
        <v>#DIV/0!</v>
      </c>
      <c r="CI944" s="42" t="e">
        <f t="shared" si="666"/>
        <v>#DIV/0!</v>
      </c>
      <c r="CJ944" s="42" t="e">
        <f t="shared" si="667"/>
        <v>#DIV/0!</v>
      </c>
      <c r="CK944" s="43">
        <f t="shared" si="674"/>
        <v>0</v>
      </c>
    </row>
    <row r="945" spans="1:89" ht="50" hidden="1" customHeight="1" thickBot="1" x14ac:dyDescent="0.65">
      <c r="A945" s="47">
        <v>938</v>
      </c>
      <c r="B945" s="47"/>
      <c r="C945" s="48"/>
      <c r="D945" s="48"/>
      <c r="E945" s="48"/>
      <c r="F945" s="23"/>
      <c r="G945" s="19">
        <v>40</v>
      </c>
      <c r="H945" s="20">
        <f t="shared" si="668"/>
        <v>0</v>
      </c>
      <c r="I945" s="23"/>
      <c r="J945" s="22">
        <v>50</v>
      </c>
      <c r="K945" s="20">
        <f t="shared" si="632"/>
        <v>0</v>
      </c>
      <c r="L945" s="23"/>
      <c r="M945" s="24">
        <v>60</v>
      </c>
      <c r="N945" s="20">
        <f t="shared" si="633"/>
        <v>0</v>
      </c>
      <c r="O945" s="23"/>
      <c r="P945" s="25">
        <v>12</v>
      </c>
      <c r="Q945" s="20">
        <f t="shared" si="634"/>
        <v>0</v>
      </c>
      <c r="R945" s="23"/>
      <c r="S945" s="26">
        <v>12</v>
      </c>
      <c r="T945" s="20">
        <f t="shared" si="635"/>
        <v>0</v>
      </c>
      <c r="U945" s="23"/>
      <c r="V945" s="25">
        <v>8</v>
      </c>
      <c r="W945" s="20">
        <f t="shared" si="636"/>
        <v>0</v>
      </c>
      <c r="X945" s="23"/>
      <c r="Y945" s="25">
        <v>12</v>
      </c>
      <c r="Z945" s="20">
        <f t="shared" si="637"/>
        <v>0</v>
      </c>
      <c r="AA945" s="23"/>
      <c r="AB945" s="25">
        <v>10</v>
      </c>
      <c r="AC945" s="20">
        <f t="shared" si="638"/>
        <v>0</v>
      </c>
      <c r="AD945" s="23"/>
      <c r="AE945" s="25">
        <v>25</v>
      </c>
      <c r="AF945" s="20">
        <f t="shared" si="639"/>
        <v>0</v>
      </c>
      <c r="AG945" s="23"/>
      <c r="AH945" s="25">
        <v>7.5</v>
      </c>
      <c r="AI945" s="20">
        <f t="shared" si="640"/>
        <v>0</v>
      </c>
      <c r="AJ945" s="23"/>
      <c r="AK945" s="22">
        <v>15</v>
      </c>
      <c r="AL945" s="20">
        <f t="shared" si="641"/>
        <v>0</v>
      </c>
      <c r="AM945" s="23"/>
      <c r="AN945" s="25">
        <v>12</v>
      </c>
      <c r="AO945" s="20">
        <f t="shared" si="642"/>
        <v>0</v>
      </c>
      <c r="AP945" s="23">
        <f t="shared" si="643"/>
        <v>0</v>
      </c>
      <c r="AQ945" s="23"/>
      <c r="AR945" s="27">
        <v>4</v>
      </c>
      <c r="AS945" s="23">
        <f t="shared" si="644"/>
        <v>0</v>
      </c>
      <c r="AT945" s="23"/>
      <c r="AU945" s="28">
        <v>6</v>
      </c>
      <c r="AV945" s="23">
        <f t="shared" si="645"/>
        <v>0</v>
      </c>
      <c r="AW945" s="23"/>
      <c r="AX945" s="29">
        <f t="shared" si="646"/>
        <v>0</v>
      </c>
      <c r="AY945" s="23"/>
      <c r="AZ945" s="30" t="e">
        <f t="shared" si="647"/>
        <v>#DIV/0!</v>
      </c>
      <c r="BA945" s="30" t="e">
        <f t="shared" si="648"/>
        <v>#DIV/0!</v>
      </c>
      <c r="BB945" s="30" t="e">
        <f t="shared" si="649"/>
        <v>#DIV/0!</v>
      </c>
      <c r="BC945" s="20">
        <f t="shared" si="650"/>
        <v>0</v>
      </c>
      <c r="BD945" s="20">
        <f t="shared" si="651"/>
        <v>0</v>
      </c>
      <c r="BE945" s="20">
        <f t="shared" si="652"/>
        <v>0</v>
      </c>
      <c r="BF945" s="20">
        <f t="shared" si="653"/>
        <v>0</v>
      </c>
      <c r="BG945" s="50"/>
      <c r="BH945" s="51"/>
      <c r="BI945" s="31" t="e">
        <f t="shared" si="654"/>
        <v>#DIV/0!</v>
      </c>
      <c r="BJ945" s="32">
        <f t="shared" si="655"/>
        <v>0</v>
      </c>
      <c r="BK945" s="109" t="e">
        <f t="shared" si="669"/>
        <v>#DIV/0!</v>
      </c>
      <c r="BL945" s="34">
        <f t="shared" si="656"/>
        <v>0</v>
      </c>
      <c r="BM945" s="33" t="e">
        <f t="shared" si="670"/>
        <v>#DIV/0!</v>
      </c>
      <c r="BN945" s="35">
        <f t="shared" si="657"/>
        <v>0</v>
      </c>
      <c r="BO945" s="33" t="e">
        <f t="shared" si="671"/>
        <v>#DIV/0!</v>
      </c>
      <c r="BP945" s="34">
        <f t="shared" si="658"/>
        <v>0</v>
      </c>
      <c r="BQ945" s="33" t="e">
        <f t="shared" si="672"/>
        <v>#DIV/0!</v>
      </c>
      <c r="BR945" s="36">
        <f t="shared" si="659"/>
        <v>0</v>
      </c>
      <c r="BS945" s="37" t="e">
        <f t="shared" si="673"/>
        <v>#DIV/0!</v>
      </c>
      <c r="BT945" s="37"/>
      <c r="BU945" s="52"/>
      <c r="BV945" s="38" t="e">
        <f t="shared" si="660"/>
        <v>#DIV/0!</v>
      </c>
      <c r="BW945" s="39">
        <f t="shared" si="661"/>
        <v>0</v>
      </c>
      <c r="BX945" s="31" t="e">
        <f t="shared" si="662"/>
        <v>#DIV/0!</v>
      </c>
      <c r="BY945" s="53"/>
      <c r="BZ945" s="53"/>
      <c r="CA945" s="53"/>
      <c r="CB945" s="53"/>
      <c r="CC945" s="54"/>
      <c r="CD945" s="54"/>
      <c r="CE945" s="54"/>
      <c r="CF945" s="42" t="e">
        <f t="shared" si="663"/>
        <v>#DIV/0!</v>
      </c>
      <c r="CG945" s="42" t="e">
        <f t="shared" si="664"/>
        <v>#DIV/0!</v>
      </c>
      <c r="CH945" s="42" t="e">
        <f t="shared" si="665"/>
        <v>#DIV/0!</v>
      </c>
      <c r="CI945" s="42" t="e">
        <f t="shared" si="666"/>
        <v>#DIV/0!</v>
      </c>
      <c r="CJ945" s="42" t="e">
        <f t="shared" si="667"/>
        <v>#DIV/0!</v>
      </c>
      <c r="CK945" s="43">
        <f t="shared" si="674"/>
        <v>0</v>
      </c>
    </row>
    <row r="946" spans="1:89" ht="50" hidden="1" customHeight="1" thickBot="1" x14ac:dyDescent="0.65">
      <c r="A946" s="47">
        <v>939</v>
      </c>
      <c r="B946" s="47"/>
      <c r="C946" s="48"/>
      <c r="D946" s="48"/>
      <c r="E946" s="48"/>
      <c r="F946" s="23"/>
      <c r="G946" s="19">
        <v>40</v>
      </c>
      <c r="H946" s="20">
        <f t="shared" si="668"/>
        <v>0</v>
      </c>
      <c r="I946" s="23"/>
      <c r="J946" s="22">
        <v>50</v>
      </c>
      <c r="K946" s="20">
        <f t="shared" si="632"/>
        <v>0</v>
      </c>
      <c r="L946" s="23"/>
      <c r="M946" s="24">
        <v>60</v>
      </c>
      <c r="N946" s="20">
        <f t="shared" si="633"/>
        <v>0</v>
      </c>
      <c r="O946" s="23"/>
      <c r="P946" s="25">
        <v>12</v>
      </c>
      <c r="Q946" s="20">
        <f t="shared" si="634"/>
        <v>0</v>
      </c>
      <c r="R946" s="23"/>
      <c r="S946" s="26">
        <v>12</v>
      </c>
      <c r="T946" s="20">
        <f t="shared" si="635"/>
        <v>0</v>
      </c>
      <c r="U946" s="23"/>
      <c r="V946" s="25">
        <v>8</v>
      </c>
      <c r="W946" s="20">
        <f t="shared" si="636"/>
        <v>0</v>
      </c>
      <c r="X946" s="23"/>
      <c r="Y946" s="25">
        <v>12</v>
      </c>
      <c r="Z946" s="20">
        <f t="shared" si="637"/>
        <v>0</v>
      </c>
      <c r="AA946" s="23"/>
      <c r="AB946" s="25">
        <v>10</v>
      </c>
      <c r="AC946" s="20">
        <f t="shared" si="638"/>
        <v>0</v>
      </c>
      <c r="AD946" s="23"/>
      <c r="AE946" s="25">
        <v>25</v>
      </c>
      <c r="AF946" s="20">
        <f t="shared" si="639"/>
        <v>0</v>
      </c>
      <c r="AG946" s="23"/>
      <c r="AH946" s="25">
        <v>7.5</v>
      </c>
      <c r="AI946" s="20">
        <f t="shared" si="640"/>
        <v>0</v>
      </c>
      <c r="AJ946" s="23"/>
      <c r="AK946" s="22">
        <v>15</v>
      </c>
      <c r="AL946" s="20">
        <f t="shared" si="641"/>
        <v>0</v>
      </c>
      <c r="AM946" s="23"/>
      <c r="AN946" s="25">
        <v>12</v>
      </c>
      <c r="AO946" s="20">
        <f t="shared" si="642"/>
        <v>0</v>
      </c>
      <c r="AP946" s="23">
        <f t="shared" si="643"/>
        <v>0</v>
      </c>
      <c r="AQ946" s="23"/>
      <c r="AR946" s="27">
        <v>4</v>
      </c>
      <c r="AS946" s="23">
        <f t="shared" si="644"/>
        <v>0</v>
      </c>
      <c r="AT946" s="23"/>
      <c r="AU946" s="28">
        <v>6</v>
      </c>
      <c r="AV946" s="23">
        <f t="shared" si="645"/>
        <v>0</v>
      </c>
      <c r="AW946" s="23"/>
      <c r="AX946" s="29">
        <f t="shared" si="646"/>
        <v>0</v>
      </c>
      <c r="AY946" s="23"/>
      <c r="AZ946" s="30" t="e">
        <f t="shared" si="647"/>
        <v>#DIV/0!</v>
      </c>
      <c r="BA946" s="30" t="e">
        <f t="shared" si="648"/>
        <v>#DIV/0!</v>
      </c>
      <c r="BB946" s="30" t="e">
        <f t="shared" si="649"/>
        <v>#DIV/0!</v>
      </c>
      <c r="BC946" s="20">
        <f t="shared" si="650"/>
        <v>0</v>
      </c>
      <c r="BD946" s="20">
        <f t="shared" si="651"/>
        <v>0</v>
      </c>
      <c r="BE946" s="20">
        <f t="shared" si="652"/>
        <v>0</v>
      </c>
      <c r="BF946" s="20">
        <f t="shared" si="653"/>
        <v>0</v>
      </c>
      <c r="BG946" s="50"/>
      <c r="BH946" s="51"/>
      <c r="BI946" s="31" t="e">
        <f t="shared" si="654"/>
        <v>#DIV/0!</v>
      </c>
      <c r="BJ946" s="32">
        <f t="shared" si="655"/>
        <v>0</v>
      </c>
      <c r="BK946" s="109" t="e">
        <f t="shared" si="669"/>
        <v>#DIV/0!</v>
      </c>
      <c r="BL946" s="34">
        <f t="shared" si="656"/>
        <v>0</v>
      </c>
      <c r="BM946" s="33" t="e">
        <f t="shared" si="670"/>
        <v>#DIV/0!</v>
      </c>
      <c r="BN946" s="35">
        <f t="shared" si="657"/>
        <v>0</v>
      </c>
      <c r="BO946" s="33" t="e">
        <f t="shared" si="671"/>
        <v>#DIV/0!</v>
      </c>
      <c r="BP946" s="34">
        <f t="shared" si="658"/>
        <v>0</v>
      </c>
      <c r="BQ946" s="33" t="e">
        <f t="shared" si="672"/>
        <v>#DIV/0!</v>
      </c>
      <c r="BR946" s="36">
        <f t="shared" si="659"/>
        <v>0</v>
      </c>
      <c r="BS946" s="37" t="e">
        <f t="shared" si="673"/>
        <v>#DIV/0!</v>
      </c>
      <c r="BT946" s="37"/>
      <c r="BU946" s="52"/>
      <c r="BV946" s="38" t="e">
        <f t="shared" si="660"/>
        <v>#DIV/0!</v>
      </c>
      <c r="BW946" s="39">
        <f t="shared" si="661"/>
        <v>0</v>
      </c>
      <c r="BX946" s="31" t="e">
        <f t="shared" si="662"/>
        <v>#DIV/0!</v>
      </c>
      <c r="BY946" s="53"/>
      <c r="BZ946" s="53"/>
      <c r="CA946" s="53"/>
      <c r="CB946" s="53"/>
      <c r="CC946" s="54"/>
      <c r="CD946" s="54"/>
      <c r="CE946" s="54"/>
      <c r="CF946" s="42" t="e">
        <f t="shared" si="663"/>
        <v>#DIV/0!</v>
      </c>
      <c r="CG946" s="42" t="e">
        <f t="shared" si="664"/>
        <v>#DIV/0!</v>
      </c>
      <c r="CH946" s="42" t="e">
        <f t="shared" si="665"/>
        <v>#DIV/0!</v>
      </c>
      <c r="CI946" s="42" t="e">
        <f t="shared" si="666"/>
        <v>#DIV/0!</v>
      </c>
      <c r="CJ946" s="42" t="e">
        <f t="shared" si="667"/>
        <v>#DIV/0!</v>
      </c>
      <c r="CK946" s="43">
        <f t="shared" si="674"/>
        <v>0</v>
      </c>
    </row>
    <row r="947" spans="1:89" ht="50" hidden="1" customHeight="1" thickBot="1" x14ac:dyDescent="0.65">
      <c r="A947" s="47">
        <v>940</v>
      </c>
      <c r="B947" s="47"/>
      <c r="C947" s="48"/>
      <c r="D947" s="48"/>
      <c r="E947" s="48"/>
      <c r="F947" s="23"/>
      <c r="G947" s="19">
        <v>40</v>
      </c>
      <c r="H947" s="20">
        <f t="shared" si="668"/>
        <v>0</v>
      </c>
      <c r="I947" s="23"/>
      <c r="J947" s="22">
        <v>50</v>
      </c>
      <c r="K947" s="20">
        <f t="shared" si="632"/>
        <v>0</v>
      </c>
      <c r="L947" s="23"/>
      <c r="M947" s="24">
        <v>60</v>
      </c>
      <c r="N947" s="20">
        <f t="shared" si="633"/>
        <v>0</v>
      </c>
      <c r="O947" s="23"/>
      <c r="P947" s="25">
        <v>12</v>
      </c>
      <c r="Q947" s="20">
        <f t="shared" si="634"/>
        <v>0</v>
      </c>
      <c r="R947" s="23"/>
      <c r="S947" s="26">
        <v>12</v>
      </c>
      <c r="T947" s="20">
        <f t="shared" si="635"/>
        <v>0</v>
      </c>
      <c r="U947" s="23"/>
      <c r="V947" s="25">
        <v>8</v>
      </c>
      <c r="W947" s="20">
        <f t="shared" si="636"/>
        <v>0</v>
      </c>
      <c r="X947" s="23"/>
      <c r="Y947" s="25">
        <v>12</v>
      </c>
      <c r="Z947" s="20">
        <f t="shared" si="637"/>
        <v>0</v>
      </c>
      <c r="AA947" s="23"/>
      <c r="AB947" s="25">
        <v>10</v>
      </c>
      <c r="AC947" s="20">
        <f t="shared" si="638"/>
        <v>0</v>
      </c>
      <c r="AD947" s="23"/>
      <c r="AE947" s="25">
        <v>25</v>
      </c>
      <c r="AF947" s="20">
        <f t="shared" si="639"/>
        <v>0</v>
      </c>
      <c r="AG947" s="23"/>
      <c r="AH947" s="25">
        <v>7.5</v>
      </c>
      <c r="AI947" s="20">
        <f t="shared" si="640"/>
        <v>0</v>
      </c>
      <c r="AJ947" s="23"/>
      <c r="AK947" s="22">
        <v>15</v>
      </c>
      <c r="AL947" s="20">
        <f t="shared" si="641"/>
        <v>0</v>
      </c>
      <c r="AM947" s="23"/>
      <c r="AN947" s="25">
        <v>12</v>
      </c>
      <c r="AO947" s="20">
        <f t="shared" si="642"/>
        <v>0</v>
      </c>
      <c r="AP947" s="23">
        <f t="shared" si="643"/>
        <v>0</v>
      </c>
      <c r="AQ947" s="23"/>
      <c r="AR947" s="27">
        <v>4</v>
      </c>
      <c r="AS947" s="23">
        <f t="shared" si="644"/>
        <v>0</v>
      </c>
      <c r="AT947" s="23"/>
      <c r="AU947" s="28">
        <v>6</v>
      </c>
      <c r="AV947" s="23">
        <f t="shared" si="645"/>
        <v>0</v>
      </c>
      <c r="AW947" s="23"/>
      <c r="AX947" s="29">
        <f t="shared" si="646"/>
        <v>0</v>
      </c>
      <c r="AY947" s="23"/>
      <c r="AZ947" s="30" t="e">
        <f t="shared" si="647"/>
        <v>#DIV/0!</v>
      </c>
      <c r="BA947" s="30" t="e">
        <f t="shared" si="648"/>
        <v>#DIV/0!</v>
      </c>
      <c r="BB947" s="30" t="e">
        <f t="shared" si="649"/>
        <v>#DIV/0!</v>
      </c>
      <c r="BC947" s="20">
        <f t="shared" si="650"/>
        <v>0</v>
      </c>
      <c r="BD947" s="20">
        <f t="shared" si="651"/>
        <v>0</v>
      </c>
      <c r="BE947" s="20">
        <f t="shared" si="652"/>
        <v>0</v>
      </c>
      <c r="BF947" s="20">
        <f t="shared" si="653"/>
        <v>0</v>
      </c>
      <c r="BG947" s="50"/>
      <c r="BH947" s="51"/>
      <c r="BI947" s="31" t="e">
        <f t="shared" si="654"/>
        <v>#DIV/0!</v>
      </c>
      <c r="BJ947" s="32">
        <f t="shared" si="655"/>
        <v>0</v>
      </c>
      <c r="BK947" s="109" t="e">
        <f t="shared" si="669"/>
        <v>#DIV/0!</v>
      </c>
      <c r="BL947" s="34">
        <f t="shared" si="656"/>
        <v>0</v>
      </c>
      <c r="BM947" s="33" t="e">
        <f t="shared" si="670"/>
        <v>#DIV/0!</v>
      </c>
      <c r="BN947" s="35">
        <f t="shared" si="657"/>
        <v>0</v>
      </c>
      <c r="BO947" s="33" t="e">
        <f t="shared" si="671"/>
        <v>#DIV/0!</v>
      </c>
      <c r="BP947" s="34">
        <f t="shared" si="658"/>
        <v>0</v>
      </c>
      <c r="BQ947" s="33" t="e">
        <f t="shared" si="672"/>
        <v>#DIV/0!</v>
      </c>
      <c r="BR947" s="36">
        <f t="shared" si="659"/>
        <v>0</v>
      </c>
      <c r="BS947" s="37" t="e">
        <f t="shared" si="673"/>
        <v>#DIV/0!</v>
      </c>
      <c r="BT947" s="37"/>
      <c r="BU947" s="52"/>
      <c r="BV947" s="38" t="e">
        <f t="shared" si="660"/>
        <v>#DIV/0!</v>
      </c>
      <c r="BW947" s="39">
        <f t="shared" si="661"/>
        <v>0</v>
      </c>
      <c r="BX947" s="31" t="e">
        <f t="shared" si="662"/>
        <v>#DIV/0!</v>
      </c>
      <c r="BY947" s="53"/>
      <c r="BZ947" s="53"/>
      <c r="CA947" s="53"/>
      <c r="CB947" s="53"/>
      <c r="CC947" s="54"/>
      <c r="CD947" s="54"/>
      <c r="CE947" s="54"/>
      <c r="CF947" s="42" t="e">
        <f t="shared" si="663"/>
        <v>#DIV/0!</v>
      </c>
      <c r="CG947" s="42" t="e">
        <f t="shared" si="664"/>
        <v>#DIV/0!</v>
      </c>
      <c r="CH947" s="42" t="e">
        <f t="shared" si="665"/>
        <v>#DIV/0!</v>
      </c>
      <c r="CI947" s="42" t="e">
        <f t="shared" si="666"/>
        <v>#DIV/0!</v>
      </c>
      <c r="CJ947" s="42" t="e">
        <f t="shared" si="667"/>
        <v>#DIV/0!</v>
      </c>
      <c r="CK947" s="43">
        <f t="shared" si="674"/>
        <v>0</v>
      </c>
    </row>
    <row r="948" spans="1:89" ht="50" hidden="1" customHeight="1" thickBot="1" x14ac:dyDescent="0.65">
      <c r="A948" s="47">
        <v>941</v>
      </c>
      <c r="B948" s="47"/>
      <c r="C948" s="48"/>
      <c r="D948" s="48"/>
      <c r="E948" s="48"/>
      <c r="F948" s="23"/>
      <c r="G948" s="19">
        <v>40</v>
      </c>
      <c r="H948" s="20">
        <f t="shared" si="668"/>
        <v>0</v>
      </c>
      <c r="I948" s="23"/>
      <c r="J948" s="22">
        <v>50</v>
      </c>
      <c r="K948" s="20">
        <f t="shared" si="632"/>
        <v>0</v>
      </c>
      <c r="L948" s="23"/>
      <c r="M948" s="24">
        <v>60</v>
      </c>
      <c r="N948" s="20">
        <f t="shared" si="633"/>
        <v>0</v>
      </c>
      <c r="O948" s="23"/>
      <c r="P948" s="25">
        <v>12</v>
      </c>
      <c r="Q948" s="20">
        <f t="shared" si="634"/>
        <v>0</v>
      </c>
      <c r="R948" s="23"/>
      <c r="S948" s="26">
        <v>12</v>
      </c>
      <c r="T948" s="20">
        <f t="shared" si="635"/>
        <v>0</v>
      </c>
      <c r="U948" s="23"/>
      <c r="V948" s="25">
        <v>8</v>
      </c>
      <c r="W948" s="20">
        <f t="shared" si="636"/>
        <v>0</v>
      </c>
      <c r="X948" s="23"/>
      <c r="Y948" s="25">
        <v>12</v>
      </c>
      <c r="Z948" s="20">
        <f t="shared" si="637"/>
        <v>0</v>
      </c>
      <c r="AA948" s="23"/>
      <c r="AB948" s="25">
        <v>10</v>
      </c>
      <c r="AC948" s="20">
        <f t="shared" si="638"/>
        <v>0</v>
      </c>
      <c r="AD948" s="23"/>
      <c r="AE948" s="25">
        <v>25</v>
      </c>
      <c r="AF948" s="20">
        <f t="shared" si="639"/>
        <v>0</v>
      </c>
      <c r="AG948" s="23"/>
      <c r="AH948" s="25">
        <v>7.5</v>
      </c>
      <c r="AI948" s="20">
        <f t="shared" si="640"/>
        <v>0</v>
      </c>
      <c r="AJ948" s="23"/>
      <c r="AK948" s="22">
        <v>15</v>
      </c>
      <c r="AL948" s="20">
        <f t="shared" si="641"/>
        <v>0</v>
      </c>
      <c r="AM948" s="23"/>
      <c r="AN948" s="25">
        <v>12</v>
      </c>
      <c r="AO948" s="20">
        <f t="shared" si="642"/>
        <v>0</v>
      </c>
      <c r="AP948" s="23">
        <f t="shared" si="643"/>
        <v>0</v>
      </c>
      <c r="AQ948" s="23"/>
      <c r="AR948" s="27">
        <v>4</v>
      </c>
      <c r="AS948" s="23">
        <f t="shared" si="644"/>
        <v>0</v>
      </c>
      <c r="AT948" s="23"/>
      <c r="AU948" s="28">
        <v>6</v>
      </c>
      <c r="AV948" s="23">
        <f t="shared" si="645"/>
        <v>0</v>
      </c>
      <c r="AW948" s="23"/>
      <c r="AX948" s="29">
        <f t="shared" si="646"/>
        <v>0</v>
      </c>
      <c r="AY948" s="23"/>
      <c r="AZ948" s="30" t="e">
        <f t="shared" si="647"/>
        <v>#DIV/0!</v>
      </c>
      <c r="BA948" s="30" t="e">
        <f t="shared" si="648"/>
        <v>#DIV/0!</v>
      </c>
      <c r="BB948" s="30" t="e">
        <f t="shared" si="649"/>
        <v>#DIV/0!</v>
      </c>
      <c r="BC948" s="20">
        <f t="shared" si="650"/>
        <v>0</v>
      </c>
      <c r="BD948" s="20">
        <f t="shared" si="651"/>
        <v>0</v>
      </c>
      <c r="BE948" s="20">
        <f t="shared" si="652"/>
        <v>0</v>
      </c>
      <c r="BF948" s="20">
        <f t="shared" si="653"/>
        <v>0</v>
      </c>
      <c r="BG948" s="50"/>
      <c r="BH948" s="51"/>
      <c r="BI948" s="31" t="e">
        <f t="shared" si="654"/>
        <v>#DIV/0!</v>
      </c>
      <c r="BJ948" s="32">
        <f t="shared" si="655"/>
        <v>0</v>
      </c>
      <c r="BK948" s="109" t="e">
        <f t="shared" si="669"/>
        <v>#DIV/0!</v>
      </c>
      <c r="BL948" s="34">
        <f t="shared" si="656"/>
        <v>0</v>
      </c>
      <c r="BM948" s="33" t="e">
        <f t="shared" si="670"/>
        <v>#DIV/0!</v>
      </c>
      <c r="BN948" s="35">
        <f t="shared" si="657"/>
        <v>0</v>
      </c>
      <c r="BO948" s="33" t="e">
        <f t="shared" si="671"/>
        <v>#DIV/0!</v>
      </c>
      <c r="BP948" s="34">
        <f t="shared" si="658"/>
        <v>0</v>
      </c>
      <c r="BQ948" s="33" t="e">
        <f t="shared" si="672"/>
        <v>#DIV/0!</v>
      </c>
      <c r="BR948" s="36">
        <f t="shared" si="659"/>
        <v>0</v>
      </c>
      <c r="BS948" s="37" t="e">
        <f t="shared" si="673"/>
        <v>#DIV/0!</v>
      </c>
      <c r="BT948" s="37"/>
      <c r="BU948" s="52"/>
      <c r="BV948" s="38" t="e">
        <f t="shared" si="660"/>
        <v>#DIV/0!</v>
      </c>
      <c r="BW948" s="39">
        <f t="shared" si="661"/>
        <v>0</v>
      </c>
      <c r="BX948" s="31" t="e">
        <f t="shared" si="662"/>
        <v>#DIV/0!</v>
      </c>
      <c r="BY948" s="53"/>
      <c r="BZ948" s="53"/>
      <c r="CA948" s="53"/>
      <c r="CB948" s="53"/>
      <c r="CC948" s="54"/>
      <c r="CD948" s="54"/>
      <c r="CE948" s="54"/>
      <c r="CF948" s="42" t="e">
        <f t="shared" si="663"/>
        <v>#DIV/0!</v>
      </c>
      <c r="CG948" s="42" t="e">
        <f t="shared" si="664"/>
        <v>#DIV/0!</v>
      </c>
      <c r="CH948" s="42" t="e">
        <f t="shared" si="665"/>
        <v>#DIV/0!</v>
      </c>
      <c r="CI948" s="42" t="e">
        <f t="shared" si="666"/>
        <v>#DIV/0!</v>
      </c>
      <c r="CJ948" s="42" t="e">
        <f t="shared" si="667"/>
        <v>#DIV/0!</v>
      </c>
      <c r="CK948" s="43">
        <f t="shared" si="674"/>
        <v>0</v>
      </c>
    </row>
    <row r="949" spans="1:89" ht="50" hidden="1" customHeight="1" thickBot="1" x14ac:dyDescent="0.65">
      <c r="A949" s="47">
        <v>942</v>
      </c>
      <c r="B949" s="47"/>
      <c r="C949" s="48"/>
      <c r="D949" s="48"/>
      <c r="E949" s="48"/>
      <c r="F949" s="23"/>
      <c r="G949" s="19">
        <v>40</v>
      </c>
      <c r="H949" s="20">
        <f t="shared" si="668"/>
        <v>0</v>
      </c>
      <c r="I949" s="23"/>
      <c r="J949" s="22">
        <v>50</v>
      </c>
      <c r="K949" s="20">
        <f t="shared" si="632"/>
        <v>0</v>
      </c>
      <c r="L949" s="23"/>
      <c r="M949" s="24">
        <v>60</v>
      </c>
      <c r="N949" s="20">
        <f t="shared" si="633"/>
        <v>0</v>
      </c>
      <c r="O949" s="23"/>
      <c r="P949" s="25">
        <v>12</v>
      </c>
      <c r="Q949" s="20">
        <f t="shared" si="634"/>
        <v>0</v>
      </c>
      <c r="R949" s="23"/>
      <c r="S949" s="26">
        <v>12</v>
      </c>
      <c r="T949" s="20">
        <f t="shared" si="635"/>
        <v>0</v>
      </c>
      <c r="U949" s="23"/>
      <c r="V949" s="25">
        <v>8</v>
      </c>
      <c r="W949" s="20">
        <f t="shared" si="636"/>
        <v>0</v>
      </c>
      <c r="X949" s="23"/>
      <c r="Y949" s="25">
        <v>12</v>
      </c>
      <c r="Z949" s="20">
        <f t="shared" si="637"/>
        <v>0</v>
      </c>
      <c r="AA949" s="23"/>
      <c r="AB949" s="25">
        <v>10</v>
      </c>
      <c r="AC949" s="20">
        <f t="shared" si="638"/>
        <v>0</v>
      </c>
      <c r="AD949" s="23"/>
      <c r="AE949" s="25">
        <v>25</v>
      </c>
      <c r="AF949" s="20">
        <f t="shared" si="639"/>
        <v>0</v>
      </c>
      <c r="AG949" s="23"/>
      <c r="AH949" s="25">
        <v>7.5</v>
      </c>
      <c r="AI949" s="20">
        <f t="shared" si="640"/>
        <v>0</v>
      </c>
      <c r="AJ949" s="23"/>
      <c r="AK949" s="22">
        <v>15</v>
      </c>
      <c r="AL949" s="20">
        <f t="shared" si="641"/>
        <v>0</v>
      </c>
      <c r="AM949" s="23"/>
      <c r="AN949" s="25">
        <v>12</v>
      </c>
      <c r="AO949" s="20">
        <f t="shared" si="642"/>
        <v>0</v>
      </c>
      <c r="AP949" s="23">
        <f t="shared" si="643"/>
        <v>0</v>
      </c>
      <c r="AQ949" s="23"/>
      <c r="AR949" s="27">
        <v>4</v>
      </c>
      <c r="AS949" s="23">
        <f t="shared" si="644"/>
        <v>0</v>
      </c>
      <c r="AT949" s="23"/>
      <c r="AU949" s="28">
        <v>6</v>
      </c>
      <c r="AV949" s="23">
        <f t="shared" si="645"/>
        <v>0</v>
      </c>
      <c r="AW949" s="23"/>
      <c r="AX949" s="29">
        <f t="shared" si="646"/>
        <v>0</v>
      </c>
      <c r="AY949" s="23"/>
      <c r="AZ949" s="30" t="e">
        <f t="shared" si="647"/>
        <v>#DIV/0!</v>
      </c>
      <c r="BA949" s="30" t="e">
        <f t="shared" si="648"/>
        <v>#DIV/0!</v>
      </c>
      <c r="BB949" s="30" t="e">
        <f t="shared" si="649"/>
        <v>#DIV/0!</v>
      </c>
      <c r="BC949" s="20">
        <f t="shared" si="650"/>
        <v>0</v>
      </c>
      <c r="BD949" s="20">
        <f t="shared" si="651"/>
        <v>0</v>
      </c>
      <c r="BE949" s="20">
        <f t="shared" si="652"/>
        <v>0</v>
      </c>
      <c r="BF949" s="20">
        <f t="shared" si="653"/>
        <v>0</v>
      </c>
      <c r="BG949" s="50"/>
      <c r="BH949" s="51"/>
      <c r="BI949" s="31" t="e">
        <f t="shared" si="654"/>
        <v>#DIV/0!</v>
      </c>
      <c r="BJ949" s="32">
        <f t="shared" si="655"/>
        <v>0</v>
      </c>
      <c r="BK949" s="109" t="e">
        <f t="shared" si="669"/>
        <v>#DIV/0!</v>
      </c>
      <c r="BL949" s="34">
        <f t="shared" si="656"/>
        <v>0</v>
      </c>
      <c r="BM949" s="33" t="e">
        <f t="shared" si="670"/>
        <v>#DIV/0!</v>
      </c>
      <c r="BN949" s="35">
        <f t="shared" si="657"/>
        <v>0</v>
      </c>
      <c r="BO949" s="33" t="e">
        <f t="shared" si="671"/>
        <v>#DIV/0!</v>
      </c>
      <c r="BP949" s="34">
        <f t="shared" si="658"/>
        <v>0</v>
      </c>
      <c r="BQ949" s="33" t="e">
        <f t="shared" si="672"/>
        <v>#DIV/0!</v>
      </c>
      <c r="BR949" s="36">
        <f t="shared" si="659"/>
        <v>0</v>
      </c>
      <c r="BS949" s="37" t="e">
        <f t="shared" si="673"/>
        <v>#DIV/0!</v>
      </c>
      <c r="BT949" s="37"/>
      <c r="BU949" s="52"/>
      <c r="BV949" s="38" t="e">
        <f t="shared" si="660"/>
        <v>#DIV/0!</v>
      </c>
      <c r="BW949" s="39">
        <f t="shared" si="661"/>
        <v>0</v>
      </c>
      <c r="BX949" s="31" t="e">
        <f t="shared" si="662"/>
        <v>#DIV/0!</v>
      </c>
      <c r="BY949" s="53"/>
      <c r="BZ949" s="53"/>
      <c r="CA949" s="53"/>
      <c r="CB949" s="53"/>
      <c r="CC949" s="54"/>
      <c r="CD949" s="54"/>
      <c r="CE949" s="54"/>
      <c r="CF949" s="42" t="e">
        <f t="shared" si="663"/>
        <v>#DIV/0!</v>
      </c>
      <c r="CG949" s="42" t="e">
        <f t="shared" si="664"/>
        <v>#DIV/0!</v>
      </c>
      <c r="CH949" s="42" t="e">
        <f t="shared" si="665"/>
        <v>#DIV/0!</v>
      </c>
      <c r="CI949" s="42" t="e">
        <f t="shared" si="666"/>
        <v>#DIV/0!</v>
      </c>
      <c r="CJ949" s="42" t="e">
        <f t="shared" si="667"/>
        <v>#DIV/0!</v>
      </c>
      <c r="CK949" s="43">
        <f t="shared" si="674"/>
        <v>0</v>
      </c>
    </row>
    <row r="950" spans="1:89" ht="50" hidden="1" customHeight="1" thickBot="1" x14ac:dyDescent="0.65">
      <c r="A950" s="47">
        <v>943</v>
      </c>
      <c r="B950" s="62"/>
      <c r="C950" s="48"/>
      <c r="D950" s="48"/>
      <c r="E950" s="48"/>
      <c r="F950" s="23"/>
      <c r="G950" s="19">
        <v>40</v>
      </c>
      <c r="H950" s="20">
        <f t="shared" si="668"/>
        <v>0</v>
      </c>
      <c r="I950" s="23"/>
      <c r="J950" s="22">
        <v>50</v>
      </c>
      <c r="K950" s="20">
        <f t="shared" si="632"/>
        <v>0</v>
      </c>
      <c r="L950" s="23"/>
      <c r="M950" s="24">
        <v>60</v>
      </c>
      <c r="N950" s="20">
        <f t="shared" si="633"/>
        <v>0</v>
      </c>
      <c r="O950" s="23"/>
      <c r="P950" s="25">
        <v>12</v>
      </c>
      <c r="Q950" s="20">
        <f t="shared" si="634"/>
        <v>0</v>
      </c>
      <c r="R950" s="23"/>
      <c r="S950" s="26">
        <v>12</v>
      </c>
      <c r="T950" s="20">
        <f t="shared" si="635"/>
        <v>0</v>
      </c>
      <c r="U950" s="23"/>
      <c r="V950" s="25">
        <v>8</v>
      </c>
      <c r="W950" s="20">
        <f t="shared" si="636"/>
        <v>0</v>
      </c>
      <c r="X950" s="23"/>
      <c r="Y950" s="25">
        <v>12</v>
      </c>
      <c r="Z950" s="20">
        <f t="shared" si="637"/>
        <v>0</v>
      </c>
      <c r="AA950" s="23"/>
      <c r="AB950" s="25">
        <v>10</v>
      </c>
      <c r="AC950" s="20">
        <f t="shared" si="638"/>
        <v>0</v>
      </c>
      <c r="AD950" s="23"/>
      <c r="AE950" s="25">
        <v>25</v>
      </c>
      <c r="AF950" s="20">
        <f t="shared" si="639"/>
        <v>0</v>
      </c>
      <c r="AG950" s="23"/>
      <c r="AH950" s="25">
        <v>7.5</v>
      </c>
      <c r="AI950" s="20">
        <f t="shared" si="640"/>
        <v>0</v>
      </c>
      <c r="AJ950" s="23"/>
      <c r="AK950" s="22">
        <v>15</v>
      </c>
      <c r="AL950" s="20">
        <f t="shared" si="641"/>
        <v>0</v>
      </c>
      <c r="AM950" s="23"/>
      <c r="AN950" s="25">
        <v>12</v>
      </c>
      <c r="AO950" s="20">
        <f t="shared" si="642"/>
        <v>0</v>
      </c>
      <c r="AP950" s="23">
        <f t="shared" si="643"/>
        <v>0</v>
      </c>
      <c r="AQ950" s="23"/>
      <c r="AR950" s="27">
        <v>4</v>
      </c>
      <c r="AS950" s="23">
        <f t="shared" si="644"/>
        <v>0</v>
      </c>
      <c r="AT950" s="23"/>
      <c r="AU950" s="28">
        <v>6</v>
      </c>
      <c r="AV950" s="23">
        <f t="shared" si="645"/>
        <v>0</v>
      </c>
      <c r="AW950" s="23"/>
      <c r="AX950" s="29">
        <f t="shared" si="646"/>
        <v>0</v>
      </c>
      <c r="AY950" s="23"/>
      <c r="AZ950" s="30" t="e">
        <f t="shared" si="647"/>
        <v>#DIV/0!</v>
      </c>
      <c r="BA950" s="30" t="e">
        <f t="shared" si="648"/>
        <v>#DIV/0!</v>
      </c>
      <c r="BB950" s="30" t="e">
        <f t="shared" si="649"/>
        <v>#DIV/0!</v>
      </c>
      <c r="BC950" s="20">
        <f t="shared" si="650"/>
        <v>0</v>
      </c>
      <c r="BD950" s="20">
        <f t="shared" si="651"/>
        <v>0</v>
      </c>
      <c r="BE950" s="20">
        <f t="shared" si="652"/>
        <v>0</v>
      </c>
      <c r="BF950" s="20">
        <f t="shared" si="653"/>
        <v>0</v>
      </c>
      <c r="BG950" s="50"/>
      <c r="BH950" s="51"/>
      <c r="BI950" s="31" t="e">
        <f t="shared" si="654"/>
        <v>#DIV/0!</v>
      </c>
      <c r="BJ950" s="32">
        <f t="shared" si="655"/>
        <v>0</v>
      </c>
      <c r="BK950" s="109" t="e">
        <f t="shared" si="669"/>
        <v>#DIV/0!</v>
      </c>
      <c r="BL950" s="34">
        <f t="shared" si="656"/>
        <v>0</v>
      </c>
      <c r="BM950" s="33" t="e">
        <f t="shared" si="670"/>
        <v>#DIV/0!</v>
      </c>
      <c r="BN950" s="35">
        <f t="shared" si="657"/>
        <v>0</v>
      </c>
      <c r="BO950" s="33" t="e">
        <f t="shared" si="671"/>
        <v>#DIV/0!</v>
      </c>
      <c r="BP950" s="34">
        <f t="shared" si="658"/>
        <v>0</v>
      </c>
      <c r="BQ950" s="33" t="e">
        <f t="shared" si="672"/>
        <v>#DIV/0!</v>
      </c>
      <c r="BR950" s="36">
        <f t="shared" si="659"/>
        <v>0</v>
      </c>
      <c r="BS950" s="37" t="e">
        <f t="shared" si="673"/>
        <v>#DIV/0!</v>
      </c>
      <c r="BT950" s="37"/>
      <c r="BU950" s="52"/>
      <c r="BV950" s="38" t="e">
        <f t="shared" si="660"/>
        <v>#DIV/0!</v>
      </c>
      <c r="BW950" s="39">
        <f t="shared" si="661"/>
        <v>0</v>
      </c>
      <c r="BX950" s="31" t="e">
        <f t="shared" si="662"/>
        <v>#DIV/0!</v>
      </c>
      <c r="BY950" s="53"/>
      <c r="BZ950" s="53"/>
      <c r="CA950" s="53"/>
      <c r="CB950" s="53"/>
      <c r="CC950" s="54"/>
      <c r="CD950" s="54"/>
      <c r="CE950" s="54"/>
      <c r="CF950" s="42" t="e">
        <f t="shared" si="663"/>
        <v>#DIV/0!</v>
      </c>
      <c r="CG950" s="42" t="e">
        <f t="shared" si="664"/>
        <v>#DIV/0!</v>
      </c>
      <c r="CH950" s="42" t="e">
        <f t="shared" si="665"/>
        <v>#DIV/0!</v>
      </c>
      <c r="CI950" s="42" t="e">
        <f t="shared" si="666"/>
        <v>#DIV/0!</v>
      </c>
      <c r="CJ950" s="42" t="e">
        <f t="shared" si="667"/>
        <v>#DIV/0!</v>
      </c>
      <c r="CK950" s="43">
        <f t="shared" si="674"/>
        <v>0</v>
      </c>
    </row>
    <row r="951" spans="1:89" ht="50" hidden="1" customHeight="1" thickBot="1" x14ac:dyDescent="0.65">
      <c r="A951" s="47">
        <v>944</v>
      </c>
      <c r="B951" s="47"/>
      <c r="C951" s="48"/>
      <c r="D951" s="48"/>
      <c r="E951" s="48"/>
      <c r="F951" s="23"/>
      <c r="G951" s="19">
        <v>40</v>
      </c>
      <c r="H951" s="20">
        <f t="shared" si="668"/>
        <v>0</v>
      </c>
      <c r="I951" s="23"/>
      <c r="J951" s="22">
        <v>50</v>
      </c>
      <c r="K951" s="20">
        <f t="shared" si="632"/>
        <v>0</v>
      </c>
      <c r="L951" s="23"/>
      <c r="M951" s="24">
        <v>60</v>
      </c>
      <c r="N951" s="20">
        <f t="shared" si="633"/>
        <v>0</v>
      </c>
      <c r="O951" s="23"/>
      <c r="P951" s="25">
        <v>12</v>
      </c>
      <c r="Q951" s="20">
        <f t="shared" si="634"/>
        <v>0</v>
      </c>
      <c r="R951" s="23"/>
      <c r="S951" s="26">
        <v>12</v>
      </c>
      <c r="T951" s="20">
        <f t="shared" si="635"/>
        <v>0</v>
      </c>
      <c r="U951" s="23"/>
      <c r="V951" s="25">
        <v>8</v>
      </c>
      <c r="W951" s="20">
        <f t="shared" si="636"/>
        <v>0</v>
      </c>
      <c r="X951" s="23"/>
      <c r="Y951" s="25">
        <v>12</v>
      </c>
      <c r="Z951" s="20">
        <f t="shared" si="637"/>
        <v>0</v>
      </c>
      <c r="AA951" s="23"/>
      <c r="AB951" s="25">
        <v>10</v>
      </c>
      <c r="AC951" s="20">
        <f t="shared" si="638"/>
        <v>0</v>
      </c>
      <c r="AD951" s="23"/>
      <c r="AE951" s="25">
        <v>25</v>
      </c>
      <c r="AF951" s="20">
        <f t="shared" si="639"/>
        <v>0</v>
      </c>
      <c r="AG951" s="23"/>
      <c r="AH951" s="25">
        <v>7.5</v>
      </c>
      <c r="AI951" s="20">
        <f t="shared" si="640"/>
        <v>0</v>
      </c>
      <c r="AJ951" s="23"/>
      <c r="AK951" s="22">
        <v>15</v>
      </c>
      <c r="AL951" s="20">
        <f t="shared" si="641"/>
        <v>0</v>
      </c>
      <c r="AM951" s="23"/>
      <c r="AN951" s="25">
        <v>12</v>
      </c>
      <c r="AO951" s="20">
        <f t="shared" si="642"/>
        <v>0</v>
      </c>
      <c r="AP951" s="23">
        <f t="shared" si="643"/>
        <v>0</v>
      </c>
      <c r="AQ951" s="23"/>
      <c r="AR951" s="27">
        <v>4</v>
      </c>
      <c r="AS951" s="23">
        <f t="shared" si="644"/>
        <v>0</v>
      </c>
      <c r="AT951" s="23"/>
      <c r="AU951" s="28">
        <v>6</v>
      </c>
      <c r="AV951" s="23">
        <f t="shared" si="645"/>
        <v>0</v>
      </c>
      <c r="AW951" s="23"/>
      <c r="AX951" s="29">
        <f t="shared" si="646"/>
        <v>0</v>
      </c>
      <c r="AY951" s="23"/>
      <c r="AZ951" s="30" t="e">
        <f t="shared" si="647"/>
        <v>#DIV/0!</v>
      </c>
      <c r="BA951" s="30" t="e">
        <f t="shared" si="648"/>
        <v>#DIV/0!</v>
      </c>
      <c r="BB951" s="30" t="e">
        <f t="shared" si="649"/>
        <v>#DIV/0!</v>
      </c>
      <c r="BC951" s="20">
        <f t="shared" si="650"/>
        <v>0</v>
      </c>
      <c r="BD951" s="20">
        <f t="shared" si="651"/>
        <v>0</v>
      </c>
      <c r="BE951" s="20">
        <f t="shared" si="652"/>
        <v>0</v>
      </c>
      <c r="BF951" s="20">
        <f t="shared" si="653"/>
        <v>0</v>
      </c>
      <c r="BG951" s="50"/>
      <c r="BH951" s="51"/>
      <c r="BI951" s="31" t="e">
        <f t="shared" si="654"/>
        <v>#DIV/0!</v>
      </c>
      <c r="BJ951" s="32">
        <f t="shared" si="655"/>
        <v>0</v>
      </c>
      <c r="BK951" s="109" t="e">
        <f t="shared" si="669"/>
        <v>#DIV/0!</v>
      </c>
      <c r="BL951" s="34">
        <f t="shared" si="656"/>
        <v>0</v>
      </c>
      <c r="BM951" s="33" t="e">
        <f t="shared" si="670"/>
        <v>#DIV/0!</v>
      </c>
      <c r="BN951" s="35">
        <f t="shared" si="657"/>
        <v>0</v>
      </c>
      <c r="BO951" s="33" t="e">
        <f t="shared" si="671"/>
        <v>#DIV/0!</v>
      </c>
      <c r="BP951" s="34">
        <f t="shared" si="658"/>
        <v>0</v>
      </c>
      <c r="BQ951" s="33" t="e">
        <f t="shared" si="672"/>
        <v>#DIV/0!</v>
      </c>
      <c r="BR951" s="36">
        <f t="shared" si="659"/>
        <v>0</v>
      </c>
      <c r="BS951" s="37" t="e">
        <f t="shared" si="673"/>
        <v>#DIV/0!</v>
      </c>
      <c r="BT951" s="37"/>
      <c r="BU951" s="52"/>
      <c r="BV951" s="38" t="e">
        <f t="shared" si="660"/>
        <v>#DIV/0!</v>
      </c>
      <c r="BW951" s="39">
        <f t="shared" si="661"/>
        <v>0</v>
      </c>
      <c r="BX951" s="31" t="e">
        <f t="shared" si="662"/>
        <v>#DIV/0!</v>
      </c>
      <c r="BY951" s="53"/>
      <c r="BZ951" s="53"/>
      <c r="CA951" s="53"/>
      <c r="CB951" s="53"/>
      <c r="CC951" s="54"/>
      <c r="CD951" s="54"/>
      <c r="CE951" s="54"/>
      <c r="CF951" s="42" t="e">
        <f t="shared" si="663"/>
        <v>#DIV/0!</v>
      </c>
      <c r="CG951" s="42" t="e">
        <f t="shared" si="664"/>
        <v>#DIV/0!</v>
      </c>
      <c r="CH951" s="42" t="e">
        <f t="shared" si="665"/>
        <v>#DIV/0!</v>
      </c>
      <c r="CI951" s="42" t="e">
        <f t="shared" si="666"/>
        <v>#DIV/0!</v>
      </c>
      <c r="CJ951" s="42" t="e">
        <f t="shared" si="667"/>
        <v>#DIV/0!</v>
      </c>
      <c r="CK951" s="43">
        <f t="shared" si="674"/>
        <v>0</v>
      </c>
    </row>
    <row r="952" spans="1:89" ht="50" hidden="1" customHeight="1" thickBot="1" x14ac:dyDescent="0.65">
      <c r="A952" s="47">
        <v>945</v>
      </c>
      <c r="B952" s="47"/>
      <c r="C952" s="48"/>
      <c r="D952" s="48"/>
      <c r="E952" s="48"/>
      <c r="F952" s="23"/>
      <c r="G952" s="19">
        <v>40</v>
      </c>
      <c r="H952" s="20">
        <f t="shared" si="668"/>
        <v>0</v>
      </c>
      <c r="I952" s="23"/>
      <c r="J952" s="22">
        <v>50</v>
      </c>
      <c r="K952" s="20">
        <f t="shared" si="632"/>
        <v>0</v>
      </c>
      <c r="L952" s="23"/>
      <c r="M952" s="24">
        <v>60</v>
      </c>
      <c r="N952" s="20">
        <f t="shared" si="633"/>
        <v>0</v>
      </c>
      <c r="O952" s="23"/>
      <c r="P952" s="25">
        <v>12</v>
      </c>
      <c r="Q952" s="20">
        <f t="shared" si="634"/>
        <v>0</v>
      </c>
      <c r="R952" s="23"/>
      <c r="S952" s="26">
        <v>12</v>
      </c>
      <c r="T952" s="20">
        <f t="shared" si="635"/>
        <v>0</v>
      </c>
      <c r="U952" s="23"/>
      <c r="V952" s="25">
        <v>8</v>
      </c>
      <c r="W952" s="20">
        <f t="shared" si="636"/>
        <v>0</v>
      </c>
      <c r="X952" s="23"/>
      <c r="Y952" s="25">
        <v>12</v>
      </c>
      <c r="Z952" s="20">
        <f t="shared" si="637"/>
        <v>0</v>
      </c>
      <c r="AA952" s="23"/>
      <c r="AB952" s="25">
        <v>10</v>
      </c>
      <c r="AC952" s="20">
        <f t="shared" si="638"/>
        <v>0</v>
      </c>
      <c r="AD952" s="23"/>
      <c r="AE952" s="25">
        <v>25</v>
      </c>
      <c r="AF952" s="20">
        <f t="shared" si="639"/>
        <v>0</v>
      </c>
      <c r="AG952" s="23"/>
      <c r="AH952" s="25">
        <v>7.5</v>
      </c>
      <c r="AI952" s="20">
        <f t="shared" si="640"/>
        <v>0</v>
      </c>
      <c r="AJ952" s="23"/>
      <c r="AK952" s="22">
        <v>15</v>
      </c>
      <c r="AL952" s="20">
        <f t="shared" si="641"/>
        <v>0</v>
      </c>
      <c r="AM952" s="23"/>
      <c r="AN952" s="25">
        <v>12</v>
      </c>
      <c r="AO952" s="20">
        <f t="shared" si="642"/>
        <v>0</v>
      </c>
      <c r="AP952" s="23">
        <f t="shared" si="643"/>
        <v>0</v>
      </c>
      <c r="AQ952" s="23"/>
      <c r="AR952" s="27">
        <v>4</v>
      </c>
      <c r="AS952" s="23">
        <f t="shared" si="644"/>
        <v>0</v>
      </c>
      <c r="AT952" s="23"/>
      <c r="AU952" s="28">
        <v>6</v>
      </c>
      <c r="AV952" s="23">
        <f t="shared" si="645"/>
        <v>0</v>
      </c>
      <c r="AW952" s="23"/>
      <c r="AX952" s="29">
        <f t="shared" si="646"/>
        <v>0</v>
      </c>
      <c r="AY952" s="23"/>
      <c r="AZ952" s="30" t="e">
        <f t="shared" si="647"/>
        <v>#DIV/0!</v>
      </c>
      <c r="BA952" s="30" t="e">
        <f t="shared" si="648"/>
        <v>#DIV/0!</v>
      </c>
      <c r="BB952" s="30" t="e">
        <f t="shared" si="649"/>
        <v>#DIV/0!</v>
      </c>
      <c r="BC952" s="20">
        <f t="shared" si="650"/>
        <v>0</v>
      </c>
      <c r="BD952" s="20">
        <f t="shared" si="651"/>
        <v>0</v>
      </c>
      <c r="BE952" s="20">
        <f t="shared" si="652"/>
        <v>0</v>
      </c>
      <c r="BF952" s="20">
        <f t="shared" si="653"/>
        <v>0</v>
      </c>
      <c r="BG952" s="50"/>
      <c r="BH952" s="51"/>
      <c r="BI952" s="31" t="e">
        <f t="shared" si="654"/>
        <v>#DIV/0!</v>
      </c>
      <c r="BJ952" s="32">
        <f t="shared" si="655"/>
        <v>0</v>
      </c>
      <c r="BK952" s="109" t="e">
        <f t="shared" si="669"/>
        <v>#DIV/0!</v>
      </c>
      <c r="BL952" s="34">
        <f t="shared" si="656"/>
        <v>0</v>
      </c>
      <c r="BM952" s="33" t="e">
        <f t="shared" si="670"/>
        <v>#DIV/0!</v>
      </c>
      <c r="BN952" s="35">
        <f t="shared" si="657"/>
        <v>0</v>
      </c>
      <c r="BO952" s="33" t="e">
        <f t="shared" si="671"/>
        <v>#DIV/0!</v>
      </c>
      <c r="BP952" s="34">
        <f t="shared" si="658"/>
        <v>0</v>
      </c>
      <c r="BQ952" s="33" t="e">
        <f t="shared" si="672"/>
        <v>#DIV/0!</v>
      </c>
      <c r="BR952" s="36">
        <f t="shared" si="659"/>
        <v>0</v>
      </c>
      <c r="BS952" s="37" t="e">
        <f t="shared" si="673"/>
        <v>#DIV/0!</v>
      </c>
      <c r="BT952" s="37"/>
      <c r="BU952" s="52"/>
      <c r="BV952" s="38" t="e">
        <f t="shared" si="660"/>
        <v>#DIV/0!</v>
      </c>
      <c r="BW952" s="39">
        <f t="shared" si="661"/>
        <v>0</v>
      </c>
      <c r="BX952" s="31" t="e">
        <f t="shared" si="662"/>
        <v>#DIV/0!</v>
      </c>
      <c r="BY952" s="53"/>
      <c r="BZ952" s="53"/>
      <c r="CA952" s="53"/>
      <c r="CB952" s="53"/>
      <c r="CC952" s="54"/>
      <c r="CD952" s="54"/>
      <c r="CE952" s="54"/>
      <c r="CF952" s="42" t="e">
        <f t="shared" si="663"/>
        <v>#DIV/0!</v>
      </c>
      <c r="CG952" s="42" t="e">
        <f t="shared" si="664"/>
        <v>#DIV/0!</v>
      </c>
      <c r="CH952" s="42" t="e">
        <f t="shared" si="665"/>
        <v>#DIV/0!</v>
      </c>
      <c r="CI952" s="42" t="e">
        <f t="shared" si="666"/>
        <v>#DIV/0!</v>
      </c>
      <c r="CJ952" s="42" t="e">
        <f t="shared" si="667"/>
        <v>#DIV/0!</v>
      </c>
      <c r="CK952" s="43">
        <f t="shared" si="674"/>
        <v>0</v>
      </c>
    </row>
    <row r="953" spans="1:89" ht="50" hidden="1" customHeight="1" thickBot="1" x14ac:dyDescent="0.65">
      <c r="A953" s="47">
        <v>946</v>
      </c>
      <c r="B953" s="47"/>
      <c r="C953" s="48"/>
      <c r="D953" s="48"/>
      <c r="E953" s="48"/>
      <c r="F953" s="23"/>
      <c r="G953" s="19">
        <v>40</v>
      </c>
      <c r="H953" s="20">
        <f t="shared" si="668"/>
        <v>0</v>
      </c>
      <c r="I953" s="23"/>
      <c r="J953" s="22">
        <v>50</v>
      </c>
      <c r="K953" s="20">
        <f t="shared" si="632"/>
        <v>0</v>
      </c>
      <c r="L953" s="23"/>
      <c r="M953" s="24">
        <v>60</v>
      </c>
      <c r="N953" s="20">
        <f t="shared" si="633"/>
        <v>0</v>
      </c>
      <c r="O953" s="23"/>
      <c r="P953" s="25">
        <v>12</v>
      </c>
      <c r="Q953" s="20">
        <f t="shared" si="634"/>
        <v>0</v>
      </c>
      <c r="R953" s="23"/>
      <c r="S953" s="26">
        <v>12</v>
      </c>
      <c r="T953" s="20">
        <f t="shared" si="635"/>
        <v>0</v>
      </c>
      <c r="U953" s="23"/>
      <c r="V953" s="25">
        <v>8</v>
      </c>
      <c r="W953" s="20">
        <f t="shared" si="636"/>
        <v>0</v>
      </c>
      <c r="X953" s="23"/>
      <c r="Y953" s="25">
        <v>12</v>
      </c>
      <c r="Z953" s="20">
        <f t="shared" si="637"/>
        <v>0</v>
      </c>
      <c r="AA953" s="23"/>
      <c r="AB953" s="25">
        <v>10</v>
      </c>
      <c r="AC953" s="20">
        <f t="shared" si="638"/>
        <v>0</v>
      </c>
      <c r="AD953" s="23"/>
      <c r="AE953" s="25">
        <v>25</v>
      </c>
      <c r="AF953" s="20">
        <f t="shared" si="639"/>
        <v>0</v>
      </c>
      <c r="AG953" s="23"/>
      <c r="AH953" s="25">
        <v>7.5</v>
      </c>
      <c r="AI953" s="20">
        <f t="shared" si="640"/>
        <v>0</v>
      </c>
      <c r="AJ953" s="23"/>
      <c r="AK953" s="22">
        <v>15</v>
      </c>
      <c r="AL953" s="20">
        <f t="shared" si="641"/>
        <v>0</v>
      </c>
      <c r="AM953" s="23"/>
      <c r="AN953" s="25">
        <v>12</v>
      </c>
      <c r="AO953" s="20">
        <f t="shared" si="642"/>
        <v>0</v>
      </c>
      <c r="AP953" s="23">
        <f t="shared" si="643"/>
        <v>0</v>
      </c>
      <c r="AQ953" s="23"/>
      <c r="AR953" s="27">
        <v>4</v>
      </c>
      <c r="AS953" s="23">
        <f t="shared" si="644"/>
        <v>0</v>
      </c>
      <c r="AT953" s="23"/>
      <c r="AU953" s="28">
        <v>6</v>
      </c>
      <c r="AV953" s="23">
        <f t="shared" si="645"/>
        <v>0</v>
      </c>
      <c r="AW953" s="23"/>
      <c r="AX953" s="29">
        <f t="shared" si="646"/>
        <v>0</v>
      </c>
      <c r="AY953" s="23"/>
      <c r="AZ953" s="30" t="e">
        <f t="shared" si="647"/>
        <v>#DIV/0!</v>
      </c>
      <c r="BA953" s="30" t="e">
        <f t="shared" si="648"/>
        <v>#DIV/0!</v>
      </c>
      <c r="BB953" s="30" t="e">
        <f t="shared" si="649"/>
        <v>#DIV/0!</v>
      </c>
      <c r="BC953" s="20">
        <f t="shared" si="650"/>
        <v>0</v>
      </c>
      <c r="BD953" s="20">
        <f t="shared" si="651"/>
        <v>0</v>
      </c>
      <c r="BE953" s="20">
        <f t="shared" si="652"/>
        <v>0</v>
      </c>
      <c r="BF953" s="20">
        <f t="shared" si="653"/>
        <v>0</v>
      </c>
      <c r="BG953" s="50"/>
      <c r="BH953" s="51"/>
      <c r="BI953" s="31" t="e">
        <f t="shared" si="654"/>
        <v>#DIV/0!</v>
      </c>
      <c r="BJ953" s="32">
        <f t="shared" si="655"/>
        <v>0</v>
      </c>
      <c r="BK953" s="109" t="e">
        <f t="shared" si="669"/>
        <v>#DIV/0!</v>
      </c>
      <c r="BL953" s="34">
        <f t="shared" si="656"/>
        <v>0</v>
      </c>
      <c r="BM953" s="33" t="e">
        <f t="shared" si="670"/>
        <v>#DIV/0!</v>
      </c>
      <c r="BN953" s="35">
        <f t="shared" si="657"/>
        <v>0</v>
      </c>
      <c r="BO953" s="33" t="e">
        <f t="shared" si="671"/>
        <v>#DIV/0!</v>
      </c>
      <c r="BP953" s="34">
        <f t="shared" si="658"/>
        <v>0</v>
      </c>
      <c r="BQ953" s="33" t="e">
        <f t="shared" si="672"/>
        <v>#DIV/0!</v>
      </c>
      <c r="BR953" s="36">
        <f t="shared" si="659"/>
        <v>0</v>
      </c>
      <c r="BS953" s="37" t="e">
        <f t="shared" si="673"/>
        <v>#DIV/0!</v>
      </c>
      <c r="BT953" s="37"/>
      <c r="BU953" s="52"/>
      <c r="BV953" s="38" t="e">
        <f t="shared" si="660"/>
        <v>#DIV/0!</v>
      </c>
      <c r="BW953" s="39">
        <f t="shared" si="661"/>
        <v>0</v>
      </c>
      <c r="BX953" s="31" t="e">
        <f t="shared" si="662"/>
        <v>#DIV/0!</v>
      </c>
      <c r="BY953" s="53"/>
      <c r="BZ953" s="53"/>
      <c r="CA953" s="53"/>
      <c r="CB953" s="53"/>
      <c r="CC953" s="54"/>
      <c r="CD953" s="54"/>
      <c r="CE953" s="54"/>
      <c r="CF953" s="42" t="e">
        <f t="shared" si="663"/>
        <v>#DIV/0!</v>
      </c>
      <c r="CG953" s="42" t="e">
        <f t="shared" si="664"/>
        <v>#DIV/0!</v>
      </c>
      <c r="CH953" s="42" t="e">
        <f t="shared" si="665"/>
        <v>#DIV/0!</v>
      </c>
      <c r="CI953" s="42" t="e">
        <f t="shared" si="666"/>
        <v>#DIV/0!</v>
      </c>
      <c r="CJ953" s="42" t="e">
        <f t="shared" si="667"/>
        <v>#DIV/0!</v>
      </c>
      <c r="CK953" s="43">
        <f t="shared" si="674"/>
        <v>0</v>
      </c>
    </row>
    <row r="954" spans="1:89" ht="50" hidden="1" customHeight="1" thickBot="1" x14ac:dyDescent="0.65">
      <c r="A954" s="47">
        <v>947</v>
      </c>
      <c r="B954" s="47"/>
      <c r="C954" s="48"/>
      <c r="D954" s="48"/>
      <c r="E954" s="48"/>
      <c r="F954" s="23"/>
      <c r="G954" s="19">
        <v>40</v>
      </c>
      <c r="H954" s="20">
        <f t="shared" si="668"/>
        <v>0</v>
      </c>
      <c r="I954" s="23"/>
      <c r="J954" s="22">
        <v>50</v>
      </c>
      <c r="K954" s="20">
        <f t="shared" si="632"/>
        <v>0</v>
      </c>
      <c r="L954" s="23"/>
      <c r="M954" s="24">
        <v>60</v>
      </c>
      <c r="N954" s="20">
        <f t="shared" si="633"/>
        <v>0</v>
      </c>
      <c r="O954" s="23"/>
      <c r="P954" s="25">
        <v>12</v>
      </c>
      <c r="Q954" s="20">
        <f t="shared" si="634"/>
        <v>0</v>
      </c>
      <c r="R954" s="23"/>
      <c r="S954" s="26">
        <v>12</v>
      </c>
      <c r="T954" s="20">
        <f t="shared" si="635"/>
        <v>0</v>
      </c>
      <c r="U954" s="23"/>
      <c r="V954" s="25">
        <v>8</v>
      </c>
      <c r="W954" s="20">
        <f t="shared" si="636"/>
        <v>0</v>
      </c>
      <c r="X954" s="23"/>
      <c r="Y954" s="25">
        <v>12</v>
      </c>
      <c r="Z954" s="20">
        <f t="shared" si="637"/>
        <v>0</v>
      </c>
      <c r="AA954" s="23"/>
      <c r="AB954" s="25">
        <v>10</v>
      </c>
      <c r="AC954" s="20">
        <f t="shared" si="638"/>
        <v>0</v>
      </c>
      <c r="AD954" s="23"/>
      <c r="AE954" s="25">
        <v>25</v>
      </c>
      <c r="AF954" s="20">
        <f t="shared" si="639"/>
        <v>0</v>
      </c>
      <c r="AG954" s="23"/>
      <c r="AH954" s="25">
        <v>7.5</v>
      </c>
      <c r="AI954" s="20">
        <f t="shared" si="640"/>
        <v>0</v>
      </c>
      <c r="AJ954" s="23"/>
      <c r="AK954" s="22">
        <v>15</v>
      </c>
      <c r="AL954" s="20">
        <f t="shared" si="641"/>
        <v>0</v>
      </c>
      <c r="AM954" s="23"/>
      <c r="AN954" s="25">
        <v>12</v>
      </c>
      <c r="AO954" s="20">
        <f t="shared" si="642"/>
        <v>0</v>
      </c>
      <c r="AP954" s="23">
        <f t="shared" si="643"/>
        <v>0</v>
      </c>
      <c r="AQ954" s="23"/>
      <c r="AR954" s="27">
        <v>4</v>
      </c>
      <c r="AS954" s="23">
        <f t="shared" si="644"/>
        <v>0</v>
      </c>
      <c r="AT954" s="23"/>
      <c r="AU954" s="28">
        <v>6</v>
      </c>
      <c r="AV954" s="23">
        <f t="shared" si="645"/>
        <v>0</v>
      </c>
      <c r="AW954" s="23"/>
      <c r="AX954" s="29">
        <f t="shared" si="646"/>
        <v>0</v>
      </c>
      <c r="AY954" s="23"/>
      <c r="AZ954" s="30" t="e">
        <f t="shared" si="647"/>
        <v>#DIV/0!</v>
      </c>
      <c r="BA954" s="30" t="e">
        <f t="shared" si="648"/>
        <v>#DIV/0!</v>
      </c>
      <c r="BB954" s="30" t="e">
        <f t="shared" si="649"/>
        <v>#DIV/0!</v>
      </c>
      <c r="BC954" s="20">
        <f t="shared" si="650"/>
        <v>0</v>
      </c>
      <c r="BD954" s="20">
        <f t="shared" si="651"/>
        <v>0</v>
      </c>
      <c r="BE954" s="20">
        <f t="shared" si="652"/>
        <v>0</v>
      </c>
      <c r="BF954" s="20">
        <f t="shared" si="653"/>
        <v>0</v>
      </c>
      <c r="BG954" s="50"/>
      <c r="BH954" s="51"/>
      <c r="BI954" s="31" t="e">
        <f t="shared" si="654"/>
        <v>#DIV/0!</v>
      </c>
      <c r="BJ954" s="32">
        <f t="shared" si="655"/>
        <v>0</v>
      </c>
      <c r="BK954" s="109" t="e">
        <f t="shared" si="669"/>
        <v>#DIV/0!</v>
      </c>
      <c r="BL954" s="34">
        <f t="shared" si="656"/>
        <v>0</v>
      </c>
      <c r="BM954" s="33" t="e">
        <f t="shared" si="670"/>
        <v>#DIV/0!</v>
      </c>
      <c r="BN954" s="35">
        <f t="shared" si="657"/>
        <v>0</v>
      </c>
      <c r="BO954" s="33" t="e">
        <f t="shared" si="671"/>
        <v>#DIV/0!</v>
      </c>
      <c r="BP954" s="34">
        <f t="shared" si="658"/>
        <v>0</v>
      </c>
      <c r="BQ954" s="33" t="e">
        <f t="shared" si="672"/>
        <v>#DIV/0!</v>
      </c>
      <c r="BR954" s="36">
        <f t="shared" si="659"/>
        <v>0</v>
      </c>
      <c r="BS954" s="37" t="e">
        <f t="shared" si="673"/>
        <v>#DIV/0!</v>
      </c>
      <c r="BT954" s="37"/>
      <c r="BU954" s="52"/>
      <c r="BV954" s="38" t="e">
        <f t="shared" si="660"/>
        <v>#DIV/0!</v>
      </c>
      <c r="BW954" s="39">
        <f t="shared" si="661"/>
        <v>0</v>
      </c>
      <c r="BX954" s="31" t="e">
        <f t="shared" si="662"/>
        <v>#DIV/0!</v>
      </c>
      <c r="BY954" s="53"/>
      <c r="BZ954" s="53"/>
      <c r="CA954" s="53"/>
      <c r="CB954" s="53"/>
      <c r="CC954" s="54"/>
      <c r="CD954" s="54"/>
      <c r="CE954" s="54"/>
      <c r="CF954" s="42" t="e">
        <f t="shared" si="663"/>
        <v>#DIV/0!</v>
      </c>
      <c r="CG954" s="42" t="e">
        <f t="shared" si="664"/>
        <v>#DIV/0!</v>
      </c>
      <c r="CH954" s="42" t="e">
        <f t="shared" si="665"/>
        <v>#DIV/0!</v>
      </c>
      <c r="CI954" s="42" t="e">
        <f t="shared" si="666"/>
        <v>#DIV/0!</v>
      </c>
      <c r="CJ954" s="42" t="e">
        <f t="shared" si="667"/>
        <v>#DIV/0!</v>
      </c>
      <c r="CK954" s="43">
        <f t="shared" si="674"/>
        <v>0</v>
      </c>
    </row>
    <row r="955" spans="1:89" ht="50" hidden="1" customHeight="1" thickBot="1" x14ac:dyDescent="0.65">
      <c r="A955" s="47">
        <v>948</v>
      </c>
      <c r="B955" s="47"/>
      <c r="C955" s="48"/>
      <c r="D955" s="48"/>
      <c r="E955" s="48"/>
      <c r="F955" s="23"/>
      <c r="G955" s="19">
        <v>40</v>
      </c>
      <c r="H955" s="20">
        <f t="shared" si="668"/>
        <v>0</v>
      </c>
      <c r="I955" s="23"/>
      <c r="J955" s="22">
        <v>50</v>
      </c>
      <c r="K955" s="20">
        <f t="shared" si="632"/>
        <v>0</v>
      </c>
      <c r="L955" s="23"/>
      <c r="M955" s="24">
        <v>60</v>
      </c>
      <c r="N955" s="20">
        <f t="shared" si="633"/>
        <v>0</v>
      </c>
      <c r="O955" s="23"/>
      <c r="P955" s="25">
        <v>12</v>
      </c>
      <c r="Q955" s="20">
        <f t="shared" si="634"/>
        <v>0</v>
      </c>
      <c r="R955" s="23"/>
      <c r="S955" s="26">
        <v>12</v>
      </c>
      <c r="T955" s="20">
        <f t="shared" si="635"/>
        <v>0</v>
      </c>
      <c r="U955" s="23"/>
      <c r="V955" s="25">
        <v>8</v>
      </c>
      <c r="W955" s="20">
        <f t="shared" si="636"/>
        <v>0</v>
      </c>
      <c r="X955" s="23"/>
      <c r="Y955" s="25">
        <v>12</v>
      </c>
      <c r="Z955" s="20">
        <f t="shared" si="637"/>
        <v>0</v>
      </c>
      <c r="AA955" s="23"/>
      <c r="AB955" s="25">
        <v>10</v>
      </c>
      <c r="AC955" s="20">
        <f t="shared" si="638"/>
        <v>0</v>
      </c>
      <c r="AD955" s="23"/>
      <c r="AE955" s="25">
        <v>25</v>
      </c>
      <c r="AF955" s="20">
        <f t="shared" si="639"/>
        <v>0</v>
      </c>
      <c r="AG955" s="23"/>
      <c r="AH955" s="25">
        <v>7.5</v>
      </c>
      <c r="AI955" s="20">
        <f t="shared" si="640"/>
        <v>0</v>
      </c>
      <c r="AJ955" s="23"/>
      <c r="AK955" s="22">
        <v>15</v>
      </c>
      <c r="AL955" s="20">
        <f t="shared" si="641"/>
        <v>0</v>
      </c>
      <c r="AM955" s="23"/>
      <c r="AN955" s="25">
        <v>12</v>
      </c>
      <c r="AO955" s="20">
        <f t="shared" si="642"/>
        <v>0</v>
      </c>
      <c r="AP955" s="23">
        <f t="shared" si="643"/>
        <v>0</v>
      </c>
      <c r="AQ955" s="23"/>
      <c r="AR955" s="27">
        <v>4</v>
      </c>
      <c r="AS955" s="23">
        <f t="shared" si="644"/>
        <v>0</v>
      </c>
      <c r="AT955" s="23"/>
      <c r="AU955" s="28">
        <v>6</v>
      </c>
      <c r="AV955" s="23">
        <f t="shared" si="645"/>
        <v>0</v>
      </c>
      <c r="AW955" s="23"/>
      <c r="AX955" s="29">
        <f t="shared" si="646"/>
        <v>0</v>
      </c>
      <c r="AY955" s="23"/>
      <c r="AZ955" s="30" t="e">
        <f t="shared" si="647"/>
        <v>#DIV/0!</v>
      </c>
      <c r="BA955" s="30" t="e">
        <f t="shared" si="648"/>
        <v>#DIV/0!</v>
      </c>
      <c r="BB955" s="30" t="e">
        <f t="shared" si="649"/>
        <v>#DIV/0!</v>
      </c>
      <c r="BC955" s="20">
        <f t="shared" si="650"/>
        <v>0</v>
      </c>
      <c r="BD955" s="20">
        <f t="shared" si="651"/>
        <v>0</v>
      </c>
      <c r="BE955" s="20">
        <f t="shared" si="652"/>
        <v>0</v>
      </c>
      <c r="BF955" s="20">
        <f t="shared" si="653"/>
        <v>0</v>
      </c>
      <c r="BG955" s="50"/>
      <c r="BH955" s="51"/>
      <c r="BI955" s="31" t="e">
        <f t="shared" si="654"/>
        <v>#DIV/0!</v>
      </c>
      <c r="BJ955" s="32">
        <f t="shared" si="655"/>
        <v>0</v>
      </c>
      <c r="BK955" s="109" t="e">
        <f t="shared" si="669"/>
        <v>#DIV/0!</v>
      </c>
      <c r="BL955" s="34">
        <f t="shared" si="656"/>
        <v>0</v>
      </c>
      <c r="BM955" s="33" t="e">
        <f t="shared" si="670"/>
        <v>#DIV/0!</v>
      </c>
      <c r="BN955" s="35">
        <f t="shared" si="657"/>
        <v>0</v>
      </c>
      <c r="BO955" s="33" t="e">
        <f t="shared" si="671"/>
        <v>#DIV/0!</v>
      </c>
      <c r="BP955" s="34">
        <f t="shared" si="658"/>
        <v>0</v>
      </c>
      <c r="BQ955" s="33" t="e">
        <f t="shared" si="672"/>
        <v>#DIV/0!</v>
      </c>
      <c r="BR955" s="36">
        <f t="shared" si="659"/>
        <v>0</v>
      </c>
      <c r="BS955" s="37" t="e">
        <f t="shared" si="673"/>
        <v>#DIV/0!</v>
      </c>
      <c r="BT955" s="37"/>
      <c r="BU955" s="52"/>
      <c r="BV955" s="38" t="e">
        <f t="shared" si="660"/>
        <v>#DIV/0!</v>
      </c>
      <c r="BW955" s="39">
        <f t="shared" si="661"/>
        <v>0</v>
      </c>
      <c r="BX955" s="31" t="e">
        <f t="shared" si="662"/>
        <v>#DIV/0!</v>
      </c>
      <c r="BY955" s="53"/>
      <c r="BZ955" s="53"/>
      <c r="CA955" s="53"/>
      <c r="CB955" s="53"/>
      <c r="CC955" s="54"/>
      <c r="CD955" s="54"/>
      <c r="CE955" s="54"/>
      <c r="CF955" s="42" t="e">
        <f t="shared" si="663"/>
        <v>#DIV/0!</v>
      </c>
      <c r="CG955" s="42" t="e">
        <f t="shared" si="664"/>
        <v>#DIV/0!</v>
      </c>
      <c r="CH955" s="42" t="e">
        <f t="shared" si="665"/>
        <v>#DIV/0!</v>
      </c>
      <c r="CI955" s="42" t="e">
        <f t="shared" si="666"/>
        <v>#DIV/0!</v>
      </c>
      <c r="CJ955" s="42" t="e">
        <f t="shared" si="667"/>
        <v>#DIV/0!</v>
      </c>
      <c r="CK955" s="43">
        <f t="shared" si="674"/>
        <v>0</v>
      </c>
    </row>
    <row r="956" spans="1:89" ht="50" hidden="1" customHeight="1" thickBot="1" x14ac:dyDescent="0.65">
      <c r="A956" s="47">
        <v>949</v>
      </c>
      <c r="B956" s="47"/>
      <c r="C956" s="48"/>
      <c r="D956" s="48"/>
      <c r="E956" s="48"/>
      <c r="F956" s="23"/>
      <c r="G956" s="19">
        <v>40</v>
      </c>
      <c r="H956" s="20">
        <f t="shared" si="668"/>
        <v>0</v>
      </c>
      <c r="I956" s="23"/>
      <c r="J956" s="22">
        <v>50</v>
      </c>
      <c r="K956" s="20">
        <f t="shared" si="632"/>
        <v>0</v>
      </c>
      <c r="L956" s="23"/>
      <c r="M956" s="24">
        <v>60</v>
      </c>
      <c r="N956" s="20">
        <f t="shared" si="633"/>
        <v>0</v>
      </c>
      <c r="O956" s="23"/>
      <c r="P956" s="25">
        <v>12</v>
      </c>
      <c r="Q956" s="20">
        <f t="shared" si="634"/>
        <v>0</v>
      </c>
      <c r="R956" s="23"/>
      <c r="S956" s="26">
        <v>12</v>
      </c>
      <c r="T956" s="20">
        <f t="shared" si="635"/>
        <v>0</v>
      </c>
      <c r="U956" s="23"/>
      <c r="V956" s="25">
        <v>8</v>
      </c>
      <c r="W956" s="20">
        <f t="shared" si="636"/>
        <v>0</v>
      </c>
      <c r="X956" s="23"/>
      <c r="Y956" s="25">
        <v>12</v>
      </c>
      <c r="Z956" s="20">
        <f t="shared" si="637"/>
        <v>0</v>
      </c>
      <c r="AA956" s="23"/>
      <c r="AB956" s="25">
        <v>10</v>
      </c>
      <c r="AC956" s="20">
        <f t="shared" si="638"/>
        <v>0</v>
      </c>
      <c r="AD956" s="23"/>
      <c r="AE956" s="25">
        <v>25</v>
      </c>
      <c r="AF956" s="20">
        <f t="shared" si="639"/>
        <v>0</v>
      </c>
      <c r="AG956" s="23"/>
      <c r="AH956" s="25">
        <v>7.5</v>
      </c>
      <c r="AI956" s="20">
        <f t="shared" si="640"/>
        <v>0</v>
      </c>
      <c r="AJ956" s="23"/>
      <c r="AK956" s="22">
        <v>15</v>
      </c>
      <c r="AL956" s="20">
        <f t="shared" si="641"/>
        <v>0</v>
      </c>
      <c r="AM956" s="23"/>
      <c r="AN956" s="25">
        <v>12</v>
      </c>
      <c r="AO956" s="20">
        <f t="shared" si="642"/>
        <v>0</v>
      </c>
      <c r="AP956" s="23">
        <f t="shared" si="643"/>
        <v>0</v>
      </c>
      <c r="AQ956" s="23"/>
      <c r="AR956" s="27">
        <v>4</v>
      </c>
      <c r="AS956" s="23">
        <f t="shared" si="644"/>
        <v>0</v>
      </c>
      <c r="AT956" s="23"/>
      <c r="AU956" s="28">
        <v>6</v>
      </c>
      <c r="AV956" s="23">
        <f t="shared" si="645"/>
        <v>0</v>
      </c>
      <c r="AW956" s="23"/>
      <c r="AX956" s="29">
        <f t="shared" si="646"/>
        <v>0</v>
      </c>
      <c r="AY956" s="23"/>
      <c r="AZ956" s="30" t="e">
        <f t="shared" si="647"/>
        <v>#DIV/0!</v>
      </c>
      <c r="BA956" s="30" t="e">
        <f t="shared" si="648"/>
        <v>#DIV/0!</v>
      </c>
      <c r="BB956" s="30" t="e">
        <f t="shared" si="649"/>
        <v>#DIV/0!</v>
      </c>
      <c r="BC956" s="20">
        <f t="shared" si="650"/>
        <v>0</v>
      </c>
      <c r="BD956" s="20">
        <f t="shared" si="651"/>
        <v>0</v>
      </c>
      <c r="BE956" s="20">
        <f t="shared" si="652"/>
        <v>0</v>
      </c>
      <c r="BF956" s="20">
        <f t="shared" si="653"/>
        <v>0</v>
      </c>
      <c r="BG956" s="50"/>
      <c r="BH956" s="51"/>
      <c r="BI956" s="31" t="e">
        <f t="shared" si="654"/>
        <v>#DIV/0!</v>
      </c>
      <c r="BJ956" s="32">
        <f t="shared" si="655"/>
        <v>0</v>
      </c>
      <c r="BK956" s="109" t="e">
        <f t="shared" si="669"/>
        <v>#DIV/0!</v>
      </c>
      <c r="BL956" s="34">
        <f t="shared" si="656"/>
        <v>0</v>
      </c>
      <c r="BM956" s="33" t="e">
        <f t="shared" si="670"/>
        <v>#DIV/0!</v>
      </c>
      <c r="BN956" s="35">
        <f t="shared" si="657"/>
        <v>0</v>
      </c>
      <c r="BO956" s="33" t="e">
        <f t="shared" si="671"/>
        <v>#DIV/0!</v>
      </c>
      <c r="BP956" s="34">
        <f t="shared" si="658"/>
        <v>0</v>
      </c>
      <c r="BQ956" s="33" t="e">
        <f t="shared" si="672"/>
        <v>#DIV/0!</v>
      </c>
      <c r="BR956" s="36">
        <f t="shared" si="659"/>
        <v>0</v>
      </c>
      <c r="BS956" s="37" t="e">
        <f t="shared" si="673"/>
        <v>#DIV/0!</v>
      </c>
      <c r="BT956" s="37"/>
      <c r="BU956" s="52"/>
      <c r="BV956" s="38" t="e">
        <f t="shared" si="660"/>
        <v>#DIV/0!</v>
      </c>
      <c r="BW956" s="39">
        <f t="shared" si="661"/>
        <v>0</v>
      </c>
      <c r="BX956" s="31" t="e">
        <f t="shared" si="662"/>
        <v>#DIV/0!</v>
      </c>
      <c r="BY956" s="53"/>
      <c r="BZ956" s="53"/>
      <c r="CA956" s="53"/>
      <c r="CB956" s="53"/>
      <c r="CC956" s="54"/>
      <c r="CD956" s="54"/>
      <c r="CE956" s="54"/>
      <c r="CF956" s="42" t="e">
        <f t="shared" si="663"/>
        <v>#DIV/0!</v>
      </c>
      <c r="CG956" s="42" t="e">
        <f t="shared" si="664"/>
        <v>#DIV/0!</v>
      </c>
      <c r="CH956" s="42" t="e">
        <f t="shared" si="665"/>
        <v>#DIV/0!</v>
      </c>
      <c r="CI956" s="42" t="e">
        <f t="shared" si="666"/>
        <v>#DIV/0!</v>
      </c>
      <c r="CJ956" s="42" t="e">
        <f t="shared" si="667"/>
        <v>#DIV/0!</v>
      </c>
      <c r="CK956" s="43">
        <f t="shared" si="674"/>
        <v>0</v>
      </c>
    </row>
    <row r="957" spans="1:89" ht="50" hidden="1" customHeight="1" thickBot="1" x14ac:dyDescent="0.65">
      <c r="A957" s="47">
        <v>950</v>
      </c>
      <c r="B957" s="47"/>
      <c r="C957" s="48"/>
      <c r="D957" s="48"/>
      <c r="E957" s="48"/>
      <c r="F957" s="23"/>
      <c r="G957" s="19">
        <v>40</v>
      </c>
      <c r="H957" s="20">
        <f t="shared" si="668"/>
        <v>0</v>
      </c>
      <c r="I957" s="23"/>
      <c r="J957" s="22">
        <v>50</v>
      </c>
      <c r="K957" s="20">
        <f t="shared" si="632"/>
        <v>0</v>
      </c>
      <c r="L957" s="23"/>
      <c r="M957" s="24">
        <v>60</v>
      </c>
      <c r="N957" s="20">
        <f t="shared" si="633"/>
        <v>0</v>
      </c>
      <c r="O957" s="23"/>
      <c r="P957" s="25">
        <v>12</v>
      </c>
      <c r="Q957" s="20">
        <f t="shared" si="634"/>
        <v>0</v>
      </c>
      <c r="R957" s="23"/>
      <c r="S957" s="26">
        <v>12</v>
      </c>
      <c r="T957" s="20">
        <f t="shared" si="635"/>
        <v>0</v>
      </c>
      <c r="U957" s="23"/>
      <c r="V957" s="25">
        <v>8</v>
      </c>
      <c r="W957" s="20">
        <f t="shared" si="636"/>
        <v>0</v>
      </c>
      <c r="X957" s="23"/>
      <c r="Y957" s="25">
        <v>12</v>
      </c>
      <c r="Z957" s="20">
        <f t="shared" si="637"/>
        <v>0</v>
      </c>
      <c r="AA957" s="23"/>
      <c r="AB957" s="25">
        <v>10</v>
      </c>
      <c r="AC957" s="20">
        <f t="shared" si="638"/>
        <v>0</v>
      </c>
      <c r="AD957" s="23"/>
      <c r="AE957" s="25">
        <v>25</v>
      </c>
      <c r="AF957" s="20">
        <f t="shared" si="639"/>
        <v>0</v>
      </c>
      <c r="AG957" s="23"/>
      <c r="AH957" s="25">
        <v>7.5</v>
      </c>
      <c r="AI957" s="20">
        <f t="shared" si="640"/>
        <v>0</v>
      </c>
      <c r="AJ957" s="23"/>
      <c r="AK957" s="22">
        <v>15</v>
      </c>
      <c r="AL957" s="20">
        <f t="shared" si="641"/>
        <v>0</v>
      </c>
      <c r="AM957" s="23"/>
      <c r="AN957" s="25">
        <v>12</v>
      </c>
      <c r="AO957" s="20">
        <f t="shared" si="642"/>
        <v>0</v>
      </c>
      <c r="AP957" s="23">
        <f t="shared" si="643"/>
        <v>0</v>
      </c>
      <c r="AQ957" s="23"/>
      <c r="AR957" s="27">
        <v>4</v>
      </c>
      <c r="AS957" s="23">
        <f t="shared" si="644"/>
        <v>0</v>
      </c>
      <c r="AT957" s="23"/>
      <c r="AU957" s="28">
        <v>6</v>
      </c>
      <c r="AV957" s="23">
        <f t="shared" si="645"/>
        <v>0</v>
      </c>
      <c r="AW957" s="23"/>
      <c r="AX957" s="29">
        <f t="shared" si="646"/>
        <v>0</v>
      </c>
      <c r="AY957" s="23"/>
      <c r="AZ957" s="30" t="e">
        <f t="shared" si="647"/>
        <v>#DIV/0!</v>
      </c>
      <c r="BA957" s="30" t="e">
        <f t="shared" si="648"/>
        <v>#DIV/0!</v>
      </c>
      <c r="BB957" s="30" t="e">
        <f t="shared" si="649"/>
        <v>#DIV/0!</v>
      </c>
      <c r="BC957" s="20">
        <f t="shared" si="650"/>
        <v>0</v>
      </c>
      <c r="BD957" s="20">
        <f t="shared" si="651"/>
        <v>0</v>
      </c>
      <c r="BE957" s="20">
        <f t="shared" si="652"/>
        <v>0</v>
      </c>
      <c r="BF957" s="20">
        <f t="shared" si="653"/>
        <v>0</v>
      </c>
      <c r="BG957" s="50"/>
      <c r="BH957" s="51"/>
      <c r="BI957" s="31" t="e">
        <f t="shared" si="654"/>
        <v>#DIV/0!</v>
      </c>
      <c r="BJ957" s="32">
        <f t="shared" si="655"/>
        <v>0</v>
      </c>
      <c r="BK957" s="109" t="e">
        <f t="shared" si="669"/>
        <v>#DIV/0!</v>
      </c>
      <c r="BL957" s="34">
        <f t="shared" si="656"/>
        <v>0</v>
      </c>
      <c r="BM957" s="33" t="e">
        <f t="shared" si="670"/>
        <v>#DIV/0!</v>
      </c>
      <c r="BN957" s="35">
        <f t="shared" si="657"/>
        <v>0</v>
      </c>
      <c r="BO957" s="33" t="e">
        <f t="shared" si="671"/>
        <v>#DIV/0!</v>
      </c>
      <c r="BP957" s="34">
        <f t="shared" si="658"/>
        <v>0</v>
      </c>
      <c r="BQ957" s="33" t="e">
        <f t="shared" si="672"/>
        <v>#DIV/0!</v>
      </c>
      <c r="BR957" s="36">
        <f t="shared" si="659"/>
        <v>0</v>
      </c>
      <c r="BS957" s="37" t="e">
        <f t="shared" si="673"/>
        <v>#DIV/0!</v>
      </c>
      <c r="BT957" s="37"/>
      <c r="BU957" s="52"/>
      <c r="BV957" s="38" t="e">
        <f t="shared" si="660"/>
        <v>#DIV/0!</v>
      </c>
      <c r="BW957" s="39">
        <f t="shared" si="661"/>
        <v>0</v>
      </c>
      <c r="BX957" s="31" t="e">
        <f t="shared" si="662"/>
        <v>#DIV/0!</v>
      </c>
      <c r="BY957" s="53"/>
      <c r="BZ957" s="53"/>
      <c r="CA957" s="53"/>
      <c r="CB957" s="53"/>
      <c r="CC957" s="54"/>
      <c r="CD957" s="54"/>
      <c r="CE957" s="54"/>
      <c r="CF957" s="42" t="e">
        <f t="shared" si="663"/>
        <v>#DIV/0!</v>
      </c>
      <c r="CG957" s="42" t="e">
        <f t="shared" si="664"/>
        <v>#DIV/0!</v>
      </c>
      <c r="CH957" s="42" t="e">
        <f t="shared" si="665"/>
        <v>#DIV/0!</v>
      </c>
      <c r="CI957" s="42" t="e">
        <f t="shared" si="666"/>
        <v>#DIV/0!</v>
      </c>
      <c r="CJ957" s="42" t="e">
        <f t="shared" si="667"/>
        <v>#DIV/0!</v>
      </c>
      <c r="CK957" s="43">
        <f t="shared" si="674"/>
        <v>0</v>
      </c>
    </row>
    <row r="958" spans="1:89" ht="50" hidden="1" customHeight="1" thickBot="1" x14ac:dyDescent="0.65">
      <c r="A958" s="47">
        <v>951</v>
      </c>
      <c r="B958" s="62"/>
      <c r="C958" s="48"/>
      <c r="D958" s="48"/>
      <c r="E958" s="48"/>
      <c r="F958" s="23"/>
      <c r="G958" s="19">
        <v>40</v>
      </c>
      <c r="H958" s="20">
        <f t="shared" si="668"/>
        <v>0</v>
      </c>
      <c r="I958" s="23"/>
      <c r="J958" s="22">
        <v>50</v>
      </c>
      <c r="K958" s="20">
        <f t="shared" si="632"/>
        <v>0</v>
      </c>
      <c r="L958" s="23"/>
      <c r="M958" s="24">
        <v>60</v>
      </c>
      <c r="N958" s="20">
        <f t="shared" si="633"/>
        <v>0</v>
      </c>
      <c r="O958" s="23"/>
      <c r="P958" s="25">
        <v>12</v>
      </c>
      <c r="Q958" s="20">
        <f t="shared" si="634"/>
        <v>0</v>
      </c>
      <c r="R958" s="23"/>
      <c r="S958" s="26">
        <v>12</v>
      </c>
      <c r="T958" s="20">
        <f t="shared" si="635"/>
        <v>0</v>
      </c>
      <c r="U958" s="23"/>
      <c r="V958" s="25">
        <v>8</v>
      </c>
      <c r="W958" s="20">
        <f t="shared" si="636"/>
        <v>0</v>
      </c>
      <c r="X958" s="23"/>
      <c r="Y958" s="25">
        <v>12</v>
      </c>
      <c r="Z958" s="20">
        <f t="shared" si="637"/>
        <v>0</v>
      </c>
      <c r="AA958" s="23"/>
      <c r="AB958" s="25">
        <v>10</v>
      </c>
      <c r="AC958" s="20">
        <f t="shared" si="638"/>
        <v>0</v>
      </c>
      <c r="AD958" s="23"/>
      <c r="AE958" s="25">
        <v>25</v>
      </c>
      <c r="AF958" s="20">
        <f t="shared" si="639"/>
        <v>0</v>
      </c>
      <c r="AG958" s="23"/>
      <c r="AH958" s="25">
        <v>7.5</v>
      </c>
      <c r="AI958" s="20">
        <f t="shared" si="640"/>
        <v>0</v>
      </c>
      <c r="AJ958" s="23"/>
      <c r="AK958" s="22">
        <v>15</v>
      </c>
      <c r="AL958" s="20">
        <f t="shared" si="641"/>
        <v>0</v>
      </c>
      <c r="AM958" s="23"/>
      <c r="AN958" s="25">
        <v>12</v>
      </c>
      <c r="AO958" s="20">
        <f t="shared" si="642"/>
        <v>0</v>
      </c>
      <c r="AP958" s="23">
        <f t="shared" si="643"/>
        <v>0</v>
      </c>
      <c r="AQ958" s="23"/>
      <c r="AR958" s="27">
        <v>4</v>
      </c>
      <c r="AS958" s="23">
        <f t="shared" si="644"/>
        <v>0</v>
      </c>
      <c r="AT958" s="23"/>
      <c r="AU958" s="28">
        <v>6</v>
      </c>
      <c r="AV958" s="23">
        <f t="shared" si="645"/>
        <v>0</v>
      </c>
      <c r="AW958" s="23"/>
      <c r="AX958" s="29">
        <f t="shared" si="646"/>
        <v>0</v>
      </c>
      <c r="AY958" s="23"/>
      <c r="AZ958" s="30" t="e">
        <f t="shared" si="647"/>
        <v>#DIV/0!</v>
      </c>
      <c r="BA958" s="30" t="e">
        <f t="shared" si="648"/>
        <v>#DIV/0!</v>
      </c>
      <c r="BB958" s="30" t="e">
        <f t="shared" si="649"/>
        <v>#DIV/0!</v>
      </c>
      <c r="BC958" s="20">
        <f t="shared" si="650"/>
        <v>0</v>
      </c>
      <c r="BD958" s="20">
        <f t="shared" si="651"/>
        <v>0</v>
      </c>
      <c r="BE958" s="20">
        <f t="shared" si="652"/>
        <v>0</v>
      </c>
      <c r="BF958" s="20">
        <f t="shared" si="653"/>
        <v>0</v>
      </c>
      <c r="BG958" s="50"/>
      <c r="BH958" s="51"/>
      <c r="BI958" s="31" t="e">
        <f t="shared" si="654"/>
        <v>#DIV/0!</v>
      </c>
      <c r="BJ958" s="32">
        <f t="shared" si="655"/>
        <v>0</v>
      </c>
      <c r="BK958" s="109" t="e">
        <f t="shared" si="669"/>
        <v>#DIV/0!</v>
      </c>
      <c r="BL958" s="34">
        <f t="shared" si="656"/>
        <v>0</v>
      </c>
      <c r="BM958" s="33" t="e">
        <f t="shared" si="670"/>
        <v>#DIV/0!</v>
      </c>
      <c r="BN958" s="35">
        <f t="shared" si="657"/>
        <v>0</v>
      </c>
      <c r="BO958" s="33" t="e">
        <f t="shared" si="671"/>
        <v>#DIV/0!</v>
      </c>
      <c r="BP958" s="34">
        <f t="shared" si="658"/>
        <v>0</v>
      </c>
      <c r="BQ958" s="33" t="e">
        <f t="shared" si="672"/>
        <v>#DIV/0!</v>
      </c>
      <c r="BR958" s="36">
        <f t="shared" si="659"/>
        <v>0</v>
      </c>
      <c r="BS958" s="37" t="e">
        <f t="shared" si="673"/>
        <v>#DIV/0!</v>
      </c>
      <c r="BT958" s="37"/>
      <c r="BU958" s="52"/>
      <c r="BV958" s="38" t="e">
        <f t="shared" si="660"/>
        <v>#DIV/0!</v>
      </c>
      <c r="BW958" s="39">
        <f t="shared" si="661"/>
        <v>0</v>
      </c>
      <c r="BX958" s="31" t="e">
        <f t="shared" si="662"/>
        <v>#DIV/0!</v>
      </c>
      <c r="BY958" s="53"/>
      <c r="BZ958" s="53"/>
      <c r="CA958" s="53"/>
      <c r="CB958" s="53"/>
      <c r="CC958" s="54"/>
      <c r="CD958" s="54"/>
      <c r="CE958" s="54"/>
      <c r="CF958" s="42" t="e">
        <f t="shared" si="663"/>
        <v>#DIV/0!</v>
      </c>
      <c r="CG958" s="42" t="e">
        <f t="shared" si="664"/>
        <v>#DIV/0!</v>
      </c>
      <c r="CH958" s="42" t="e">
        <f t="shared" si="665"/>
        <v>#DIV/0!</v>
      </c>
      <c r="CI958" s="42" t="e">
        <f t="shared" si="666"/>
        <v>#DIV/0!</v>
      </c>
      <c r="CJ958" s="42" t="e">
        <f t="shared" si="667"/>
        <v>#DIV/0!</v>
      </c>
      <c r="CK958" s="43">
        <f t="shared" si="674"/>
        <v>0</v>
      </c>
    </row>
    <row r="959" spans="1:89" ht="50" hidden="1" customHeight="1" thickBot="1" x14ac:dyDescent="0.65">
      <c r="A959" s="47">
        <v>952</v>
      </c>
      <c r="B959" s="47"/>
      <c r="C959" s="48"/>
      <c r="D959" s="48"/>
      <c r="E959" s="48"/>
      <c r="F959" s="23"/>
      <c r="G959" s="19">
        <v>40</v>
      </c>
      <c r="H959" s="20">
        <f t="shared" si="668"/>
        <v>0</v>
      </c>
      <c r="I959" s="23"/>
      <c r="J959" s="22">
        <v>50</v>
      </c>
      <c r="K959" s="20">
        <f t="shared" si="632"/>
        <v>0</v>
      </c>
      <c r="L959" s="23"/>
      <c r="M959" s="24">
        <v>60</v>
      </c>
      <c r="N959" s="20">
        <f t="shared" si="633"/>
        <v>0</v>
      </c>
      <c r="O959" s="23"/>
      <c r="P959" s="25">
        <v>12</v>
      </c>
      <c r="Q959" s="20">
        <f t="shared" si="634"/>
        <v>0</v>
      </c>
      <c r="R959" s="23"/>
      <c r="S959" s="26">
        <v>12</v>
      </c>
      <c r="T959" s="20">
        <f t="shared" si="635"/>
        <v>0</v>
      </c>
      <c r="U959" s="23"/>
      <c r="V959" s="25">
        <v>8</v>
      </c>
      <c r="W959" s="20">
        <f t="shared" si="636"/>
        <v>0</v>
      </c>
      <c r="X959" s="23"/>
      <c r="Y959" s="25">
        <v>12</v>
      </c>
      <c r="Z959" s="20">
        <f t="shared" si="637"/>
        <v>0</v>
      </c>
      <c r="AA959" s="23"/>
      <c r="AB959" s="25">
        <v>10</v>
      </c>
      <c r="AC959" s="20">
        <f t="shared" si="638"/>
        <v>0</v>
      </c>
      <c r="AD959" s="23"/>
      <c r="AE959" s="25">
        <v>25</v>
      </c>
      <c r="AF959" s="20">
        <f t="shared" si="639"/>
        <v>0</v>
      </c>
      <c r="AG959" s="23"/>
      <c r="AH959" s="25">
        <v>7.5</v>
      </c>
      <c r="AI959" s="20">
        <f t="shared" si="640"/>
        <v>0</v>
      </c>
      <c r="AJ959" s="23"/>
      <c r="AK959" s="22">
        <v>15</v>
      </c>
      <c r="AL959" s="20">
        <f t="shared" si="641"/>
        <v>0</v>
      </c>
      <c r="AM959" s="23"/>
      <c r="AN959" s="25">
        <v>12</v>
      </c>
      <c r="AO959" s="20">
        <f t="shared" si="642"/>
        <v>0</v>
      </c>
      <c r="AP959" s="23">
        <f t="shared" si="643"/>
        <v>0</v>
      </c>
      <c r="AQ959" s="23"/>
      <c r="AR959" s="27">
        <v>4</v>
      </c>
      <c r="AS959" s="23">
        <f t="shared" si="644"/>
        <v>0</v>
      </c>
      <c r="AT959" s="23"/>
      <c r="AU959" s="28">
        <v>6</v>
      </c>
      <c r="AV959" s="23">
        <f t="shared" si="645"/>
        <v>0</v>
      </c>
      <c r="AW959" s="23"/>
      <c r="AX959" s="29">
        <f t="shared" si="646"/>
        <v>0</v>
      </c>
      <c r="AY959" s="23"/>
      <c r="AZ959" s="30" t="e">
        <f t="shared" si="647"/>
        <v>#DIV/0!</v>
      </c>
      <c r="BA959" s="30" t="e">
        <f t="shared" si="648"/>
        <v>#DIV/0!</v>
      </c>
      <c r="BB959" s="30" t="e">
        <f t="shared" si="649"/>
        <v>#DIV/0!</v>
      </c>
      <c r="BC959" s="20">
        <f t="shared" si="650"/>
        <v>0</v>
      </c>
      <c r="BD959" s="20">
        <f t="shared" si="651"/>
        <v>0</v>
      </c>
      <c r="BE959" s="20">
        <f t="shared" si="652"/>
        <v>0</v>
      </c>
      <c r="BF959" s="20">
        <f t="shared" si="653"/>
        <v>0</v>
      </c>
      <c r="BG959" s="50"/>
      <c r="BH959" s="51"/>
      <c r="BI959" s="31" t="e">
        <f t="shared" si="654"/>
        <v>#DIV/0!</v>
      </c>
      <c r="BJ959" s="32">
        <f t="shared" si="655"/>
        <v>0</v>
      </c>
      <c r="BK959" s="109" t="e">
        <f t="shared" si="669"/>
        <v>#DIV/0!</v>
      </c>
      <c r="BL959" s="34">
        <f t="shared" si="656"/>
        <v>0</v>
      </c>
      <c r="BM959" s="33" t="e">
        <f t="shared" si="670"/>
        <v>#DIV/0!</v>
      </c>
      <c r="BN959" s="35">
        <f t="shared" si="657"/>
        <v>0</v>
      </c>
      <c r="BO959" s="33" t="e">
        <f t="shared" si="671"/>
        <v>#DIV/0!</v>
      </c>
      <c r="BP959" s="34">
        <f t="shared" si="658"/>
        <v>0</v>
      </c>
      <c r="BQ959" s="33" t="e">
        <f t="shared" si="672"/>
        <v>#DIV/0!</v>
      </c>
      <c r="BR959" s="36">
        <f t="shared" si="659"/>
        <v>0</v>
      </c>
      <c r="BS959" s="37" t="e">
        <f t="shared" si="673"/>
        <v>#DIV/0!</v>
      </c>
      <c r="BT959" s="37"/>
      <c r="BU959" s="52"/>
      <c r="BV959" s="38" t="e">
        <f t="shared" si="660"/>
        <v>#DIV/0!</v>
      </c>
      <c r="BW959" s="39">
        <f t="shared" si="661"/>
        <v>0</v>
      </c>
      <c r="BX959" s="31" t="e">
        <f t="shared" si="662"/>
        <v>#DIV/0!</v>
      </c>
      <c r="BY959" s="53"/>
      <c r="BZ959" s="53"/>
      <c r="CA959" s="53"/>
      <c r="CB959" s="53"/>
      <c r="CC959" s="54"/>
      <c r="CD959" s="54"/>
      <c r="CE959" s="54"/>
      <c r="CF959" s="42" t="e">
        <f t="shared" si="663"/>
        <v>#DIV/0!</v>
      </c>
      <c r="CG959" s="42" t="e">
        <f t="shared" si="664"/>
        <v>#DIV/0!</v>
      </c>
      <c r="CH959" s="42" t="e">
        <f t="shared" si="665"/>
        <v>#DIV/0!</v>
      </c>
      <c r="CI959" s="42" t="e">
        <f t="shared" si="666"/>
        <v>#DIV/0!</v>
      </c>
      <c r="CJ959" s="42" t="e">
        <f t="shared" si="667"/>
        <v>#DIV/0!</v>
      </c>
      <c r="CK959" s="43">
        <f t="shared" si="674"/>
        <v>0</v>
      </c>
    </row>
    <row r="960" spans="1:89" ht="50" hidden="1" customHeight="1" thickBot="1" x14ac:dyDescent="0.65">
      <c r="A960" s="47">
        <v>953</v>
      </c>
      <c r="B960" s="47"/>
      <c r="C960" s="48"/>
      <c r="D960" s="48"/>
      <c r="E960" s="108"/>
      <c r="F960" s="23"/>
      <c r="G960" s="19">
        <v>40</v>
      </c>
      <c r="H960" s="20">
        <f t="shared" si="668"/>
        <v>0</v>
      </c>
      <c r="I960" s="23"/>
      <c r="J960" s="22">
        <v>50</v>
      </c>
      <c r="K960" s="20">
        <f t="shared" si="632"/>
        <v>0</v>
      </c>
      <c r="L960" s="23"/>
      <c r="M960" s="24">
        <v>60</v>
      </c>
      <c r="N960" s="20">
        <f t="shared" si="633"/>
        <v>0</v>
      </c>
      <c r="O960" s="23"/>
      <c r="P960" s="25">
        <v>12</v>
      </c>
      <c r="Q960" s="20">
        <f t="shared" si="634"/>
        <v>0</v>
      </c>
      <c r="R960" s="23"/>
      <c r="S960" s="26">
        <v>12</v>
      </c>
      <c r="T960" s="20">
        <f t="shared" si="635"/>
        <v>0</v>
      </c>
      <c r="U960" s="23"/>
      <c r="V960" s="25">
        <v>8</v>
      </c>
      <c r="W960" s="20">
        <f t="shared" si="636"/>
        <v>0</v>
      </c>
      <c r="X960" s="23"/>
      <c r="Y960" s="25">
        <v>12</v>
      </c>
      <c r="Z960" s="20">
        <f t="shared" si="637"/>
        <v>0</v>
      </c>
      <c r="AA960" s="23"/>
      <c r="AB960" s="25">
        <v>10</v>
      </c>
      <c r="AC960" s="20">
        <f t="shared" si="638"/>
        <v>0</v>
      </c>
      <c r="AD960" s="23"/>
      <c r="AE960" s="25">
        <v>25</v>
      </c>
      <c r="AF960" s="20">
        <f t="shared" si="639"/>
        <v>0</v>
      </c>
      <c r="AG960" s="23"/>
      <c r="AH960" s="25">
        <v>7.5</v>
      </c>
      <c r="AI960" s="20">
        <f t="shared" si="640"/>
        <v>0</v>
      </c>
      <c r="AJ960" s="23"/>
      <c r="AK960" s="22">
        <v>15</v>
      </c>
      <c r="AL960" s="20">
        <f t="shared" si="641"/>
        <v>0</v>
      </c>
      <c r="AM960" s="23"/>
      <c r="AN960" s="25">
        <v>12</v>
      </c>
      <c r="AO960" s="20">
        <f t="shared" si="642"/>
        <v>0</v>
      </c>
      <c r="AP960" s="23">
        <f t="shared" si="643"/>
        <v>0</v>
      </c>
      <c r="AQ960" s="23"/>
      <c r="AR960" s="27">
        <v>4</v>
      </c>
      <c r="AS960" s="23">
        <f t="shared" si="644"/>
        <v>0</v>
      </c>
      <c r="AT960" s="23"/>
      <c r="AU960" s="28">
        <v>6</v>
      </c>
      <c r="AV960" s="23">
        <f t="shared" si="645"/>
        <v>0</v>
      </c>
      <c r="AW960" s="23"/>
      <c r="AX960" s="29">
        <f t="shared" si="646"/>
        <v>0</v>
      </c>
      <c r="AY960" s="23"/>
      <c r="AZ960" s="30" t="e">
        <f t="shared" si="647"/>
        <v>#DIV/0!</v>
      </c>
      <c r="BA960" s="30" t="e">
        <f t="shared" si="648"/>
        <v>#DIV/0!</v>
      </c>
      <c r="BB960" s="30" t="e">
        <f t="shared" si="649"/>
        <v>#DIV/0!</v>
      </c>
      <c r="BC960" s="20">
        <f t="shared" si="650"/>
        <v>0</v>
      </c>
      <c r="BD960" s="20">
        <f t="shared" si="651"/>
        <v>0</v>
      </c>
      <c r="BE960" s="20">
        <f t="shared" si="652"/>
        <v>0</v>
      </c>
      <c r="BF960" s="20">
        <f t="shared" si="653"/>
        <v>0</v>
      </c>
      <c r="BG960" s="50"/>
      <c r="BH960" s="51"/>
      <c r="BI960" s="31" t="e">
        <f t="shared" si="654"/>
        <v>#DIV/0!</v>
      </c>
      <c r="BJ960" s="32">
        <f t="shared" si="655"/>
        <v>0</v>
      </c>
      <c r="BK960" s="109" t="e">
        <f t="shared" si="669"/>
        <v>#DIV/0!</v>
      </c>
      <c r="BL960" s="34">
        <f t="shared" si="656"/>
        <v>0</v>
      </c>
      <c r="BM960" s="33" t="e">
        <f t="shared" si="670"/>
        <v>#DIV/0!</v>
      </c>
      <c r="BN960" s="35">
        <f t="shared" si="657"/>
        <v>0</v>
      </c>
      <c r="BO960" s="33" t="e">
        <f t="shared" si="671"/>
        <v>#DIV/0!</v>
      </c>
      <c r="BP960" s="34">
        <f t="shared" si="658"/>
        <v>0</v>
      </c>
      <c r="BQ960" s="33" t="e">
        <f t="shared" si="672"/>
        <v>#DIV/0!</v>
      </c>
      <c r="BR960" s="36">
        <f t="shared" si="659"/>
        <v>0</v>
      </c>
      <c r="BS960" s="37" t="e">
        <f t="shared" si="673"/>
        <v>#DIV/0!</v>
      </c>
      <c r="BT960" s="37"/>
      <c r="BU960" s="52"/>
      <c r="BV960" s="38" t="e">
        <f t="shared" si="660"/>
        <v>#DIV/0!</v>
      </c>
      <c r="BW960" s="39">
        <f t="shared" si="661"/>
        <v>0</v>
      </c>
      <c r="BX960" s="31" t="e">
        <f t="shared" si="662"/>
        <v>#DIV/0!</v>
      </c>
      <c r="BY960" s="53"/>
      <c r="BZ960" s="53"/>
      <c r="CA960" s="53"/>
      <c r="CB960" s="53"/>
      <c r="CC960" s="54"/>
      <c r="CD960" s="54"/>
      <c r="CE960" s="54"/>
      <c r="CF960" s="42" t="e">
        <f t="shared" si="663"/>
        <v>#DIV/0!</v>
      </c>
      <c r="CG960" s="42" t="e">
        <f t="shared" si="664"/>
        <v>#DIV/0!</v>
      </c>
      <c r="CH960" s="42" t="e">
        <f t="shared" si="665"/>
        <v>#DIV/0!</v>
      </c>
      <c r="CI960" s="42" t="e">
        <f t="shared" si="666"/>
        <v>#DIV/0!</v>
      </c>
      <c r="CJ960" s="42" t="e">
        <f t="shared" si="667"/>
        <v>#DIV/0!</v>
      </c>
      <c r="CK960" s="43">
        <f t="shared" si="674"/>
        <v>0</v>
      </c>
    </row>
    <row r="961" spans="1:89" ht="50" hidden="1" customHeight="1" thickBot="1" x14ac:dyDescent="0.65">
      <c r="A961" s="47">
        <v>954</v>
      </c>
      <c r="B961" s="47"/>
      <c r="C961" s="48"/>
      <c r="D961" s="48"/>
      <c r="E961" s="48"/>
      <c r="F961" s="23"/>
      <c r="G961" s="19">
        <v>40</v>
      </c>
      <c r="H961" s="20">
        <f t="shared" si="668"/>
        <v>0</v>
      </c>
      <c r="I961" s="23"/>
      <c r="J961" s="22">
        <v>50</v>
      </c>
      <c r="K961" s="20">
        <f t="shared" si="632"/>
        <v>0</v>
      </c>
      <c r="L961" s="23"/>
      <c r="M961" s="24">
        <v>60</v>
      </c>
      <c r="N961" s="20">
        <f t="shared" si="633"/>
        <v>0</v>
      </c>
      <c r="O961" s="23"/>
      <c r="P961" s="25">
        <v>12</v>
      </c>
      <c r="Q961" s="20">
        <f t="shared" si="634"/>
        <v>0</v>
      </c>
      <c r="R961" s="23"/>
      <c r="S961" s="26">
        <v>12</v>
      </c>
      <c r="T961" s="20">
        <f t="shared" si="635"/>
        <v>0</v>
      </c>
      <c r="U961" s="23"/>
      <c r="V961" s="25">
        <v>8</v>
      </c>
      <c r="W961" s="20">
        <f t="shared" si="636"/>
        <v>0</v>
      </c>
      <c r="X961" s="23"/>
      <c r="Y961" s="25">
        <v>12</v>
      </c>
      <c r="Z961" s="20">
        <f t="shared" si="637"/>
        <v>0</v>
      </c>
      <c r="AA961" s="23"/>
      <c r="AB961" s="25">
        <v>10</v>
      </c>
      <c r="AC961" s="20">
        <f t="shared" si="638"/>
        <v>0</v>
      </c>
      <c r="AD961" s="23"/>
      <c r="AE961" s="25">
        <v>25</v>
      </c>
      <c r="AF961" s="20">
        <f t="shared" si="639"/>
        <v>0</v>
      </c>
      <c r="AG961" s="23"/>
      <c r="AH961" s="25">
        <v>7.5</v>
      </c>
      <c r="AI961" s="20">
        <f t="shared" si="640"/>
        <v>0</v>
      </c>
      <c r="AJ961" s="23"/>
      <c r="AK961" s="22">
        <v>15</v>
      </c>
      <c r="AL961" s="20">
        <f t="shared" si="641"/>
        <v>0</v>
      </c>
      <c r="AM961" s="23"/>
      <c r="AN961" s="25">
        <v>12</v>
      </c>
      <c r="AO961" s="20">
        <f t="shared" si="642"/>
        <v>0</v>
      </c>
      <c r="AP961" s="23">
        <f t="shared" si="643"/>
        <v>0</v>
      </c>
      <c r="AQ961" s="23"/>
      <c r="AR961" s="27">
        <v>4</v>
      </c>
      <c r="AS961" s="23">
        <f t="shared" si="644"/>
        <v>0</v>
      </c>
      <c r="AT961" s="23"/>
      <c r="AU961" s="28">
        <v>6</v>
      </c>
      <c r="AV961" s="23">
        <f t="shared" si="645"/>
        <v>0</v>
      </c>
      <c r="AW961" s="23"/>
      <c r="AX961" s="29">
        <f t="shared" si="646"/>
        <v>0</v>
      </c>
      <c r="AY961" s="23"/>
      <c r="AZ961" s="30" t="e">
        <f t="shared" si="647"/>
        <v>#DIV/0!</v>
      </c>
      <c r="BA961" s="30" t="e">
        <f t="shared" si="648"/>
        <v>#DIV/0!</v>
      </c>
      <c r="BB961" s="30" t="e">
        <f t="shared" si="649"/>
        <v>#DIV/0!</v>
      </c>
      <c r="BC961" s="20">
        <f t="shared" si="650"/>
        <v>0</v>
      </c>
      <c r="BD961" s="20">
        <f t="shared" si="651"/>
        <v>0</v>
      </c>
      <c r="BE961" s="20">
        <f t="shared" si="652"/>
        <v>0</v>
      </c>
      <c r="BF961" s="20">
        <f t="shared" si="653"/>
        <v>0</v>
      </c>
      <c r="BG961" s="50"/>
      <c r="BH961" s="51"/>
      <c r="BI961" s="31" t="e">
        <f t="shared" si="654"/>
        <v>#DIV/0!</v>
      </c>
      <c r="BJ961" s="32">
        <f t="shared" si="655"/>
        <v>0</v>
      </c>
      <c r="BK961" s="109" t="e">
        <f t="shared" si="669"/>
        <v>#DIV/0!</v>
      </c>
      <c r="BL961" s="34">
        <f t="shared" si="656"/>
        <v>0</v>
      </c>
      <c r="BM961" s="33" t="e">
        <f t="shared" si="670"/>
        <v>#DIV/0!</v>
      </c>
      <c r="BN961" s="35">
        <f t="shared" si="657"/>
        <v>0</v>
      </c>
      <c r="BO961" s="33" t="e">
        <f t="shared" si="671"/>
        <v>#DIV/0!</v>
      </c>
      <c r="BP961" s="34">
        <f t="shared" si="658"/>
        <v>0</v>
      </c>
      <c r="BQ961" s="33" t="e">
        <f t="shared" si="672"/>
        <v>#DIV/0!</v>
      </c>
      <c r="BR961" s="36">
        <f t="shared" si="659"/>
        <v>0</v>
      </c>
      <c r="BS961" s="37" t="e">
        <f t="shared" si="673"/>
        <v>#DIV/0!</v>
      </c>
      <c r="BT961" s="37"/>
      <c r="BU961" s="52"/>
      <c r="BV961" s="38" t="e">
        <f t="shared" si="660"/>
        <v>#DIV/0!</v>
      </c>
      <c r="BW961" s="39">
        <f t="shared" si="661"/>
        <v>0</v>
      </c>
      <c r="BX961" s="31" t="e">
        <f t="shared" si="662"/>
        <v>#DIV/0!</v>
      </c>
      <c r="BY961" s="53"/>
      <c r="BZ961" s="53"/>
      <c r="CA961" s="53"/>
      <c r="CB961" s="53"/>
      <c r="CC961" s="54"/>
      <c r="CD961" s="54"/>
      <c r="CE961" s="54"/>
      <c r="CF961" s="42" t="e">
        <f t="shared" si="663"/>
        <v>#DIV/0!</v>
      </c>
      <c r="CG961" s="42" t="e">
        <f t="shared" si="664"/>
        <v>#DIV/0!</v>
      </c>
      <c r="CH961" s="42" t="e">
        <f t="shared" si="665"/>
        <v>#DIV/0!</v>
      </c>
      <c r="CI961" s="42" t="e">
        <f t="shared" si="666"/>
        <v>#DIV/0!</v>
      </c>
      <c r="CJ961" s="42" t="e">
        <f t="shared" si="667"/>
        <v>#DIV/0!</v>
      </c>
      <c r="CK961" s="43">
        <f t="shared" si="674"/>
        <v>0</v>
      </c>
    </row>
    <row r="962" spans="1:89" ht="50" hidden="1" customHeight="1" thickBot="1" x14ac:dyDescent="0.65">
      <c r="A962" s="47">
        <v>955</v>
      </c>
      <c r="B962" s="62"/>
      <c r="C962" s="48"/>
      <c r="D962" s="48"/>
      <c r="E962" s="48"/>
      <c r="F962" s="23"/>
      <c r="G962" s="19">
        <v>40</v>
      </c>
      <c r="H962" s="20">
        <f t="shared" si="668"/>
        <v>0</v>
      </c>
      <c r="I962" s="23"/>
      <c r="J962" s="22">
        <v>50</v>
      </c>
      <c r="K962" s="20">
        <f t="shared" si="632"/>
        <v>0</v>
      </c>
      <c r="L962" s="23"/>
      <c r="M962" s="24">
        <v>60</v>
      </c>
      <c r="N962" s="20">
        <f t="shared" si="633"/>
        <v>0</v>
      </c>
      <c r="O962" s="23"/>
      <c r="P962" s="25">
        <v>12</v>
      </c>
      <c r="Q962" s="20">
        <f t="shared" si="634"/>
        <v>0</v>
      </c>
      <c r="R962" s="23"/>
      <c r="S962" s="26">
        <v>12</v>
      </c>
      <c r="T962" s="20">
        <f t="shared" si="635"/>
        <v>0</v>
      </c>
      <c r="U962" s="23"/>
      <c r="V962" s="25">
        <v>8</v>
      </c>
      <c r="W962" s="20">
        <f t="shared" si="636"/>
        <v>0</v>
      </c>
      <c r="X962" s="23"/>
      <c r="Y962" s="25">
        <v>12</v>
      </c>
      <c r="Z962" s="20">
        <f t="shared" si="637"/>
        <v>0</v>
      </c>
      <c r="AA962" s="23"/>
      <c r="AB962" s="25">
        <v>10</v>
      </c>
      <c r="AC962" s="20">
        <f t="shared" si="638"/>
        <v>0</v>
      </c>
      <c r="AD962" s="23"/>
      <c r="AE962" s="25">
        <v>25</v>
      </c>
      <c r="AF962" s="20">
        <f t="shared" si="639"/>
        <v>0</v>
      </c>
      <c r="AG962" s="23"/>
      <c r="AH962" s="25">
        <v>7.5</v>
      </c>
      <c r="AI962" s="20">
        <f t="shared" si="640"/>
        <v>0</v>
      </c>
      <c r="AJ962" s="23"/>
      <c r="AK962" s="22">
        <v>15</v>
      </c>
      <c r="AL962" s="20">
        <f t="shared" si="641"/>
        <v>0</v>
      </c>
      <c r="AM962" s="23"/>
      <c r="AN962" s="25">
        <v>12</v>
      </c>
      <c r="AO962" s="20">
        <f t="shared" si="642"/>
        <v>0</v>
      </c>
      <c r="AP962" s="23">
        <f t="shared" si="643"/>
        <v>0</v>
      </c>
      <c r="AQ962" s="23"/>
      <c r="AR962" s="27">
        <v>4</v>
      </c>
      <c r="AS962" s="23">
        <f t="shared" si="644"/>
        <v>0</v>
      </c>
      <c r="AT962" s="23"/>
      <c r="AU962" s="28">
        <v>6</v>
      </c>
      <c r="AV962" s="23">
        <f t="shared" si="645"/>
        <v>0</v>
      </c>
      <c r="AW962" s="23"/>
      <c r="AX962" s="29">
        <f t="shared" si="646"/>
        <v>0</v>
      </c>
      <c r="AY962" s="23"/>
      <c r="AZ962" s="30" t="e">
        <f t="shared" si="647"/>
        <v>#DIV/0!</v>
      </c>
      <c r="BA962" s="30" t="e">
        <f t="shared" si="648"/>
        <v>#DIV/0!</v>
      </c>
      <c r="BB962" s="30" t="e">
        <f t="shared" si="649"/>
        <v>#DIV/0!</v>
      </c>
      <c r="BC962" s="20">
        <f t="shared" si="650"/>
        <v>0</v>
      </c>
      <c r="BD962" s="20">
        <f t="shared" si="651"/>
        <v>0</v>
      </c>
      <c r="BE962" s="20">
        <f t="shared" si="652"/>
        <v>0</v>
      </c>
      <c r="BF962" s="20">
        <f t="shared" si="653"/>
        <v>0</v>
      </c>
      <c r="BG962" s="50"/>
      <c r="BH962" s="51"/>
      <c r="BI962" s="31" t="e">
        <f t="shared" si="654"/>
        <v>#DIV/0!</v>
      </c>
      <c r="BJ962" s="32">
        <f t="shared" si="655"/>
        <v>0</v>
      </c>
      <c r="BK962" s="109" t="e">
        <f t="shared" si="669"/>
        <v>#DIV/0!</v>
      </c>
      <c r="BL962" s="34">
        <f t="shared" si="656"/>
        <v>0</v>
      </c>
      <c r="BM962" s="33" t="e">
        <f t="shared" si="670"/>
        <v>#DIV/0!</v>
      </c>
      <c r="BN962" s="35">
        <f t="shared" si="657"/>
        <v>0</v>
      </c>
      <c r="BO962" s="33" t="e">
        <f t="shared" si="671"/>
        <v>#DIV/0!</v>
      </c>
      <c r="BP962" s="34">
        <f t="shared" si="658"/>
        <v>0</v>
      </c>
      <c r="BQ962" s="33" t="e">
        <f t="shared" si="672"/>
        <v>#DIV/0!</v>
      </c>
      <c r="BR962" s="36">
        <f t="shared" si="659"/>
        <v>0</v>
      </c>
      <c r="BS962" s="37" t="e">
        <f t="shared" si="673"/>
        <v>#DIV/0!</v>
      </c>
      <c r="BT962" s="37"/>
      <c r="BU962" s="52"/>
      <c r="BV962" s="38" t="e">
        <f t="shared" si="660"/>
        <v>#DIV/0!</v>
      </c>
      <c r="BW962" s="39">
        <f t="shared" si="661"/>
        <v>0</v>
      </c>
      <c r="BX962" s="31" t="e">
        <f t="shared" si="662"/>
        <v>#DIV/0!</v>
      </c>
      <c r="BY962" s="53"/>
      <c r="BZ962" s="53"/>
      <c r="CA962" s="53"/>
      <c r="CB962" s="53"/>
      <c r="CC962" s="54"/>
      <c r="CD962" s="54"/>
      <c r="CE962" s="54"/>
      <c r="CF962" s="42" t="e">
        <f t="shared" si="663"/>
        <v>#DIV/0!</v>
      </c>
      <c r="CG962" s="42" t="e">
        <f t="shared" si="664"/>
        <v>#DIV/0!</v>
      </c>
      <c r="CH962" s="42" t="e">
        <f t="shared" si="665"/>
        <v>#DIV/0!</v>
      </c>
      <c r="CI962" s="42" t="e">
        <f t="shared" si="666"/>
        <v>#DIV/0!</v>
      </c>
      <c r="CJ962" s="42" t="e">
        <f t="shared" si="667"/>
        <v>#DIV/0!</v>
      </c>
      <c r="CK962" s="43">
        <f t="shared" si="674"/>
        <v>0</v>
      </c>
    </row>
    <row r="963" spans="1:89" ht="50" hidden="1" customHeight="1" thickBot="1" x14ac:dyDescent="0.65">
      <c r="A963" s="47">
        <v>956</v>
      </c>
      <c r="B963" s="47"/>
      <c r="C963" s="48"/>
      <c r="D963" s="48"/>
      <c r="E963" s="48"/>
      <c r="F963" s="23"/>
      <c r="G963" s="19">
        <v>40</v>
      </c>
      <c r="H963" s="20">
        <f t="shared" si="668"/>
        <v>0</v>
      </c>
      <c r="I963" s="23"/>
      <c r="J963" s="22">
        <v>50</v>
      </c>
      <c r="K963" s="20">
        <f t="shared" si="632"/>
        <v>0</v>
      </c>
      <c r="L963" s="23"/>
      <c r="M963" s="24">
        <v>60</v>
      </c>
      <c r="N963" s="20">
        <f t="shared" si="633"/>
        <v>0</v>
      </c>
      <c r="O963" s="23"/>
      <c r="P963" s="25">
        <v>12</v>
      </c>
      <c r="Q963" s="20">
        <f t="shared" si="634"/>
        <v>0</v>
      </c>
      <c r="R963" s="23"/>
      <c r="S963" s="26">
        <v>12</v>
      </c>
      <c r="T963" s="20">
        <f t="shared" si="635"/>
        <v>0</v>
      </c>
      <c r="U963" s="23"/>
      <c r="V963" s="25">
        <v>8</v>
      </c>
      <c r="W963" s="20">
        <f t="shared" si="636"/>
        <v>0</v>
      </c>
      <c r="X963" s="23"/>
      <c r="Y963" s="25">
        <v>12</v>
      </c>
      <c r="Z963" s="20">
        <f t="shared" si="637"/>
        <v>0</v>
      </c>
      <c r="AA963" s="23"/>
      <c r="AB963" s="25">
        <v>10</v>
      </c>
      <c r="AC963" s="20">
        <f t="shared" si="638"/>
        <v>0</v>
      </c>
      <c r="AD963" s="23"/>
      <c r="AE963" s="25">
        <v>25</v>
      </c>
      <c r="AF963" s="20">
        <f t="shared" si="639"/>
        <v>0</v>
      </c>
      <c r="AG963" s="23"/>
      <c r="AH963" s="25">
        <v>7.5</v>
      </c>
      <c r="AI963" s="20">
        <f t="shared" si="640"/>
        <v>0</v>
      </c>
      <c r="AJ963" s="23"/>
      <c r="AK963" s="22">
        <v>15</v>
      </c>
      <c r="AL963" s="20">
        <f t="shared" si="641"/>
        <v>0</v>
      </c>
      <c r="AM963" s="23"/>
      <c r="AN963" s="25">
        <v>12</v>
      </c>
      <c r="AO963" s="20">
        <f t="shared" si="642"/>
        <v>0</v>
      </c>
      <c r="AP963" s="23">
        <f t="shared" si="643"/>
        <v>0</v>
      </c>
      <c r="AQ963" s="23"/>
      <c r="AR963" s="27">
        <v>4</v>
      </c>
      <c r="AS963" s="23">
        <f t="shared" si="644"/>
        <v>0</v>
      </c>
      <c r="AT963" s="23"/>
      <c r="AU963" s="28">
        <v>6</v>
      </c>
      <c r="AV963" s="23">
        <f t="shared" si="645"/>
        <v>0</v>
      </c>
      <c r="AW963" s="23"/>
      <c r="AX963" s="29">
        <f t="shared" si="646"/>
        <v>0</v>
      </c>
      <c r="AY963" s="23"/>
      <c r="AZ963" s="30" t="e">
        <f t="shared" si="647"/>
        <v>#DIV/0!</v>
      </c>
      <c r="BA963" s="30" t="e">
        <f t="shared" si="648"/>
        <v>#DIV/0!</v>
      </c>
      <c r="BB963" s="30" t="e">
        <f t="shared" si="649"/>
        <v>#DIV/0!</v>
      </c>
      <c r="BC963" s="20">
        <f t="shared" si="650"/>
        <v>0</v>
      </c>
      <c r="BD963" s="20">
        <f t="shared" si="651"/>
        <v>0</v>
      </c>
      <c r="BE963" s="20">
        <f t="shared" si="652"/>
        <v>0</v>
      </c>
      <c r="BF963" s="20">
        <f t="shared" si="653"/>
        <v>0</v>
      </c>
      <c r="BG963" s="50"/>
      <c r="BH963" s="51"/>
      <c r="BI963" s="31" t="e">
        <f t="shared" si="654"/>
        <v>#DIV/0!</v>
      </c>
      <c r="BJ963" s="32">
        <f t="shared" si="655"/>
        <v>0</v>
      </c>
      <c r="BK963" s="109" t="e">
        <f t="shared" si="669"/>
        <v>#DIV/0!</v>
      </c>
      <c r="BL963" s="34">
        <f t="shared" si="656"/>
        <v>0</v>
      </c>
      <c r="BM963" s="33" t="e">
        <f t="shared" si="670"/>
        <v>#DIV/0!</v>
      </c>
      <c r="BN963" s="35">
        <f t="shared" si="657"/>
        <v>0</v>
      </c>
      <c r="BO963" s="33" t="e">
        <f t="shared" si="671"/>
        <v>#DIV/0!</v>
      </c>
      <c r="BP963" s="34">
        <f t="shared" si="658"/>
        <v>0</v>
      </c>
      <c r="BQ963" s="33" t="e">
        <f t="shared" si="672"/>
        <v>#DIV/0!</v>
      </c>
      <c r="BR963" s="36">
        <f t="shared" si="659"/>
        <v>0</v>
      </c>
      <c r="BS963" s="37" t="e">
        <f t="shared" si="673"/>
        <v>#DIV/0!</v>
      </c>
      <c r="BT963" s="37"/>
      <c r="BU963" s="52"/>
      <c r="BV963" s="38" t="e">
        <f t="shared" si="660"/>
        <v>#DIV/0!</v>
      </c>
      <c r="BW963" s="39">
        <f t="shared" si="661"/>
        <v>0</v>
      </c>
      <c r="BX963" s="31" t="e">
        <f t="shared" si="662"/>
        <v>#DIV/0!</v>
      </c>
      <c r="BY963" s="53"/>
      <c r="BZ963" s="53"/>
      <c r="CA963" s="53"/>
      <c r="CB963" s="53"/>
      <c r="CC963" s="54"/>
      <c r="CD963" s="54"/>
      <c r="CE963" s="54"/>
      <c r="CF963" s="42" t="e">
        <f t="shared" si="663"/>
        <v>#DIV/0!</v>
      </c>
      <c r="CG963" s="42" t="e">
        <f t="shared" si="664"/>
        <v>#DIV/0!</v>
      </c>
      <c r="CH963" s="42" t="e">
        <f t="shared" si="665"/>
        <v>#DIV/0!</v>
      </c>
      <c r="CI963" s="42" t="e">
        <f t="shared" si="666"/>
        <v>#DIV/0!</v>
      </c>
      <c r="CJ963" s="42" t="e">
        <f t="shared" si="667"/>
        <v>#DIV/0!</v>
      </c>
      <c r="CK963" s="43">
        <f t="shared" si="674"/>
        <v>0</v>
      </c>
    </row>
    <row r="964" spans="1:89" ht="50" hidden="1" customHeight="1" thickBot="1" x14ac:dyDescent="0.65">
      <c r="A964" s="47">
        <v>957</v>
      </c>
      <c r="B964" s="47"/>
      <c r="C964" s="48"/>
      <c r="D964" s="48"/>
      <c r="E964" s="48"/>
      <c r="F964" s="23"/>
      <c r="G964" s="19">
        <v>40</v>
      </c>
      <c r="H964" s="20">
        <f t="shared" si="668"/>
        <v>0</v>
      </c>
      <c r="I964" s="23"/>
      <c r="J964" s="22">
        <v>50</v>
      </c>
      <c r="K964" s="20">
        <f t="shared" si="632"/>
        <v>0</v>
      </c>
      <c r="L964" s="23"/>
      <c r="M964" s="24">
        <v>60</v>
      </c>
      <c r="N964" s="20">
        <f t="shared" si="633"/>
        <v>0</v>
      </c>
      <c r="O964" s="23"/>
      <c r="P964" s="25">
        <v>12</v>
      </c>
      <c r="Q964" s="20">
        <f t="shared" si="634"/>
        <v>0</v>
      </c>
      <c r="R964" s="23"/>
      <c r="S964" s="26">
        <v>12</v>
      </c>
      <c r="T964" s="20">
        <f t="shared" si="635"/>
        <v>0</v>
      </c>
      <c r="U964" s="23"/>
      <c r="V964" s="25">
        <v>8</v>
      </c>
      <c r="W964" s="20">
        <f t="shared" si="636"/>
        <v>0</v>
      </c>
      <c r="X964" s="23"/>
      <c r="Y964" s="25">
        <v>12</v>
      </c>
      <c r="Z964" s="20">
        <f t="shared" si="637"/>
        <v>0</v>
      </c>
      <c r="AA964" s="23"/>
      <c r="AB964" s="25">
        <v>10</v>
      </c>
      <c r="AC964" s="20">
        <f t="shared" si="638"/>
        <v>0</v>
      </c>
      <c r="AD964" s="23"/>
      <c r="AE964" s="25">
        <v>25</v>
      </c>
      <c r="AF964" s="20">
        <f t="shared" si="639"/>
        <v>0</v>
      </c>
      <c r="AG964" s="23"/>
      <c r="AH964" s="25">
        <v>7.5</v>
      </c>
      <c r="AI964" s="20">
        <f t="shared" si="640"/>
        <v>0</v>
      </c>
      <c r="AJ964" s="23"/>
      <c r="AK964" s="22">
        <v>15</v>
      </c>
      <c r="AL964" s="20">
        <f t="shared" si="641"/>
        <v>0</v>
      </c>
      <c r="AM964" s="23"/>
      <c r="AN964" s="25">
        <v>12</v>
      </c>
      <c r="AO964" s="20">
        <f t="shared" si="642"/>
        <v>0</v>
      </c>
      <c r="AP964" s="23">
        <f t="shared" si="643"/>
        <v>0</v>
      </c>
      <c r="AQ964" s="23"/>
      <c r="AR964" s="27">
        <v>4</v>
      </c>
      <c r="AS964" s="23">
        <f t="shared" si="644"/>
        <v>0</v>
      </c>
      <c r="AT964" s="23"/>
      <c r="AU964" s="28">
        <v>6</v>
      </c>
      <c r="AV964" s="23">
        <f t="shared" si="645"/>
        <v>0</v>
      </c>
      <c r="AW964" s="23"/>
      <c r="AX964" s="29">
        <f t="shared" si="646"/>
        <v>0</v>
      </c>
      <c r="AY964" s="23"/>
      <c r="AZ964" s="30" t="e">
        <f t="shared" si="647"/>
        <v>#DIV/0!</v>
      </c>
      <c r="BA964" s="30" t="e">
        <f t="shared" si="648"/>
        <v>#DIV/0!</v>
      </c>
      <c r="BB964" s="30" t="e">
        <f t="shared" si="649"/>
        <v>#DIV/0!</v>
      </c>
      <c r="BC964" s="20">
        <f t="shared" si="650"/>
        <v>0</v>
      </c>
      <c r="BD964" s="20">
        <f t="shared" si="651"/>
        <v>0</v>
      </c>
      <c r="BE964" s="20">
        <f t="shared" si="652"/>
        <v>0</v>
      </c>
      <c r="BF964" s="20">
        <f t="shared" si="653"/>
        <v>0</v>
      </c>
      <c r="BG964" s="50"/>
      <c r="BH964" s="51"/>
      <c r="BI964" s="31" t="e">
        <f t="shared" si="654"/>
        <v>#DIV/0!</v>
      </c>
      <c r="BJ964" s="32">
        <f t="shared" si="655"/>
        <v>0</v>
      </c>
      <c r="BK964" s="109" t="e">
        <f t="shared" si="669"/>
        <v>#DIV/0!</v>
      </c>
      <c r="BL964" s="34">
        <f t="shared" si="656"/>
        <v>0</v>
      </c>
      <c r="BM964" s="33" t="e">
        <f t="shared" si="670"/>
        <v>#DIV/0!</v>
      </c>
      <c r="BN964" s="35">
        <f t="shared" si="657"/>
        <v>0</v>
      </c>
      <c r="BO964" s="33" t="e">
        <f t="shared" si="671"/>
        <v>#DIV/0!</v>
      </c>
      <c r="BP964" s="34">
        <f t="shared" si="658"/>
        <v>0</v>
      </c>
      <c r="BQ964" s="33" t="e">
        <f t="shared" si="672"/>
        <v>#DIV/0!</v>
      </c>
      <c r="BR964" s="36">
        <f t="shared" si="659"/>
        <v>0</v>
      </c>
      <c r="BS964" s="37" t="e">
        <f t="shared" si="673"/>
        <v>#DIV/0!</v>
      </c>
      <c r="BT964" s="37"/>
      <c r="BU964" s="52"/>
      <c r="BV964" s="38" t="e">
        <f t="shared" si="660"/>
        <v>#DIV/0!</v>
      </c>
      <c r="BW964" s="39">
        <f t="shared" si="661"/>
        <v>0</v>
      </c>
      <c r="BX964" s="31" t="e">
        <f t="shared" si="662"/>
        <v>#DIV/0!</v>
      </c>
      <c r="BY964" s="53"/>
      <c r="BZ964" s="53"/>
      <c r="CA964" s="53"/>
      <c r="CB964" s="53"/>
      <c r="CC964" s="54"/>
      <c r="CD964" s="54"/>
      <c r="CE964" s="54"/>
      <c r="CF964" s="42" t="e">
        <f t="shared" si="663"/>
        <v>#DIV/0!</v>
      </c>
      <c r="CG964" s="42" t="e">
        <f t="shared" si="664"/>
        <v>#DIV/0!</v>
      </c>
      <c r="CH964" s="42" t="e">
        <f t="shared" si="665"/>
        <v>#DIV/0!</v>
      </c>
      <c r="CI964" s="42" t="e">
        <f t="shared" si="666"/>
        <v>#DIV/0!</v>
      </c>
      <c r="CJ964" s="42" t="e">
        <f t="shared" si="667"/>
        <v>#DIV/0!</v>
      </c>
      <c r="CK964" s="43">
        <f t="shared" si="674"/>
        <v>0</v>
      </c>
    </row>
    <row r="965" spans="1:89" ht="50" hidden="1" customHeight="1" thickBot="1" x14ac:dyDescent="0.65">
      <c r="A965" s="47">
        <v>958</v>
      </c>
      <c r="B965" s="47"/>
      <c r="C965" s="48"/>
      <c r="D965" s="48"/>
      <c r="E965" s="48"/>
      <c r="F965" s="23"/>
      <c r="G965" s="19">
        <v>40</v>
      </c>
      <c r="H965" s="20">
        <f t="shared" si="668"/>
        <v>0</v>
      </c>
      <c r="I965" s="23"/>
      <c r="J965" s="22">
        <v>50</v>
      </c>
      <c r="K965" s="20">
        <f t="shared" si="632"/>
        <v>0</v>
      </c>
      <c r="L965" s="23"/>
      <c r="M965" s="24">
        <v>60</v>
      </c>
      <c r="N965" s="20">
        <f t="shared" si="633"/>
        <v>0</v>
      </c>
      <c r="O965" s="23"/>
      <c r="P965" s="25">
        <v>12</v>
      </c>
      <c r="Q965" s="20">
        <f t="shared" si="634"/>
        <v>0</v>
      </c>
      <c r="R965" s="23"/>
      <c r="S965" s="26">
        <v>12</v>
      </c>
      <c r="T965" s="20">
        <f t="shared" si="635"/>
        <v>0</v>
      </c>
      <c r="U965" s="23"/>
      <c r="V965" s="25">
        <v>8</v>
      </c>
      <c r="W965" s="20">
        <f t="shared" si="636"/>
        <v>0</v>
      </c>
      <c r="X965" s="23"/>
      <c r="Y965" s="25">
        <v>12</v>
      </c>
      <c r="Z965" s="20">
        <f t="shared" si="637"/>
        <v>0</v>
      </c>
      <c r="AA965" s="23"/>
      <c r="AB965" s="25">
        <v>10</v>
      </c>
      <c r="AC965" s="20">
        <f t="shared" si="638"/>
        <v>0</v>
      </c>
      <c r="AD965" s="23"/>
      <c r="AE965" s="25">
        <v>25</v>
      </c>
      <c r="AF965" s="20">
        <f t="shared" si="639"/>
        <v>0</v>
      </c>
      <c r="AG965" s="23"/>
      <c r="AH965" s="25">
        <v>7.5</v>
      </c>
      <c r="AI965" s="20">
        <f t="shared" si="640"/>
        <v>0</v>
      </c>
      <c r="AJ965" s="23"/>
      <c r="AK965" s="22">
        <v>15</v>
      </c>
      <c r="AL965" s="20">
        <f t="shared" si="641"/>
        <v>0</v>
      </c>
      <c r="AM965" s="23"/>
      <c r="AN965" s="25">
        <v>12</v>
      </c>
      <c r="AO965" s="20">
        <f t="shared" si="642"/>
        <v>0</v>
      </c>
      <c r="AP965" s="23">
        <f t="shared" si="643"/>
        <v>0</v>
      </c>
      <c r="AQ965" s="23"/>
      <c r="AR965" s="27">
        <v>4</v>
      </c>
      <c r="AS965" s="23">
        <f t="shared" si="644"/>
        <v>0</v>
      </c>
      <c r="AT965" s="23"/>
      <c r="AU965" s="28">
        <v>6</v>
      </c>
      <c r="AV965" s="23">
        <f t="shared" si="645"/>
        <v>0</v>
      </c>
      <c r="AW965" s="23"/>
      <c r="AX965" s="29">
        <f t="shared" si="646"/>
        <v>0</v>
      </c>
      <c r="AY965" s="23"/>
      <c r="AZ965" s="30" t="e">
        <f t="shared" si="647"/>
        <v>#DIV/0!</v>
      </c>
      <c r="BA965" s="30" t="e">
        <f t="shared" si="648"/>
        <v>#DIV/0!</v>
      </c>
      <c r="BB965" s="30" t="e">
        <f t="shared" si="649"/>
        <v>#DIV/0!</v>
      </c>
      <c r="BC965" s="20">
        <f t="shared" si="650"/>
        <v>0</v>
      </c>
      <c r="BD965" s="20">
        <f t="shared" si="651"/>
        <v>0</v>
      </c>
      <c r="BE965" s="20">
        <f t="shared" si="652"/>
        <v>0</v>
      </c>
      <c r="BF965" s="20">
        <f t="shared" si="653"/>
        <v>0</v>
      </c>
      <c r="BG965" s="50"/>
      <c r="BH965" s="51"/>
      <c r="BI965" s="31" t="e">
        <f t="shared" si="654"/>
        <v>#DIV/0!</v>
      </c>
      <c r="BJ965" s="32">
        <f t="shared" si="655"/>
        <v>0</v>
      </c>
      <c r="BK965" s="109" t="e">
        <f t="shared" si="669"/>
        <v>#DIV/0!</v>
      </c>
      <c r="BL965" s="34">
        <f t="shared" si="656"/>
        <v>0</v>
      </c>
      <c r="BM965" s="33" t="e">
        <f t="shared" si="670"/>
        <v>#DIV/0!</v>
      </c>
      <c r="BN965" s="35">
        <f t="shared" si="657"/>
        <v>0</v>
      </c>
      <c r="BO965" s="33" t="e">
        <f t="shared" si="671"/>
        <v>#DIV/0!</v>
      </c>
      <c r="BP965" s="34">
        <f t="shared" si="658"/>
        <v>0</v>
      </c>
      <c r="BQ965" s="33" t="e">
        <f t="shared" si="672"/>
        <v>#DIV/0!</v>
      </c>
      <c r="BR965" s="36">
        <f t="shared" si="659"/>
        <v>0</v>
      </c>
      <c r="BS965" s="37" t="e">
        <f t="shared" si="673"/>
        <v>#DIV/0!</v>
      </c>
      <c r="BT965" s="37"/>
      <c r="BU965" s="52"/>
      <c r="BV965" s="38" t="e">
        <f t="shared" si="660"/>
        <v>#DIV/0!</v>
      </c>
      <c r="BW965" s="39">
        <f t="shared" si="661"/>
        <v>0</v>
      </c>
      <c r="BX965" s="31" t="e">
        <f t="shared" si="662"/>
        <v>#DIV/0!</v>
      </c>
      <c r="BY965" s="53"/>
      <c r="BZ965" s="53"/>
      <c r="CA965" s="53"/>
      <c r="CB965" s="53"/>
      <c r="CC965" s="54"/>
      <c r="CD965" s="54"/>
      <c r="CE965" s="54"/>
      <c r="CF965" s="42" t="e">
        <f t="shared" si="663"/>
        <v>#DIV/0!</v>
      </c>
      <c r="CG965" s="42" t="e">
        <f t="shared" si="664"/>
        <v>#DIV/0!</v>
      </c>
      <c r="CH965" s="42" t="e">
        <f t="shared" si="665"/>
        <v>#DIV/0!</v>
      </c>
      <c r="CI965" s="42" t="e">
        <f t="shared" si="666"/>
        <v>#DIV/0!</v>
      </c>
      <c r="CJ965" s="42" t="e">
        <f t="shared" si="667"/>
        <v>#DIV/0!</v>
      </c>
      <c r="CK965" s="43">
        <f t="shared" si="674"/>
        <v>0</v>
      </c>
    </row>
    <row r="966" spans="1:89" ht="50" hidden="1" customHeight="1" thickBot="1" x14ac:dyDescent="0.65">
      <c r="A966" s="47">
        <v>959</v>
      </c>
      <c r="B966" s="62"/>
      <c r="C966" s="48"/>
      <c r="D966" s="48"/>
      <c r="E966" s="108"/>
      <c r="F966" s="23"/>
      <c r="G966" s="19">
        <v>40</v>
      </c>
      <c r="H966" s="20">
        <f t="shared" si="668"/>
        <v>0</v>
      </c>
      <c r="I966" s="23"/>
      <c r="J966" s="22">
        <v>50</v>
      </c>
      <c r="K966" s="20">
        <f t="shared" si="632"/>
        <v>0</v>
      </c>
      <c r="L966" s="23"/>
      <c r="M966" s="24">
        <v>60</v>
      </c>
      <c r="N966" s="20">
        <f t="shared" si="633"/>
        <v>0</v>
      </c>
      <c r="O966" s="23"/>
      <c r="P966" s="25">
        <v>12</v>
      </c>
      <c r="Q966" s="20">
        <f t="shared" si="634"/>
        <v>0</v>
      </c>
      <c r="R966" s="23"/>
      <c r="S966" s="26">
        <v>12</v>
      </c>
      <c r="T966" s="20">
        <f t="shared" si="635"/>
        <v>0</v>
      </c>
      <c r="U966" s="23"/>
      <c r="V966" s="25">
        <v>8</v>
      </c>
      <c r="W966" s="20">
        <f t="shared" si="636"/>
        <v>0</v>
      </c>
      <c r="X966" s="23"/>
      <c r="Y966" s="25">
        <v>12</v>
      </c>
      <c r="Z966" s="20">
        <f t="shared" si="637"/>
        <v>0</v>
      </c>
      <c r="AA966" s="23"/>
      <c r="AB966" s="25">
        <v>10</v>
      </c>
      <c r="AC966" s="20">
        <f t="shared" si="638"/>
        <v>0</v>
      </c>
      <c r="AD966" s="23"/>
      <c r="AE966" s="25">
        <v>25</v>
      </c>
      <c r="AF966" s="20">
        <f t="shared" si="639"/>
        <v>0</v>
      </c>
      <c r="AG966" s="23"/>
      <c r="AH966" s="25">
        <v>7.5</v>
      </c>
      <c r="AI966" s="20">
        <f t="shared" si="640"/>
        <v>0</v>
      </c>
      <c r="AJ966" s="23"/>
      <c r="AK966" s="22">
        <v>15</v>
      </c>
      <c r="AL966" s="20">
        <f t="shared" si="641"/>
        <v>0</v>
      </c>
      <c r="AM966" s="23"/>
      <c r="AN966" s="25">
        <v>12</v>
      </c>
      <c r="AO966" s="20">
        <f t="shared" si="642"/>
        <v>0</v>
      </c>
      <c r="AP966" s="23">
        <f t="shared" si="643"/>
        <v>0</v>
      </c>
      <c r="AQ966" s="23"/>
      <c r="AR966" s="27">
        <v>4</v>
      </c>
      <c r="AS966" s="23">
        <f t="shared" si="644"/>
        <v>0</v>
      </c>
      <c r="AT966" s="23"/>
      <c r="AU966" s="28">
        <v>6</v>
      </c>
      <c r="AV966" s="23">
        <f t="shared" si="645"/>
        <v>0</v>
      </c>
      <c r="AW966" s="23"/>
      <c r="AX966" s="29">
        <f t="shared" si="646"/>
        <v>0</v>
      </c>
      <c r="AY966" s="23"/>
      <c r="AZ966" s="30" t="e">
        <f t="shared" si="647"/>
        <v>#DIV/0!</v>
      </c>
      <c r="BA966" s="30" t="e">
        <f t="shared" si="648"/>
        <v>#DIV/0!</v>
      </c>
      <c r="BB966" s="30" t="e">
        <f t="shared" si="649"/>
        <v>#DIV/0!</v>
      </c>
      <c r="BC966" s="20">
        <f t="shared" si="650"/>
        <v>0</v>
      </c>
      <c r="BD966" s="20">
        <f t="shared" si="651"/>
        <v>0</v>
      </c>
      <c r="BE966" s="20">
        <f t="shared" si="652"/>
        <v>0</v>
      </c>
      <c r="BF966" s="20">
        <f t="shared" si="653"/>
        <v>0</v>
      </c>
      <c r="BG966" s="50"/>
      <c r="BH966" s="51"/>
      <c r="BI966" s="31" t="e">
        <f t="shared" si="654"/>
        <v>#DIV/0!</v>
      </c>
      <c r="BJ966" s="32">
        <f t="shared" si="655"/>
        <v>0</v>
      </c>
      <c r="BK966" s="109" t="e">
        <f t="shared" si="669"/>
        <v>#DIV/0!</v>
      </c>
      <c r="BL966" s="34">
        <f t="shared" si="656"/>
        <v>0</v>
      </c>
      <c r="BM966" s="33" t="e">
        <f t="shared" si="670"/>
        <v>#DIV/0!</v>
      </c>
      <c r="BN966" s="35">
        <f t="shared" si="657"/>
        <v>0</v>
      </c>
      <c r="BO966" s="33" t="e">
        <f t="shared" si="671"/>
        <v>#DIV/0!</v>
      </c>
      <c r="BP966" s="34">
        <f t="shared" si="658"/>
        <v>0</v>
      </c>
      <c r="BQ966" s="33" t="e">
        <f t="shared" si="672"/>
        <v>#DIV/0!</v>
      </c>
      <c r="BR966" s="36">
        <f t="shared" si="659"/>
        <v>0</v>
      </c>
      <c r="BS966" s="37" t="e">
        <f t="shared" si="673"/>
        <v>#DIV/0!</v>
      </c>
      <c r="BT966" s="37"/>
      <c r="BU966" s="52"/>
      <c r="BV966" s="38" t="e">
        <f t="shared" si="660"/>
        <v>#DIV/0!</v>
      </c>
      <c r="BW966" s="39">
        <f t="shared" si="661"/>
        <v>0</v>
      </c>
      <c r="BX966" s="31" t="e">
        <f t="shared" si="662"/>
        <v>#DIV/0!</v>
      </c>
      <c r="BY966" s="53"/>
      <c r="BZ966" s="53"/>
      <c r="CA966" s="53"/>
      <c r="CB966" s="53"/>
      <c r="CC966" s="54"/>
      <c r="CD966" s="54"/>
      <c r="CE966" s="54"/>
      <c r="CF966" s="42" t="e">
        <f t="shared" si="663"/>
        <v>#DIV/0!</v>
      </c>
      <c r="CG966" s="42" t="e">
        <f t="shared" si="664"/>
        <v>#DIV/0!</v>
      </c>
      <c r="CH966" s="42" t="e">
        <f t="shared" si="665"/>
        <v>#DIV/0!</v>
      </c>
      <c r="CI966" s="42" t="e">
        <f t="shared" si="666"/>
        <v>#DIV/0!</v>
      </c>
      <c r="CJ966" s="42" t="e">
        <f t="shared" si="667"/>
        <v>#DIV/0!</v>
      </c>
      <c r="CK966" s="43">
        <f t="shared" si="674"/>
        <v>0</v>
      </c>
    </row>
    <row r="967" spans="1:89" ht="50" hidden="1" customHeight="1" thickBot="1" x14ac:dyDescent="0.65">
      <c r="A967" s="47">
        <v>960</v>
      </c>
      <c r="B967" s="62"/>
      <c r="C967" s="48"/>
      <c r="D967" s="48"/>
      <c r="E967" s="48"/>
      <c r="F967" s="23"/>
      <c r="G967" s="19">
        <v>40</v>
      </c>
      <c r="H967" s="20">
        <f t="shared" si="668"/>
        <v>0</v>
      </c>
      <c r="I967" s="23"/>
      <c r="J967" s="22">
        <v>50</v>
      </c>
      <c r="K967" s="20">
        <f t="shared" si="632"/>
        <v>0</v>
      </c>
      <c r="L967" s="23"/>
      <c r="M967" s="24">
        <v>60</v>
      </c>
      <c r="N967" s="20">
        <f t="shared" si="633"/>
        <v>0</v>
      </c>
      <c r="O967" s="23"/>
      <c r="P967" s="25">
        <v>12</v>
      </c>
      <c r="Q967" s="20">
        <f t="shared" si="634"/>
        <v>0</v>
      </c>
      <c r="R967" s="23"/>
      <c r="S967" s="26">
        <v>12</v>
      </c>
      <c r="T967" s="20">
        <f t="shared" si="635"/>
        <v>0</v>
      </c>
      <c r="U967" s="23"/>
      <c r="V967" s="25">
        <v>8</v>
      </c>
      <c r="W967" s="20">
        <f t="shared" si="636"/>
        <v>0</v>
      </c>
      <c r="X967" s="23"/>
      <c r="Y967" s="25">
        <v>12</v>
      </c>
      <c r="Z967" s="20">
        <f t="shared" si="637"/>
        <v>0</v>
      </c>
      <c r="AA967" s="23"/>
      <c r="AB967" s="25">
        <v>10</v>
      </c>
      <c r="AC967" s="20">
        <f t="shared" si="638"/>
        <v>0</v>
      </c>
      <c r="AD967" s="23"/>
      <c r="AE967" s="25">
        <v>25</v>
      </c>
      <c r="AF967" s="20">
        <f t="shared" si="639"/>
        <v>0</v>
      </c>
      <c r="AG967" s="23"/>
      <c r="AH967" s="25">
        <v>7.5</v>
      </c>
      <c r="AI967" s="20">
        <f t="shared" si="640"/>
        <v>0</v>
      </c>
      <c r="AJ967" s="23"/>
      <c r="AK967" s="22">
        <v>15</v>
      </c>
      <c r="AL967" s="20">
        <f t="shared" si="641"/>
        <v>0</v>
      </c>
      <c r="AM967" s="23"/>
      <c r="AN967" s="25">
        <v>12</v>
      </c>
      <c r="AO967" s="20">
        <f t="shared" si="642"/>
        <v>0</v>
      </c>
      <c r="AP967" s="23">
        <f t="shared" si="643"/>
        <v>0</v>
      </c>
      <c r="AQ967" s="23"/>
      <c r="AR967" s="27">
        <v>4</v>
      </c>
      <c r="AS967" s="23">
        <f t="shared" si="644"/>
        <v>0</v>
      </c>
      <c r="AT967" s="23"/>
      <c r="AU967" s="28">
        <v>6</v>
      </c>
      <c r="AV967" s="23">
        <f t="shared" si="645"/>
        <v>0</v>
      </c>
      <c r="AW967" s="23"/>
      <c r="AX967" s="29">
        <f t="shared" si="646"/>
        <v>0</v>
      </c>
      <c r="AY967" s="23"/>
      <c r="AZ967" s="30" t="e">
        <f t="shared" si="647"/>
        <v>#DIV/0!</v>
      </c>
      <c r="BA967" s="30" t="e">
        <f t="shared" si="648"/>
        <v>#DIV/0!</v>
      </c>
      <c r="BB967" s="30" t="e">
        <f t="shared" si="649"/>
        <v>#DIV/0!</v>
      </c>
      <c r="BC967" s="20">
        <f t="shared" si="650"/>
        <v>0</v>
      </c>
      <c r="BD967" s="20">
        <f t="shared" si="651"/>
        <v>0</v>
      </c>
      <c r="BE967" s="20">
        <f t="shared" si="652"/>
        <v>0</v>
      </c>
      <c r="BF967" s="20">
        <f t="shared" si="653"/>
        <v>0</v>
      </c>
      <c r="BG967" s="50"/>
      <c r="BH967" s="51"/>
      <c r="BI967" s="31" t="e">
        <f t="shared" si="654"/>
        <v>#DIV/0!</v>
      </c>
      <c r="BJ967" s="32">
        <f t="shared" si="655"/>
        <v>0</v>
      </c>
      <c r="BK967" s="109" t="e">
        <f t="shared" si="669"/>
        <v>#DIV/0!</v>
      </c>
      <c r="BL967" s="34">
        <f t="shared" si="656"/>
        <v>0</v>
      </c>
      <c r="BM967" s="33" t="e">
        <f t="shared" si="670"/>
        <v>#DIV/0!</v>
      </c>
      <c r="BN967" s="35">
        <f t="shared" si="657"/>
        <v>0</v>
      </c>
      <c r="BO967" s="33" t="e">
        <f t="shared" si="671"/>
        <v>#DIV/0!</v>
      </c>
      <c r="BP967" s="34">
        <f t="shared" si="658"/>
        <v>0</v>
      </c>
      <c r="BQ967" s="33" t="e">
        <f t="shared" si="672"/>
        <v>#DIV/0!</v>
      </c>
      <c r="BR967" s="36">
        <f t="shared" si="659"/>
        <v>0</v>
      </c>
      <c r="BS967" s="37" t="e">
        <f t="shared" si="673"/>
        <v>#DIV/0!</v>
      </c>
      <c r="BT967" s="37"/>
      <c r="BU967" s="52"/>
      <c r="BV967" s="38" t="e">
        <f t="shared" si="660"/>
        <v>#DIV/0!</v>
      </c>
      <c r="BW967" s="39">
        <f t="shared" si="661"/>
        <v>0</v>
      </c>
      <c r="BX967" s="31" t="e">
        <f t="shared" si="662"/>
        <v>#DIV/0!</v>
      </c>
      <c r="BY967" s="53"/>
      <c r="BZ967" s="53"/>
      <c r="CA967" s="53"/>
      <c r="CB967" s="53"/>
      <c r="CC967" s="54"/>
      <c r="CD967" s="54"/>
      <c r="CE967" s="54"/>
      <c r="CF967" s="42" t="e">
        <f t="shared" si="663"/>
        <v>#DIV/0!</v>
      </c>
      <c r="CG967" s="42" t="e">
        <f t="shared" si="664"/>
        <v>#DIV/0!</v>
      </c>
      <c r="CH967" s="42" t="e">
        <f t="shared" si="665"/>
        <v>#DIV/0!</v>
      </c>
      <c r="CI967" s="42" t="e">
        <f t="shared" si="666"/>
        <v>#DIV/0!</v>
      </c>
      <c r="CJ967" s="42" t="e">
        <f t="shared" si="667"/>
        <v>#DIV/0!</v>
      </c>
      <c r="CK967" s="43">
        <f t="shared" si="674"/>
        <v>0</v>
      </c>
    </row>
    <row r="968" spans="1:89" ht="50" hidden="1" customHeight="1" thickBot="1" x14ac:dyDescent="0.65">
      <c r="A968" s="47">
        <v>961</v>
      </c>
      <c r="B968" s="47"/>
      <c r="C968" s="48"/>
      <c r="D968" s="48"/>
      <c r="E968" s="48"/>
      <c r="F968" s="23"/>
      <c r="G968" s="19">
        <v>40</v>
      </c>
      <c r="H968" s="20">
        <f t="shared" si="668"/>
        <v>0</v>
      </c>
      <c r="I968" s="23"/>
      <c r="J968" s="22">
        <v>50</v>
      </c>
      <c r="K968" s="20">
        <f t="shared" ref="K968:K1010" si="675">J968*I968</f>
        <v>0</v>
      </c>
      <c r="L968" s="23"/>
      <c r="M968" s="24">
        <v>60</v>
      </c>
      <c r="N968" s="20">
        <f t="shared" ref="N968:N1010" si="676">M968*L968</f>
        <v>0</v>
      </c>
      <c r="O968" s="23"/>
      <c r="P968" s="25">
        <v>12</v>
      </c>
      <c r="Q968" s="20">
        <f t="shared" ref="Q968:Q1010" si="677">O968*P968</f>
        <v>0</v>
      </c>
      <c r="R968" s="23"/>
      <c r="S968" s="26">
        <v>12</v>
      </c>
      <c r="T968" s="20">
        <f t="shared" ref="T968:T1010" si="678">R968*S968</f>
        <v>0</v>
      </c>
      <c r="U968" s="23"/>
      <c r="V968" s="25">
        <v>8</v>
      </c>
      <c r="W968" s="20">
        <f t="shared" ref="W968:W1010" si="679">U968*V968</f>
        <v>0</v>
      </c>
      <c r="X968" s="23"/>
      <c r="Y968" s="25">
        <v>12</v>
      </c>
      <c r="Z968" s="20">
        <f t="shared" ref="Z968:Z1010" si="680">X968*Y968</f>
        <v>0</v>
      </c>
      <c r="AA968" s="23"/>
      <c r="AB968" s="25">
        <v>10</v>
      </c>
      <c r="AC968" s="20">
        <f t="shared" ref="AC968:AC1010" si="681">AA968*AB968</f>
        <v>0</v>
      </c>
      <c r="AD968" s="23"/>
      <c r="AE968" s="25">
        <v>25</v>
      </c>
      <c r="AF968" s="20">
        <f t="shared" ref="AF968:AF1010" si="682">AD968*AE968</f>
        <v>0</v>
      </c>
      <c r="AG968" s="23"/>
      <c r="AH968" s="25">
        <v>7.5</v>
      </c>
      <c r="AI968" s="20">
        <f t="shared" ref="AI968:AI1010" si="683">AG968*AH968</f>
        <v>0</v>
      </c>
      <c r="AJ968" s="23"/>
      <c r="AK968" s="22">
        <v>15</v>
      </c>
      <c r="AL968" s="20">
        <f t="shared" ref="AL968:AL1010" si="684">AJ968*AK968</f>
        <v>0</v>
      </c>
      <c r="AM968" s="23"/>
      <c r="AN968" s="25">
        <v>12</v>
      </c>
      <c r="AO968" s="20">
        <f t="shared" ref="AO968:AO1010" si="685">AM968*AN968</f>
        <v>0</v>
      </c>
      <c r="AP968" s="23">
        <f t="shared" ref="AP968:AP1010" si="686">SUM(R968+U968+X968+AA968+AD968+AG968+AM968+AJ968)</f>
        <v>0</v>
      </c>
      <c r="AQ968" s="23"/>
      <c r="AR968" s="27">
        <v>4</v>
      </c>
      <c r="AS968" s="23">
        <f t="shared" ref="AS968:AS1010" si="687">SUM(AQ968*AR968)</f>
        <v>0</v>
      </c>
      <c r="AT968" s="23"/>
      <c r="AU968" s="28">
        <v>6</v>
      </c>
      <c r="AV968" s="23">
        <f t="shared" ref="AV968:AV1010" si="688">SUM(AT968*AU968)</f>
        <v>0</v>
      </c>
      <c r="AW968" s="23"/>
      <c r="AX968" s="29">
        <f t="shared" ref="AX968:AX1010" si="689">SUM(AW968+AV968+AS968)</f>
        <v>0</v>
      </c>
      <c r="AY968" s="23"/>
      <c r="AZ968" s="30" t="e">
        <f t="shared" ref="AZ968:AZ1010" si="690">O968/(I968+F968+L968)</f>
        <v>#DIV/0!</v>
      </c>
      <c r="BA968" s="30" t="e">
        <f t="shared" ref="BA968:BA1010" si="691">AP968/(I968+F968+L968)</f>
        <v>#DIV/0!</v>
      </c>
      <c r="BB968" s="30" t="e">
        <f t="shared" ref="BB968:BB1010" si="692">AX968/O968</f>
        <v>#DIV/0!</v>
      </c>
      <c r="BC968" s="20">
        <f t="shared" ref="BC968:BC1010" si="693">H968+W968+Z968+AC968+AF968+T968+K968+N968</f>
        <v>0</v>
      </c>
      <c r="BD968" s="20">
        <f t="shared" ref="BD968:BD1010" si="694">H968+AF968+T968+K968+N968</f>
        <v>0</v>
      </c>
      <c r="BE968" s="20">
        <f t="shared" ref="BE968:BE1010" si="695">H968+W968+Z968+AC968+AF968+T968+K968+N968</f>
        <v>0</v>
      </c>
      <c r="BF968" s="20">
        <f t="shared" ref="BF968:BF1010" si="696">H968+W968+Z968+AC968+AF968+AI968+T968+K968+N968</f>
        <v>0</v>
      </c>
      <c r="BG968" s="50"/>
      <c r="BH968" s="51"/>
      <c r="BI968" s="31" t="e">
        <f t="shared" ref="BI968:BI1010" si="697">+BH968/BG968%</f>
        <v>#DIV/0!</v>
      </c>
      <c r="BJ968" s="32">
        <f t="shared" ref="BJ968:BJ1010" si="698">SUM(BY968+BZ968+CA968+CB968)</f>
        <v>0</v>
      </c>
      <c r="BK968" s="109" t="e">
        <f t="shared" si="669"/>
        <v>#DIV/0!</v>
      </c>
      <c r="BL968" s="34">
        <f t="shared" ref="BL968:BL1010" si="699">CC968</f>
        <v>0</v>
      </c>
      <c r="BM968" s="33" t="e">
        <f t="shared" si="670"/>
        <v>#DIV/0!</v>
      </c>
      <c r="BN968" s="35">
        <f t="shared" ref="BN968:BN1010" si="700">CD968</f>
        <v>0</v>
      </c>
      <c r="BO968" s="33" t="e">
        <f t="shared" si="671"/>
        <v>#DIV/0!</v>
      </c>
      <c r="BP968" s="34">
        <f t="shared" ref="BP968:BP1010" si="701">CE968</f>
        <v>0</v>
      </c>
      <c r="BQ968" s="33" t="e">
        <f t="shared" si="672"/>
        <v>#DIV/0!</v>
      </c>
      <c r="BR968" s="36">
        <f t="shared" ref="BR968:BR1010" si="702">BU968-BL968-BN968-BP968-BY968-BZ968-CA968-CB968</f>
        <v>0</v>
      </c>
      <c r="BS968" s="37" t="e">
        <f t="shared" si="673"/>
        <v>#DIV/0!</v>
      </c>
      <c r="BT968" s="37"/>
      <c r="BU968" s="52"/>
      <c r="BV968" s="38" t="e">
        <f t="shared" ref="BV968:BV1010" si="703">+BU968/BG968%</f>
        <v>#DIV/0!</v>
      </c>
      <c r="BW968" s="39">
        <f t="shared" ref="BW968:BW1010" si="704">SUM(BG968-BH968-BU968)</f>
        <v>0</v>
      </c>
      <c r="BX968" s="31" t="e">
        <f t="shared" ref="BX968:BX1010" si="705">+BW968/BG968%</f>
        <v>#DIV/0!</v>
      </c>
      <c r="BY968" s="53"/>
      <c r="BZ968" s="53"/>
      <c r="CA968" s="53"/>
      <c r="CB968" s="53"/>
      <c r="CC968" s="54"/>
      <c r="CD968" s="54"/>
      <c r="CE968" s="54"/>
      <c r="CF968" s="42" t="e">
        <f t="shared" ref="CF968:CF1010" si="706">BY968/BC968</f>
        <v>#DIV/0!</v>
      </c>
      <c r="CG968" s="42" t="e">
        <f t="shared" ref="CG968:CG1010" si="707">BZ968/BD968</f>
        <v>#DIV/0!</v>
      </c>
      <c r="CH968" s="42" t="e">
        <f t="shared" ref="CH968:CH1010" si="708">CA968/BE968</f>
        <v>#DIV/0!</v>
      </c>
      <c r="CI968" s="42" t="e">
        <f t="shared" ref="CI968:CI1010" si="709">CB968/BF968</f>
        <v>#DIV/0!</v>
      </c>
      <c r="CJ968" s="42" t="e">
        <f t="shared" ref="CJ968:CJ1010" si="710">CC968/BG968</f>
        <v>#DIV/0!</v>
      </c>
      <c r="CK968" s="43">
        <f t="shared" si="674"/>
        <v>0</v>
      </c>
    </row>
    <row r="969" spans="1:89" ht="50" hidden="1" customHeight="1" thickBot="1" x14ac:dyDescent="0.65">
      <c r="A969" s="47">
        <v>962</v>
      </c>
      <c r="B969" s="47"/>
      <c r="C969" s="48"/>
      <c r="D969" s="48"/>
      <c r="E969" s="48"/>
      <c r="F969" s="23"/>
      <c r="G969" s="19">
        <v>40</v>
      </c>
      <c r="H969" s="20">
        <f t="shared" si="668"/>
        <v>0</v>
      </c>
      <c r="I969" s="23"/>
      <c r="J969" s="22">
        <v>50</v>
      </c>
      <c r="K969" s="20">
        <f t="shared" si="675"/>
        <v>0</v>
      </c>
      <c r="L969" s="23"/>
      <c r="M969" s="24">
        <v>60</v>
      </c>
      <c r="N969" s="20">
        <f t="shared" si="676"/>
        <v>0</v>
      </c>
      <c r="O969" s="23"/>
      <c r="P969" s="25">
        <v>12</v>
      </c>
      <c r="Q969" s="20">
        <f t="shared" si="677"/>
        <v>0</v>
      </c>
      <c r="R969" s="23"/>
      <c r="S969" s="26">
        <v>12</v>
      </c>
      <c r="T969" s="20">
        <f t="shared" si="678"/>
        <v>0</v>
      </c>
      <c r="U969" s="23"/>
      <c r="V969" s="25">
        <v>8</v>
      </c>
      <c r="W969" s="20">
        <f t="shared" si="679"/>
        <v>0</v>
      </c>
      <c r="X969" s="23"/>
      <c r="Y969" s="25">
        <v>12</v>
      </c>
      <c r="Z969" s="20">
        <f t="shared" si="680"/>
        <v>0</v>
      </c>
      <c r="AA969" s="23"/>
      <c r="AB969" s="25">
        <v>10</v>
      </c>
      <c r="AC969" s="20">
        <f t="shared" si="681"/>
        <v>0</v>
      </c>
      <c r="AD969" s="23"/>
      <c r="AE969" s="25">
        <v>25</v>
      </c>
      <c r="AF969" s="20">
        <f t="shared" si="682"/>
        <v>0</v>
      </c>
      <c r="AG969" s="23"/>
      <c r="AH969" s="25">
        <v>7.5</v>
      </c>
      <c r="AI969" s="20">
        <f t="shared" si="683"/>
        <v>0</v>
      </c>
      <c r="AJ969" s="23"/>
      <c r="AK969" s="22">
        <v>15</v>
      </c>
      <c r="AL969" s="20">
        <f t="shared" si="684"/>
        <v>0</v>
      </c>
      <c r="AM969" s="23"/>
      <c r="AN969" s="25">
        <v>12</v>
      </c>
      <c r="AO969" s="20">
        <f t="shared" si="685"/>
        <v>0</v>
      </c>
      <c r="AP969" s="23">
        <f t="shared" si="686"/>
        <v>0</v>
      </c>
      <c r="AQ969" s="23"/>
      <c r="AR969" s="27">
        <v>4</v>
      </c>
      <c r="AS969" s="23">
        <f t="shared" si="687"/>
        <v>0</v>
      </c>
      <c r="AT969" s="23"/>
      <c r="AU969" s="28">
        <v>6</v>
      </c>
      <c r="AV969" s="23">
        <f t="shared" si="688"/>
        <v>0</v>
      </c>
      <c r="AW969" s="23"/>
      <c r="AX969" s="29">
        <f t="shared" si="689"/>
        <v>0</v>
      </c>
      <c r="AY969" s="23"/>
      <c r="AZ969" s="30" t="e">
        <f t="shared" si="690"/>
        <v>#DIV/0!</v>
      </c>
      <c r="BA969" s="30" t="e">
        <f t="shared" si="691"/>
        <v>#DIV/0!</v>
      </c>
      <c r="BB969" s="30" t="e">
        <f t="shared" si="692"/>
        <v>#DIV/0!</v>
      </c>
      <c r="BC969" s="20">
        <f t="shared" si="693"/>
        <v>0</v>
      </c>
      <c r="BD969" s="20">
        <f t="shared" si="694"/>
        <v>0</v>
      </c>
      <c r="BE969" s="20">
        <f t="shared" si="695"/>
        <v>0</v>
      </c>
      <c r="BF969" s="20">
        <f t="shared" si="696"/>
        <v>0</v>
      </c>
      <c r="BG969" s="50"/>
      <c r="BH969" s="51"/>
      <c r="BI969" s="31" t="e">
        <f t="shared" si="697"/>
        <v>#DIV/0!</v>
      </c>
      <c r="BJ969" s="32">
        <f t="shared" si="698"/>
        <v>0</v>
      </c>
      <c r="BK969" s="109" t="e">
        <f t="shared" si="669"/>
        <v>#DIV/0!</v>
      </c>
      <c r="BL969" s="34">
        <f t="shared" si="699"/>
        <v>0</v>
      </c>
      <c r="BM969" s="33" t="e">
        <f t="shared" si="670"/>
        <v>#DIV/0!</v>
      </c>
      <c r="BN969" s="35">
        <f t="shared" si="700"/>
        <v>0</v>
      </c>
      <c r="BO969" s="33" t="e">
        <f t="shared" si="671"/>
        <v>#DIV/0!</v>
      </c>
      <c r="BP969" s="34">
        <f t="shared" si="701"/>
        <v>0</v>
      </c>
      <c r="BQ969" s="33" t="e">
        <f t="shared" si="672"/>
        <v>#DIV/0!</v>
      </c>
      <c r="BR969" s="36">
        <f t="shared" si="702"/>
        <v>0</v>
      </c>
      <c r="BS969" s="37" t="e">
        <f t="shared" si="673"/>
        <v>#DIV/0!</v>
      </c>
      <c r="BT969" s="37"/>
      <c r="BU969" s="52"/>
      <c r="BV969" s="38" t="e">
        <f t="shared" si="703"/>
        <v>#DIV/0!</v>
      </c>
      <c r="BW969" s="39">
        <f t="shared" si="704"/>
        <v>0</v>
      </c>
      <c r="BX969" s="31" t="e">
        <f t="shared" si="705"/>
        <v>#DIV/0!</v>
      </c>
      <c r="BY969" s="53"/>
      <c r="BZ969" s="53"/>
      <c r="CA969" s="53"/>
      <c r="CB969" s="53"/>
      <c r="CC969" s="54"/>
      <c r="CD969" s="54"/>
      <c r="CE969" s="54"/>
      <c r="CF969" s="42" t="e">
        <f t="shared" si="706"/>
        <v>#DIV/0!</v>
      </c>
      <c r="CG969" s="42" t="e">
        <f t="shared" si="707"/>
        <v>#DIV/0!</v>
      </c>
      <c r="CH969" s="42" t="e">
        <f t="shared" si="708"/>
        <v>#DIV/0!</v>
      </c>
      <c r="CI969" s="42" t="e">
        <f t="shared" si="709"/>
        <v>#DIV/0!</v>
      </c>
      <c r="CJ969" s="42" t="e">
        <f t="shared" si="710"/>
        <v>#DIV/0!</v>
      </c>
      <c r="CK969" s="43">
        <f t="shared" si="674"/>
        <v>0</v>
      </c>
    </row>
    <row r="970" spans="1:89" ht="50" hidden="1" customHeight="1" thickBot="1" x14ac:dyDescent="0.65">
      <c r="A970" s="47">
        <v>963</v>
      </c>
      <c r="B970" s="47"/>
      <c r="C970" s="48"/>
      <c r="D970" s="48"/>
      <c r="E970" s="48"/>
      <c r="F970" s="23"/>
      <c r="G970" s="19">
        <v>40</v>
      </c>
      <c r="H970" s="20">
        <f t="shared" si="668"/>
        <v>0</v>
      </c>
      <c r="I970" s="23"/>
      <c r="J970" s="22">
        <v>50</v>
      </c>
      <c r="K970" s="20">
        <f t="shared" si="675"/>
        <v>0</v>
      </c>
      <c r="L970" s="23"/>
      <c r="M970" s="24">
        <v>60</v>
      </c>
      <c r="N970" s="20">
        <f t="shared" si="676"/>
        <v>0</v>
      </c>
      <c r="O970" s="23"/>
      <c r="P970" s="25">
        <v>12</v>
      </c>
      <c r="Q970" s="20">
        <f t="shared" si="677"/>
        <v>0</v>
      </c>
      <c r="R970" s="23"/>
      <c r="S970" s="26">
        <v>12</v>
      </c>
      <c r="T970" s="20">
        <f t="shared" si="678"/>
        <v>0</v>
      </c>
      <c r="U970" s="23"/>
      <c r="V970" s="25">
        <v>8</v>
      </c>
      <c r="W970" s="20">
        <f t="shared" si="679"/>
        <v>0</v>
      </c>
      <c r="X970" s="23"/>
      <c r="Y970" s="25">
        <v>12</v>
      </c>
      <c r="Z970" s="20">
        <f t="shared" si="680"/>
        <v>0</v>
      </c>
      <c r="AA970" s="23"/>
      <c r="AB970" s="25">
        <v>10</v>
      </c>
      <c r="AC970" s="20">
        <f t="shared" si="681"/>
        <v>0</v>
      </c>
      <c r="AD970" s="23"/>
      <c r="AE970" s="25">
        <v>25</v>
      </c>
      <c r="AF970" s="20">
        <f t="shared" si="682"/>
        <v>0</v>
      </c>
      <c r="AG970" s="23"/>
      <c r="AH970" s="25">
        <v>7.5</v>
      </c>
      <c r="AI970" s="20">
        <f t="shared" si="683"/>
        <v>0</v>
      </c>
      <c r="AJ970" s="23"/>
      <c r="AK970" s="22">
        <v>15</v>
      </c>
      <c r="AL970" s="20">
        <f t="shared" si="684"/>
        <v>0</v>
      </c>
      <c r="AM970" s="23"/>
      <c r="AN970" s="25">
        <v>12</v>
      </c>
      <c r="AO970" s="20">
        <f t="shared" si="685"/>
        <v>0</v>
      </c>
      <c r="AP970" s="23">
        <f t="shared" si="686"/>
        <v>0</v>
      </c>
      <c r="AQ970" s="23"/>
      <c r="AR970" s="27">
        <v>4</v>
      </c>
      <c r="AS970" s="23">
        <f t="shared" si="687"/>
        <v>0</v>
      </c>
      <c r="AT970" s="23"/>
      <c r="AU970" s="28">
        <v>6</v>
      </c>
      <c r="AV970" s="23">
        <f t="shared" si="688"/>
        <v>0</v>
      </c>
      <c r="AW970" s="23"/>
      <c r="AX970" s="29">
        <f t="shared" si="689"/>
        <v>0</v>
      </c>
      <c r="AY970" s="23"/>
      <c r="AZ970" s="30" t="e">
        <f t="shared" si="690"/>
        <v>#DIV/0!</v>
      </c>
      <c r="BA970" s="30" t="e">
        <f t="shared" si="691"/>
        <v>#DIV/0!</v>
      </c>
      <c r="BB970" s="30" t="e">
        <f t="shared" si="692"/>
        <v>#DIV/0!</v>
      </c>
      <c r="BC970" s="20">
        <f t="shared" si="693"/>
        <v>0</v>
      </c>
      <c r="BD970" s="20">
        <f t="shared" si="694"/>
        <v>0</v>
      </c>
      <c r="BE970" s="20">
        <f t="shared" si="695"/>
        <v>0</v>
      </c>
      <c r="BF970" s="20">
        <f t="shared" si="696"/>
        <v>0</v>
      </c>
      <c r="BG970" s="50"/>
      <c r="BH970" s="51"/>
      <c r="BI970" s="31" t="e">
        <f t="shared" si="697"/>
        <v>#DIV/0!</v>
      </c>
      <c r="BJ970" s="32">
        <f t="shared" si="698"/>
        <v>0</v>
      </c>
      <c r="BK970" s="109" t="e">
        <f t="shared" si="669"/>
        <v>#DIV/0!</v>
      </c>
      <c r="BL970" s="34">
        <f t="shared" si="699"/>
        <v>0</v>
      </c>
      <c r="BM970" s="33" t="e">
        <f t="shared" si="670"/>
        <v>#DIV/0!</v>
      </c>
      <c r="BN970" s="35">
        <f t="shared" si="700"/>
        <v>0</v>
      </c>
      <c r="BO970" s="33" t="e">
        <f t="shared" si="671"/>
        <v>#DIV/0!</v>
      </c>
      <c r="BP970" s="34">
        <f t="shared" si="701"/>
        <v>0</v>
      </c>
      <c r="BQ970" s="33" t="e">
        <f t="shared" si="672"/>
        <v>#DIV/0!</v>
      </c>
      <c r="BR970" s="36">
        <f t="shared" si="702"/>
        <v>0</v>
      </c>
      <c r="BS970" s="37" t="e">
        <f t="shared" si="673"/>
        <v>#DIV/0!</v>
      </c>
      <c r="BT970" s="37"/>
      <c r="BU970" s="52"/>
      <c r="BV970" s="38" t="e">
        <f t="shared" si="703"/>
        <v>#DIV/0!</v>
      </c>
      <c r="BW970" s="39">
        <f t="shared" si="704"/>
        <v>0</v>
      </c>
      <c r="BX970" s="31" t="e">
        <f t="shared" si="705"/>
        <v>#DIV/0!</v>
      </c>
      <c r="BY970" s="53"/>
      <c r="BZ970" s="53"/>
      <c r="CA970" s="53"/>
      <c r="CB970" s="53"/>
      <c r="CC970" s="54"/>
      <c r="CD970" s="54"/>
      <c r="CE970" s="54"/>
      <c r="CF970" s="42" t="e">
        <f t="shared" si="706"/>
        <v>#DIV/0!</v>
      </c>
      <c r="CG970" s="42" t="e">
        <f t="shared" si="707"/>
        <v>#DIV/0!</v>
      </c>
      <c r="CH970" s="42" t="e">
        <f t="shared" si="708"/>
        <v>#DIV/0!</v>
      </c>
      <c r="CI970" s="42" t="e">
        <f t="shared" si="709"/>
        <v>#DIV/0!</v>
      </c>
      <c r="CJ970" s="42" t="e">
        <f t="shared" si="710"/>
        <v>#DIV/0!</v>
      </c>
      <c r="CK970" s="43">
        <f t="shared" si="674"/>
        <v>0</v>
      </c>
    </row>
    <row r="971" spans="1:89" ht="50" hidden="1" customHeight="1" thickBot="1" x14ac:dyDescent="0.65">
      <c r="A971" s="47">
        <v>964</v>
      </c>
      <c r="B971" s="62"/>
      <c r="C971" s="48"/>
      <c r="D971" s="48"/>
      <c r="E971" s="48"/>
      <c r="F971" s="23"/>
      <c r="G971" s="19">
        <v>40</v>
      </c>
      <c r="H971" s="20">
        <f t="shared" si="668"/>
        <v>0</v>
      </c>
      <c r="I971" s="23"/>
      <c r="J971" s="22">
        <v>50</v>
      </c>
      <c r="K971" s="20">
        <f t="shared" si="675"/>
        <v>0</v>
      </c>
      <c r="L971" s="23"/>
      <c r="M971" s="24">
        <v>60</v>
      </c>
      <c r="N971" s="20">
        <f t="shared" si="676"/>
        <v>0</v>
      </c>
      <c r="O971" s="23"/>
      <c r="P971" s="25">
        <v>12</v>
      </c>
      <c r="Q971" s="20">
        <f t="shared" si="677"/>
        <v>0</v>
      </c>
      <c r="R971" s="23"/>
      <c r="S971" s="26">
        <v>12</v>
      </c>
      <c r="T971" s="20">
        <f t="shared" si="678"/>
        <v>0</v>
      </c>
      <c r="U971" s="23"/>
      <c r="V971" s="25">
        <v>8</v>
      </c>
      <c r="W971" s="20">
        <f t="shared" si="679"/>
        <v>0</v>
      </c>
      <c r="X971" s="23"/>
      <c r="Y971" s="25">
        <v>12</v>
      </c>
      <c r="Z971" s="20">
        <f t="shared" si="680"/>
        <v>0</v>
      </c>
      <c r="AA971" s="23"/>
      <c r="AB971" s="25">
        <v>10</v>
      </c>
      <c r="AC971" s="20">
        <f t="shared" si="681"/>
        <v>0</v>
      </c>
      <c r="AD971" s="23"/>
      <c r="AE971" s="25">
        <v>25</v>
      </c>
      <c r="AF971" s="20">
        <f t="shared" si="682"/>
        <v>0</v>
      </c>
      <c r="AG971" s="23"/>
      <c r="AH971" s="25">
        <v>7.5</v>
      </c>
      <c r="AI971" s="20">
        <f t="shared" si="683"/>
        <v>0</v>
      </c>
      <c r="AJ971" s="23"/>
      <c r="AK971" s="22">
        <v>15</v>
      </c>
      <c r="AL971" s="20">
        <f t="shared" si="684"/>
        <v>0</v>
      </c>
      <c r="AM971" s="23"/>
      <c r="AN971" s="25">
        <v>12</v>
      </c>
      <c r="AO971" s="20">
        <f t="shared" si="685"/>
        <v>0</v>
      </c>
      <c r="AP971" s="23">
        <f t="shared" si="686"/>
        <v>0</v>
      </c>
      <c r="AQ971" s="23"/>
      <c r="AR971" s="27">
        <v>4</v>
      </c>
      <c r="AS971" s="23">
        <f t="shared" si="687"/>
        <v>0</v>
      </c>
      <c r="AT971" s="23"/>
      <c r="AU971" s="28">
        <v>6</v>
      </c>
      <c r="AV971" s="23">
        <f t="shared" si="688"/>
        <v>0</v>
      </c>
      <c r="AW971" s="23"/>
      <c r="AX971" s="29">
        <f t="shared" si="689"/>
        <v>0</v>
      </c>
      <c r="AY971" s="23"/>
      <c r="AZ971" s="30" t="e">
        <f t="shared" si="690"/>
        <v>#DIV/0!</v>
      </c>
      <c r="BA971" s="30" t="e">
        <f t="shared" si="691"/>
        <v>#DIV/0!</v>
      </c>
      <c r="BB971" s="30" t="e">
        <f t="shared" si="692"/>
        <v>#DIV/0!</v>
      </c>
      <c r="BC971" s="20">
        <f t="shared" si="693"/>
        <v>0</v>
      </c>
      <c r="BD971" s="20">
        <f t="shared" si="694"/>
        <v>0</v>
      </c>
      <c r="BE971" s="20">
        <f t="shared" si="695"/>
        <v>0</v>
      </c>
      <c r="BF971" s="20">
        <f t="shared" si="696"/>
        <v>0</v>
      </c>
      <c r="BG971" s="50"/>
      <c r="BH971" s="51"/>
      <c r="BI971" s="31" t="e">
        <f t="shared" si="697"/>
        <v>#DIV/0!</v>
      </c>
      <c r="BJ971" s="32">
        <f t="shared" si="698"/>
        <v>0</v>
      </c>
      <c r="BK971" s="109" t="e">
        <f t="shared" si="669"/>
        <v>#DIV/0!</v>
      </c>
      <c r="BL971" s="34">
        <f t="shared" si="699"/>
        <v>0</v>
      </c>
      <c r="BM971" s="33" t="e">
        <f t="shared" si="670"/>
        <v>#DIV/0!</v>
      </c>
      <c r="BN971" s="35">
        <f t="shared" si="700"/>
        <v>0</v>
      </c>
      <c r="BO971" s="33" t="e">
        <f t="shared" si="671"/>
        <v>#DIV/0!</v>
      </c>
      <c r="BP971" s="34">
        <f t="shared" si="701"/>
        <v>0</v>
      </c>
      <c r="BQ971" s="33" t="e">
        <f t="shared" si="672"/>
        <v>#DIV/0!</v>
      </c>
      <c r="BR971" s="36">
        <f t="shared" si="702"/>
        <v>0</v>
      </c>
      <c r="BS971" s="37" t="e">
        <f t="shared" si="673"/>
        <v>#DIV/0!</v>
      </c>
      <c r="BT971" s="37"/>
      <c r="BU971" s="52"/>
      <c r="BV971" s="38" t="e">
        <f t="shared" si="703"/>
        <v>#DIV/0!</v>
      </c>
      <c r="BW971" s="39">
        <f t="shared" si="704"/>
        <v>0</v>
      </c>
      <c r="BX971" s="31" t="e">
        <f t="shared" si="705"/>
        <v>#DIV/0!</v>
      </c>
      <c r="BY971" s="53"/>
      <c r="BZ971" s="53"/>
      <c r="CA971" s="53"/>
      <c r="CB971" s="53"/>
      <c r="CC971" s="54"/>
      <c r="CD971" s="54"/>
      <c r="CE971" s="54"/>
      <c r="CF971" s="42" t="e">
        <f t="shared" si="706"/>
        <v>#DIV/0!</v>
      </c>
      <c r="CG971" s="42" t="e">
        <f t="shared" si="707"/>
        <v>#DIV/0!</v>
      </c>
      <c r="CH971" s="42" t="e">
        <f t="shared" si="708"/>
        <v>#DIV/0!</v>
      </c>
      <c r="CI971" s="42" t="e">
        <f t="shared" si="709"/>
        <v>#DIV/0!</v>
      </c>
      <c r="CJ971" s="42" t="e">
        <f t="shared" si="710"/>
        <v>#DIV/0!</v>
      </c>
      <c r="CK971" s="43">
        <f t="shared" si="674"/>
        <v>0</v>
      </c>
    </row>
    <row r="972" spans="1:89" ht="50" hidden="1" customHeight="1" thickBot="1" x14ac:dyDescent="0.65">
      <c r="A972" s="47">
        <v>965</v>
      </c>
      <c r="B972" s="47"/>
      <c r="C972" s="48"/>
      <c r="D972" s="48"/>
      <c r="E972" s="48"/>
      <c r="F972" s="23"/>
      <c r="G972" s="19">
        <v>40</v>
      </c>
      <c r="H972" s="20">
        <f t="shared" si="668"/>
        <v>0</v>
      </c>
      <c r="I972" s="23"/>
      <c r="J972" s="22">
        <v>50</v>
      </c>
      <c r="K972" s="20">
        <f t="shared" si="675"/>
        <v>0</v>
      </c>
      <c r="L972" s="23"/>
      <c r="M972" s="24">
        <v>60</v>
      </c>
      <c r="N972" s="20">
        <f t="shared" si="676"/>
        <v>0</v>
      </c>
      <c r="O972" s="23"/>
      <c r="P972" s="25">
        <v>12</v>
      </c>
      <c r="Q972" s="20">
        <f t="shared" si="677"/>
        <v>0</v>
      </c>
      <c r="R972" s="23"/>
      <c r="S972" s="26">
        <v>12</v>
      </c>
      <c r="T972" s="20">
        <f t="shared" si="678"/>
        <v>0</v>
      </c>
      <c r="U972" s="23"/>
      <c r="V972" s="25">
        <v>8</v>
      </c>
      <c r="W972" s="20">
        <f t="shared" si="679"/>
        <v>0</v>
      </c>
      <c r="X972" s="23"/>
      <c r="Y972" s="25">
        <v>12</v>
      </c>
      <c r="Z972" s="20">
        <f t="shared" si="680"/>
        <v>0</v>
      </c>
      <c r="AA972" s="23"/>
      <c r="AB972" s="25">
        <v>10</v>
      </c>
      <c r="AC972" s="20">
        <f t="shared" si="681"/>
        <v>0</v>
      </c>
      <c r="AD972" s="23"/>
      <c r="AE972" s="25">
        <v>25</v>
      </c>
      <c r="AF972" s="20">
        <f t="shared" si="682"/>
        <v>0</v>
      </c>
      <c r="AG972" s="23"/>
      <c r="AH972" s="25">
        <v>7.5</v>
      </c>
      <c r="AI972" s="20">
        <f t="shared" si="683"/>
        <v>0</v>
      </c>
      <c r="AJ972" s="23"/>
      <c r="AK972" s="22">
        <v>15</v>
      </c>
      <c r="AL972" s="20">
        <f t="shared" si="684"/>
        <v>0</v>
      </c>
      <c r="AM972" s="23"/>
      <c r="AN972" s="25">
        <v>12</v>
      </c>
      <c r="AO972" s="20">
        <f t="shared" si="685"/>
        <v>0</v>
      </c>
      <c r="AP972" s="23">
        <f t="shared" si="686"/>
        <v>0</v>
      </c>
      <c r="AQ972" s="23"/>
      <c r="AR972" s="27">
        <v>4</v>
      </c>
      <c r="AS972" s="23">
        <f t="shared" si="687"/>
        <v>0</v>
      </c>
      <c r="AT972" s="23"/>
      <c r="AU972" s="28">
        <v>6</v>
      </c>
      <c r="AV972" s="23">
        <f t="shared" si="688"/>
        <v>0</v>
      </c>
      <c r="AW972" s="23"/>
      <c r="AX972" s="29">
        <f t="shared" si="689"/>
        <v>0</v>
      </c>
      <c r="AY972" s="23"/>
      <c r="AZ972" s="30" t="e">
        <f t="shared" si="690"/>
        <v>#DIV/0!</v>
      </c>
      <c r="BA972" s="30" t="e">
        <f t="shared" si="691"/>
        <v>#DIV/0!</v>
      </c>
      <c r="BB972" s="30" t="e">
        <f t="shared" si="692"/>
        <v>#DIV/0!</v>
      </c>
      <c r="BC972" s="20">
        <f t="shared" si="693"/>
        <v>0</v>
      </c>
      <c r="BD972" s="20">
        <f t="shared" si="694"/>
        <v>0</v>
      </c>
      <c r="BE972" s="20">
        <f t="shared" si="695"/>
        <v>0</v>
      </c>
      <c r="BF972" s="20">
        <f t="shared" si="696"/>
        <v>0</v>
      </c>
      <c r="BG972" s="50"/>
      <c r="BH972" s="51"/>
      <c r="BI972" s="31" t="e">
        <f t="shared" si="697"/>
        <v>#DIV/0!</v>
      </c>
      <c r="BJ972" s="32">
        <f t="shared" si="698"/>
        <v>0</v>
      </c>
      <c r="BK972" s="109" t="e">
        <f t="shared" si="669"/>
        <v>#DIV/0!</v>
      </c>
      <c r="BL972" s="34">
        <f t="shared" si="699"/>
        <v>0</v>
      </c>
      <c r="BM972" s="33" t="e">
        <f t="shared" si="670"/>
        <v>#DIV/0!</v>
      </c>
      <c r="BN972" s="35">
        <f t="shared" si="700"/>
        <v>0</v>
      </c>
      <c r="BO972" s="33" t="e">
        <f t="shared" si="671"/>
        <v>#DIV/0!</v>
      </c>
      <c r="BP972" s="34">
        <f t="shared" si="701"/>
        <v>0</v>
      </c>
      <c r="BQ972" s="33" t="e">
        <f t="shared" si="672"/>
        <v>#DIV/0!</v>
      </c>
      <c r="BR972" s="36">
        <f t="shared" si="702"/>
        <v>0</v>
      </c>
      <c r="BS972" s="37" t="e">
        <f t="shared" si="673"/>
        <v>#DIV/0!</v>
      </c>
      <c r="BT972" s="37"/>
      <c r="BU972" s="52"/>
      <c r="BV972" s="38" t="e">
        <f t="shared" si="703"/>
        <v>#DIV/0!</v>
      </c>
      <c r="BW972" s="39">
        <f t="shared" si="704"/>
        <v>0</v>
      </c>
      <c r="BX972" s="31" t="e">
        <f t="shared" si="705"/>
        <v>#DIV/0!</v>
      </c>
      <c r="BY972" s="53"/>
      <c r="BZ972" s="53"/>
      <c r="CA972" s="53"/>
      <c r="CB972" s="53"/>
      <c r="CC972" s="54"/>
      <c r="CD972" s="54"/>
      <c r="CE972" s="54"/>
      <c r="CF972" s="42" t="e">
        <f t="shared" si="706"/>
        <v>#DIV/0!</v>
      </c>
      <c r="CG972" s="42" t="e">
        <f t="shared" si="707"/>
        <v>#DIV/0!</v>
      </c>
      <c r="CH972" s="42" t="e">
        <f t="shared" si="708"/>
        <v>#DIV/0!</v>
      </c>
      <c r="CI972" s="42" t="e">
        <f t="shared" si="709"/>
        <v>#DIV/0!</v>
      </c>
      <c r="CJ972" s="42" t="e">
        <f t="shared" si="710"/>
        <v>#DIV/0!</v>
      </c>
      <c r="CK972" s="43">
        <f t="shared" si="674"/>
        <v>0</v>
      </c>
    </row>
    <row r="973" spans="1:89" ht="50" hidden="1" customHeight="1" thickBot="1" x14ac:dyDescent="0.65">
      <c r="A973" s="47">
        <v>966</v>
      </c>
      <c r="B973" s="62"/>
      <c r="C973" s="48"/>
      <c r="D973" s="48"/>
      <c r="E973" s="48"/>
      <c r="F973" s="23"/>
      <c r="G973" s="19">
        <v>40</v>
      </c>
      <c r="H973" s="20">
        <f t="shared" si="668"/>
        <v>0</v>
      </c>
      <c r="I973" s="23"/>
      <c r="J973" s="22">
        <v>50</v>
      </c>
      <c r="K973" s="20">
        <f t="shared" si="675"/>
        <v>0</v>
      </c>
      <c r="L973" s="23"/>
      <c r="M973" s="24">
        <v>60</v>
      </c>
      <c r="N973" s="20">
        <f t="shared" si="676"/>
        <v>0</v>
      </c>
      <c r="O973" s="23"/>
      <c r="P973" s="25">
        <v>12</v>
      </c>
      <c r="Q973" s="20">
        <f t="shared" si="677"/>
        <v>0</v>
      </c>
      <c r="R973" s="23"/>
      <c r="S973" s="26">
        <v>12</v>
      </c>
      <c r="T973" s="20">
        <f t="shared" si="678"/>
        <v>0</v>
      </c>
      <c r="U973" s="23"/>
      <c r="V973" s="25">
        <v>8</v>
      </c>
      <c r="W973" s="20">
        <f t="shared" si="679"/>
        <v>0</v>
      </c>
      <c r="X973" s="23"/>
      <c r="Y973" s="25">
        <v>12</v>
      </c>
      <c r="Z973" s="20">
        <f t="shared" si="680"/>
        <v>0</v>
      </c>
      <c r="AA973" s="23"/>
      <c r="AB973" s="25">
        <v>10</v>
      </c>
      <c r="AC973" s="20">
        <f t="shared" si="681"/>
        <v>0</v>
      </c>
      <c r="AD973" s="23"/>
      <c r="AE973" s="25">
        <v>25</v>
      </c>
      <c r="AF973" s="20">
        <f t="shared" si="682"/>
        <v>0</v>
      </c>
      <c r="AG973" s="23"/>
      <c r="AH973" s="25">
        <v>7.5</v>
      </c>
      <c r="AI973" s="20">
        <f t="shared" si="683"/>
        <v>0</v>
      </c>
      <c r="AJ973" s="23"/>
      <c r="AK973" s="22">
        <v>15</v>
      </c>
      <c r="AL973" s="20">
        <f t="shared" si="684"/>
        <v>0</v>
      </c>
      <c r="AM973" s="23"/>
      <c r="AN973" s="25">
        <v>12</v>
      </c>
      <c r="AO973" s="20">
        <f t="shared" si="685"/>
        <v>0</v>
      </c>
      <c r="AP973" s="23">
        <f t="shared" si="686"/>
        <v>0</v>
      </c>
      <c r="AQ973" s="23"/>
      <c r="AR973" s="27">
        <v>4</v>
      </c>
      <c r="AS973" s="23">
        <f t="shared" si="687"/>
        <v>0</v>
      </c>
      <c r="AT973" s="23"/>
      <c r="AU973" s="28">
        <v>6</v>
      </c>
      <c r="AV973" s="23">
        <f t="shared" si="688"/>
        <v>0</v>
      </c>
      <c r="AW973" s="23"/>
      <c r="AX973" s="29">
        <f t="shared" si="689"/>
        <v>0</v>
      </c>
      <c r="AY973" s="23"/>
      <c r="AZ973" s="30" t="e">
        <f t="shared" si="690"/>
        <v>#DIV/0!</v>
      </c>
      <c r="BA973" s="30" t="e">
        <f t="shared" si="691"/>
        <v>#DIV/0!</v>
      </c>
      <c r="BB973" s="30" t="e">
        <f t="shared" si="692"/>
        <v>#DIV/0!</v>
      </c>
      <c r="BC973" s="20">
        <f t="shared" si="693"/>
        <v>0</v>
      </c>
      <c r="BD973" s="20">
        <f t="shared" si="694"/>
        <v>0</v>
      </c>
      <c r="BE973" s="20">
        <f t="shared" si="695"/>
        <v>0</v>
      </c>
      <c r="BF973" s="20">
        <f t="shared" si="696"/>
        <v>0</v>
      </c>
      <c r="BG973" s="50"/>
      <c r="BH973" s="51"/>
      <c r="BI973" s="31" t="e">
        <f t="shared" si="697"/>
        <v>#DIV/0!</v>
      </c>
      <c r="BJ973" s="32">
        <f t="shared" si="698"/>
        <v>0</v>
      </c>
      <c r="BK973" s="109" t="e">
        <f t="shared" si="669"/>
        <v>#DIV/0!</v>
      </c>
      <c r="BL973" s="34">
        <f t="shared" si="699"/>
        <v>0</v>
      </c>
      <c r="BM973" s="33" t="e">
        <f t="shared" si="670"/>
        <v>#DIV/0!</v>
      </c>
      <c r="BN973" s="35">
        <f t="shared" si="700"/>
        <v>0</v>
      </c>
      <c r="BO973" s="33" t="e">
        <f t="shared" si="671"/>
        <v>#DIV/0!</v>
      </c>
      <c r="BP973" s="34">
        <f t="shared" si="701"/>
        <v>0</v>
      </c>
      <c r="BQ973" s="33" t="e">
        <f t="shared" si="672"/>
        <v>#DIV/0!</v>
      </c>
      <c r="BR973" s="36">
        <f t="shared" si="702"/>
        <v>0</v>
      </c>
      <c r="BS973" s="37" t="e">
        <f t="shared" si="673"/>
        <v>#DIV/0!</v>
      </c>
      <c r="BT973" s="37"/>
      <c r="BU973" s="52"/>
      <c r="BV973" s="38" t="e">
        <f t="shared" si="703"/>
        <v>#DIV/0!</v>
      </c>
      <c r="BW973" s="39">
        <f t="shared" si="704"/>
        <v>0</v>
      </c>
      <c r="BX973" s="31" t="e">
        <f t="shared" si="705"/>
        <v>#DIV/0!</v>
      </c>
      <c r="BY973" s="53"/>
      <c r="BZ973" s="53"/>
      <c r="CA973" s="53"/>
      <c r="CB973" s="53"/>
      <c r="CC973" s="54"/>
      <c r="CD973" s="54"/>
      <c r="CE973" s="54"/>
      <c r="CF973" s="42" t="e">
        <f t="shared" si="706"/>
        <v>#DIV/0!</v>
      </c>
      <c r="CG973" s="42" t="e">
        <f t="shared" si="707"/>
        <v>#DIV/0!</v>
      </c>
      <c r="CH973" s="42" t="e">
        <f t="shared" si="708"/>
        <v>#DIV/0!</v>
      </c>
      <c r="CI973" s="42" t="e">
        <f t="shared" si="709"/>
        <v>#DIV/0!</v>
      </c>
      <c r="CJ973" s="42" t="e">
        <f t="shared" si="710"/>
        <v>#DIV/0!</v>
      </c>
      <c r="CK973" s="43">
        <f t="shared" si="674"/>
        <v>0</v>
      </c>
    </row>
    <row r="974" spans="1:89" ht="50" hidden="1" customHeight="1" thickBot="1" x14ac:dyDescent="0.65">
      <c r="A974" s="47">
        <v>967</v>
      </c>
      <c r="B974" s="62"/>
      <c r="C974" s="48"/>
      <c r="D974" s="48"/>
      <c r="E974" s="48"/>
      <c r="F974" s="23"/>
      <c r="G974" s="19">
        <v>40</v>
      </c>
      <c r="H974" s="20">
        <f t="shared" si="668"/>
        <v>0</v>
      </c>
      <c r="I974" s="23"/>
      <c r="J974" s="22">
        <v>50</v>
      </c>
      <c r="K974" s="20">
        <f t="shared" si="675"/>
        <v>0</v>
      </c>
      <c r="L974" s="23"/>
      <c r="M974" s="24">
        <v>60</v>
      </c>
      <c r="N974" s="20">
        <f t="shared" si="676"/>
        <v>0</v>
      </c>
      <c r="O974" s="23"/>
      <c r="P974" s="25">
        <v>12</v>
      </c>
      <c r="Q974" s="20">
        <f t="shared" si="677"/>
        <v>0</v>
      </c>
      <c r="R974" s="23"/>
      <c r="S974" s="26">
        <v>12</v>
      </c>
      <c r="T974" s="20">
        <f t="shared" si="678"/>
        <v>0</v>
      </c>
      <c r="U974" s="23"/>
      <c r="V974" s="25">
        <v>8</v>
      </c>
      <c r="W974" s="20">
        <f t="shared" si="679"/>
        <v>0</v>
      </c>
      <c r="X974" s="23"/>
      <c r="Y974" s="25">
        <v>12</v>
      </c>
      <c r="Z974" s="20">
        <f t="shared" si="680"/>
        <v>0</v>
      </c>
      <c r="AA974" s="23"/>
      <c r="AB974" s="25">
        <v>10</v>
      </c>
      <c r="AC974" s="20">
        <f t="shared" si="681"/>
        <v>0</v>
      </c>
      <c r="AD974" s="23"/>
      <c r="AE974" s="25">
        <v>25</v>
      </c>
      <c r="AF974" s="20">
        <f t="shared" si="682"/>
        <v>0</v>
      </c>
      <c r="AG974" s="23"/>
      <c r="AH974" s="25">
        <v>7.5</v>
      </c>
      <c r="AI974" s="20">
        <f t="shared" si="683"/>
        <v>0</v>
      </c>
      <c r="AJ974" s="23"/>
      <c r="AK974" s="22">
        <v>15</v>
      </c>
      <c r="AL974" s="20">
        <f t="shared" si="684"/>
        <v>0</v>
      </c>
      <c r="AM974" s="23"/>
      <c r="AN974" s="25">
        <v>12</v>
      </c>
      <c r="AO974" s="20">
        <f t="shared" si="685"/>
        <v>0</v>
      </c>
      <c r="AP974" s="23">
        <f t="shared" si="686"/>
        <v>0</v>
      </c>
      <c r="AQ974" s="23"/>
      <c r="AR974" s="27">
        <v>4</v>
      </c>
      <c r="AS974" s="23">
        <f t="shared" si="687"/>
        <v>0</v>
      </c>
      <c r="AT974" s="23"/>
      <c r="AU974" s="28">
        <v>6</v>
      </c>
      <c r="AV974" s="23">
        <f t="shared" si="688"/>
        <v>0</v>
      </c>
      <c r="AW974" s="23"/>
      <c r="AX974" s="29">
        <f t="shared" si="689"/>
        <v>0</v>
      </c>
      <c r="AY974" s="23"/>
      <c r="AZ974" s="30" t="e">
        <f t="shared" si="690"/>
        <v>#DIV/0!</v>
      </c>
      <c r="BA974" s="30" t="e">
        <f t="shared" si="691"/>
        <v>#DIV/0!</v>
      </c>
      <c r="BB974" s="30" t="e">
        <f t="shared" si="692"/>
        <v>#DIV/0!</v>
      </c>
      <c r="BC974" s="20">
        <f t="shared" si="693"/>
        <v>0</v>
      </c>
      <c r="BD974" s="20">
        <f t="shared" si="694"/>
        <v>0</v>
      </c>
      <c r="BE974" s="20">
        <f t="shared" si="695"/>
        <v>0</v>
      </c>
      <c r="BF974" s="20">
        <f t="shared" si="696"/>
        <v>0</v>
      </c>
      <c r="BG974" s="50"/>
      <c r="BH974" s="51"/>
      <c r="BI974" s="31" t="e">
        <f t="shared" si="697"/>
        <v>#DIV/0!</v>
      </c>
      <c r="BJ974" s="32">
        <f t="shared" si="698"/>
        <v>0</v>
      </c>
      <c r="BK974" s="109" t="e">
        <f t="shared" si="669"/>
        <v>#DIV/0!</v>
      </c>
      <c r="BL974" s="34">
        <f t="shared" si="699"/>
        <v>0</v>
      </c>
      <c r="BM974" s="33" t="e">
        <f t="shared" si="670"/>
        <v>#DIV/0!</v>
      </c>
      <c r="BN974" s="35">
        <f t="shared" si="700"/>
        <v>0</v>
      </c>
      <c r="BO974" s="33" t="e">
        <f t="shared" si="671"/>
        <v>#DIV/0!</v>
      </c>
      <c r="BP974" s="34">
        <f t="shared" si="701"/>
        <v>0</v>
      </c>
      <c r="BQ974" s="33" t="e">
        <f t="shared" si="672"/>
        <v>#DIV/0!</v>
      </c>
      <c r="BR974" s="36">
        <f t="shared" si="702"/>
        <v>0</v>
      </c>
      <c r="BS974" s="37" t="e">
        <f t="shared" si="673"/>
        <v>#DIV/0!</v>
      </c>
      <c r="BT974" s="37"/>
      <c r="BU974" s="52"/>
      <c r="BV974" s="38" t="e">
        <f t="shared" si="703"/>
        <v>#DIV/0!</v>
      </c>
      <c r="BW974" s="39">
        <f t="shared" si="704"/>
        <v>0</v>
      </c>
      <c r="BX974" s="31" t="e">
        <f t="shared" si="705"/>
        <v>#DIV/0!</v>
      </c>
      <c r="BY974" s="53"/>
      <c r="BZ974" s="53"/>
      <c r="CA974" s="53"/>
      <c r="CB974" s="53"/>
      <c r="CC974" s="54"/>
      <c r="CD974" s="54"/>
      <c r="CE974" s="54"/>
      <c r="CF974" s="42" t="e">
        <f t="shared" si="706"/>
        <v>#DIV/0!</v>
      </c>
      <c r="CG974" s="42" t="e">
        <f t="shared" si="707"/>
        <v>#DIV/0!</v>
      </c>
      <c r="CH974" s="42" t="e">
        <f t="shared" si="708"/>
        <v>#DIV/0!</v>
      </c>
      <c r="CI974" s="42" t="e">
        <f t="shared" si="709"/>
        <v>#DIV/0!</v>
      </c>
      <c r="CJ974" s="42" t="e">
        <f t="shared" si="710"/>
        <v>#DIV/0!</v>
      </c>
      <c r="CK974" s="43">
        <f t="shared" si="674"/>
        <v>0</v>
      </c>
    </row>
    <row r="975" spans="1:89" ht="50" hidden="1" customHeight="1" thickBot="1" x14ac:dyDescent="0.65">
      <c r="A975" s="47">
        <v>968</v>
      </c>
      <c r="B975" s="47"/>
      <c r="C975" s="48"/>
      <c r="D975" s="48"/>
      <c r="E975" s="48"/>
      <c r="F975" s="23"/>
      <c r="G975" s="19">
        <v>40</v>
      </c>
      <c r="H975" s="20">
        <f t="shared" si="668"/>
        <v>0</v>
      </c>
      <c r="I975" s="23"/>
      <c r="J975" s="22">
        <v>50</v>
      </c>
      <c r="K975" s="20">
        <f t="shared" si="675"/>
        <v>0</v>
      </c>
      <c r="L975" s="23"/>
      <c r="M975" s="24">
        <v>60</v>
      </c>
      <c r="N975" s="20">
        <f t="shared" si="676"/>
        <v>0</v>
      </c>
      <c r="O975" s="23"/>
      <c r="P975" s="25">
        <v>12</v>
      </c>
      <c r="Q975" s="20">
        <f t="shared" si="677"/>
        <v>0</v>
      </c>
      <c r="R975" s="23"/>
      <c r="S975" s="26">
        <v>12</v>
      </c>
      <c r="T975" s="20">
        <f t="shared" si="678"/>
        <v>0</v>
      </c>
      <c r="U975" s="23"/>
      <c r="V975" s="25">
        <v>8</v>
      </c>
      <c r="W975" s="20">
        <f t="shared" si="679"/>
        <v>0</v>
      </c>
      <c r="X975" s="23"/>
      <c r="Y975" s="25">
        <v>12</v>
      </c>
      <c r="Z975" s="20">
        <f t="shared" si="680"/>
        <v>0</v>
      </c>
      <c r="AA975" s="23"/>
      <c r="AB975" s="25">
        <v>10</v>
      </c>
      <c r="AC975" s="20">
        <f t="shared" si="681"/>
        <v>0</v>
      </c>
      <c r="AD975" s="23"/>
      <c r="AE975" s="25">
        <v>25</v>
      </c>
      <c r="AF975" s="20">
        <f t="shared" si="682"/>
        <v>0</v>
      </c>
      <c r="AG975" s="23"/>
      <c r="AH975" s="25">
        <v>7.5</v>
      </c>
      <c r="AI975" s="20">
        <f t="shared" si="683"/>
        <v>0</v>
      </c>
      <c r="AJ975" s="23"/>
      <c r="AK975" s="22">
        <v>15</v>
      </c>
      <c r="AL975" s="20">
        <f t="shared" si="684"/>
        <v>0</v>
      </c>
      <c r="AM975" s="23"/>
      <c r="AN975" s="25">
        <v>12</v>
      </c>
      <c r="AO975" s="20">
        <f t="shared" si="685"/>
        <v>0</v>
      </c>
      <c r="AP975" s="23">
        <f t="shared" si="686"/>
        <v>0</v>
      </c>
      <c r="AQ975" s="23"/>
      <c r="AR975" s="27">
        <v>4</v>
      </c>
      <c r="AS975" s="23">
        <f t="shared" si="687"/>
        <v>0</v>
      </c>
      <c r="AT975" s="23"/>
      <c r="AU975" s="28">
        <v>6</v>
      </c>
      <c r="AV975" s="23">
        <f t="shared" si="688"/>
        <v>0</v>
      </c>
      <c r="AW975" s="23"/>
      <c r="AX975" s="29">
        <f t="shared" si="689"/>
        <v>0</v>
      </c>
      <c r="AY975" s="23"/>
      <c r="AZ975" s="30" t="e">
        <f t="shared" si="690"/>
        <v>#DIV/0!</v>
      </c>
      <c r="BA975" s="30" t="e">
        <f t="shared" si="691"/>
        <v>#DIV/0!</v>
      </c>
      <c r="BB975" s="30" t="e">
        <f t="shared" si="692"/>
        <v>#DIV/0!</v>
      </c>
      <c r="BC975" s="20">
        <f t="shared" si="693"/>
        <v>0</v>
      </c>
      <c r="BD975" s="20">
        <f t="shared" si="694"/>
        <v>0</v>
      </c>
      <c r="BE975" s="20">
        <f t="shared" si="695"/>
        <v>0</v>
      </c>
      <c r="BF975" s="20">
        <f t="shared" si="696"/>
        <v>0</v>
      </c>
      <c r="BG975" s="50"/>
      <c r="BH975" s="51"/>
      <c r="BI975" s="31" t="e">
        <f t="shared" si="697"/>
        <v>#DIV/0!</v>
      </c>
      <c r="BJ975" s="32">
        <f t="shared" si="698"/>
        <v>0</v>
      </c>
      <c r="BK975" s="109" t="e">
        <f t="shared" si="669"/>
        <v>#DIV/0!</v>
      </c>
      <c r="BL975" s="34">
        <f t="shared" si="699"/>
        <v>0</v>
      </c>
      <c r="BM975" s="33" t="e">
        <f t="shared" si="670"/>
        <v>#DIV/0!</v>
      </c>
      <c r="BN975" s="35">
        <f t="shared" si="700"/>
        <v>0</v>
      </c>
      <c r="BO975" s="33" t="e">
        <f t="shared" si="671"/>
        <v>#DIV/0!</v>
      </c>
      <c r="BP975" s="34">
        <f t="shared" si="701"/>
        <v>0</v>
      </c>
      <c r="BQ975" s="33" t="e">
        <f t="shared" si="672"/>
        <v>#DIV/0!</v>
      </c>
      <c r="BR975" s="36">
        <f t="shared" si="702"/>
        <v>0</v>
      </c>
      <c r="BS975" s="37" t="e">
        <f t="shared" si="673"/>
        <v>#DIV/0!</v>
      </c>
      <c r="BT975" s="37"/>
      <c r="BU975" s="52"/>
      <c r="BV975" s="38" t="e">
        <f t="shared" si="703"/>
        <v>#DIV/0!</v>
      </c>
      <c r="BW975" s="39">
        <f t="shared" si="704"/>
        <v>0</v>
      </c>
      <c r="BX975" s="31" t="e">
        <f t="shared" si="705"/>
        <v>#DIV/0!</v>
      </c>
      <c r="BY975" s="53"/>
      <c r="BZ975" s="53"/>
      <c r="CA975" s="53"/>
      <c r="CB975" s="53"/>
      <c r="CC975" s="54"/>
      <c r="CD975" s="54"/>
      <c r="CE975" s="54"/>
      <c r="CF975" s="42" t="e">
        <f t="shared" si="706"/>
        <v>#DIV/0!</v>
      </c>
      <c r="CG975" s="42" t="e">
        <f t="shared" si="707"/>
        <v>#DIV/0!</v>
      </c>
      <c r="CH975" s="42" t="e">
        <f t="shared" si="708"/>
        <v>#DIV/0!</v>
      </c>
      <c r="CI975" s="42" t="e">
        <f t="shared" si="709"/>
        <v>#DIV/0!</v>
      </c>
      <c r="CJ975" s="42" t="e">
        <f t="shared" si="710"/>
        <v>#DIV/0!</v>
      </c>
      <c r="CK975" s="43">
        <f t="shared" si="674"/>
        <v>0</v>
      </c>
    </row>
    <row r="976" spans="1:89" ht="50" hidden="1" customHeight="1" thickBot="1" x14ac:dyDescent="0.65">
      <c r="A976" s="47">
        <v>969</v>
      </c>
      <c r="B976" s="47"/>
      <c r="C976" s="48"/>
      <c r="D976" s="48"/>
      <c r="E976" s="48"/>
      <c r="F976" s="23"/>
      <c r="G976" s="19">
        <v>40</v>
      </c>
      <c r="H976" s="20">
        <f t="shared" si="668"/>
        <v>0</v>
      </c>
      <c r="I976" s="23"/>
      <c r="J976" s="22">
        <v>50</v>
      </c>
      <c r="K976" s="20">
        <f t="shared" si="675"/>
        <v>0</v>
      </c>
      <c r="L976" s="23"/>
      <c r="M976" s="24">
        <v>60</v>
      </c>
      <c r="N976" s="20">
        <f t="shared" si="676"/>
        <v>0</v>
      </c>
      <c r="O976" s="23"/>
      <c r="P976" s="25">
        <v>12</v>
      </c>
      <c r="Q976" s="20">
        <f t="shared" si="677"/>
        <v>0</v>
      </c>
      <c r="R976" s="23"/>
      <c r="S976" s="26">
        <v>12</v>
      </c>
      <c r="T976" s="20">
        <f t="shared" si="678"/>
        <v>0</v>
      </c>
      <c r="U976" s="23"/>
      <c r="V976" s="25">
        <v>8</v>
      </c>
      <c r="W976" s="20">
        <f t="shared" si="679"/>
        <v>0</v>
      </c>
      <c r="X976" s="23"/>
      <c r="Y976" s="25">
        <v>12</v>
      </c>
      <c r="Z976" s="20">
        <f t="shared" si="680"/>
        <v>0</v>
      </c>
      <c r="AA976" s="23"/>
      <c r="AB976" s="25">
        <v>10</v>
      </c>
      <c r="AC976" s="20">
        <f t="shared" si="681"/>
        <v>0</v>
      </c>
      <c r="AD976" s="23"/>
      <c r="AE976" s="25">
        <v>25</v>
      </c>
      <c r="AF976" s="20">
        <f t="shared" si="682"/>
        <v>0</v>
      </c>
      <c r="AG976" s="23"/>
      <c r="AH976" s="25">
        <v>7.5</v>
      </c>
      <c r="AI976" s="20">
        <f t="shared" si="683"/>
        <v>0</v>
      </c>
      <c r="AJ976" s="23"/>
      <c r="AK976" s="22">
        <v>15</v>
      </c>
      <c r="AL976" s="20">
        <f t="shared" si="684"/>
        <v>0</v>
      </c>
      <c r="AM976" s="23"/>
      <c r="AN976" s="25">
        <v>12</v>
      </c>
      <c r="AO976" s="20">
        <f t="shared" si="685"/>
        <v>0</v>
      </c>
      <c r="AP976" s="23">
        <f t="shared" si="686"/>
        <v>0</v>
      </c>
      <c r="AQ976" s="23"/>
      <c r="AR976" s="27">
        <v>4</v>
      </c>
      <c r="AS976" s="23">
        <f t="shared" si="687"/>
        <v>0</v>
      </c>
      <c r="AT976" s="23"/>
      <c r="AU976" s="28">
        <v>6</v>
      </c>
      <c r="AV976" s="23">
        <f t="shared" si="688"/>
        <v>0</v>
      </c>
      <c r="AW976" s="23"/>
      <c r="AX976" s="29">
        <f t="shared" si="689"/>
        <v>0</v>
      </c>
      <c r="AY976" s="23"/>
      <c r="AZ976" s="30" t="e">
        <f t="shared" si="690"/>
        <v>#DIV/0!</v>
      </c>
      <c r="BA976" s="30" t="e">
        <f t="shared" si="691"/>
        <v>#DIV/0!</v>
      </c>
      <c r="BB976" s="30" t="e">
        <f t="shared" si="692"/>
        <v>#DIV/0!</v>
      </c>
      <c r="BC976" s="20">
        <f t="shared" si="693"/>
        <v>0</v>
      </c>
      <c r="BD976" s="20">
        <f t="shared" si="694"/>
        <v>0</v>
      </c>
      <c r="BE976" s="20">
        <f t="shared" si="695"/>
        <v>0</v>
      </c>
      <c r="BF976" s="20">
        <f t="shared" si="696"/>
        <v>0</v>
      </c>
      <c r="BG976" s="50"/>
      <c r="BH976" s="51"/>
      <c r="BI976" s="31" t="e">
        <f t="shared" si="697"/>
        <v>#DIV/0!</v>
      </c>
      <c r="BJ976" s="32">
        <f t="shared" si="698"/>
        <v>0</v>
      </c>
      <c r="BK976" s="109" t="e">
        <f t="shared" si="669"/>
        <v>#DIV/0!</v>
      </c>
      <c r="BL976" s="34">
        <f t="shared" si="699"/>
        <v>0</v>
      </c>
      <c r="BM976" s="33" t="e">
        <f t="shared" si="670"/>
        <v>#DIV/0!</v>
      </c>
      <c r="BN976" s="35">
        <f t="shared" si="700"/>
        <v>0</v>
      </c>
      <c r="BO976" s="33" t="e">
        <f t="shared" si="671"/>
        <v>#DIV/0!</v>
      </c>
      <c r="BP976" s="34">
        <f t="shared" si="701"/>
        <v>0</v>
      </c>
      <c r="BQ976" s="33" t="e">
        <f t="shared" si="672"/>
        <v>#DIV/0!</v>
      </c>
      <c r="BR976" s="36">
        <f t="shared" si="702"/>
        <v>0</v>
      </c>
      <c r="BS976" s="37" t="e">
        <f t="shared" si="673"/>
        <v>#DIV/0!</v>
      </c>
      <c r="BT976" s="37"/>
      <c r="BU976" s="52"/>
      <c r="BV976" s="38" t="e">
        <f t="shared" si="703"/>
        <v>#DIV/0!</v>
      </c>
      <c r="BW976" s="39">
        <f t="shared" si="704"/>
        <v>0</v>
      </c>
      <c r="BX976" s="31" t="e">
        <f t="shared" si="705"/>
        <v>#DIV/0!</v>
      </c>
      <c r="BY976" s="53"/>
      <c r="BZ976" s="53"/>
      <c r="CA976" s="53"/>
      <c r="CB976" s="53"/>
      <c r="CC976" s="54"/>
      <c r="CD976" s="54"/>
      <c r="CE976" s="54"/>
      <c r="CF976" s="42" t="e">
        <f t="shared" si="706"/>
        <v>#DIV/0!</v>
      </c>
      <c r="CG976" s="42" t="e">
        <f t="shared" si="707"/>
        <v>#DIV/0!</v>
      </c>
      <c r="CH976" s="42" t="e">
        <f t="shared" si="708"/>
        <v>#DIV/0!</v>
      </c>
      <c r="CI976" s="42" t="e">
        <f t="shared" si="709"/>
        <v>#DIV/0!</v>
      </c>
      <c r="CJ976" s="42" t="e">
        <f t="shared" si="710"/>
        <v>#DIV/0!</v>
      </c>
      <c r="CK976" s="43">
        <f t="shared" si="674"/>
        <v>0</v>
      </c>
    </row>
    <row r="977" spans="1:89" ht="50" hidden="1" customHeight="1" thickBot="1" x14ac:dyDescent="0.65">
      <c r="A977" s="47">
        <v>970</v>
      </c>
      <c r="B977" s="47"/>
      <c r="C977" s="48"/>
      <c r="D977" s="48"/>
      <c r="E977" s="48"/>
      <c r="F977" s="23"/>
      <c r="G977" s="19">
        <v>40</v>
      </c>
      <c r="H977" s="20">
        <f t="shared" si="668"/>
        <v>0</v>
      </c>
      <c r="I977" s="23"/>
      <c r="J977" s="22">
        <v>50</v>
      </c>
      <c r="K977" s="20">
        <f t="shared" si="675"/>
        <v>0</v>
      </c>
      <c r="L977" s="23"/>
      <c r="M977" s="24">
        <v>60</v>
      </c>
      <c r="N977" s="20">
        <f t="shared" si="676"/>
        <v>0</v>
      </c>
      <c r="O977" s="23"/>
      <c r="P977" s="25">
        <v>12</v>
      </c>
      <c r="Q977" s="20">
        <f t="shared" si="677"/>
        <v>0</v>
      </c>
      <c r="R977" s="23"/>
      <c r="S977" s="26">
        <v>12</v>
      </c>
      <c r="T977" s="20">
        <f t="shared" si="678"/>
        <v>0</v>
      </c>
      <c r="U977" s="23"/>
      <c r="V977" s="25">
        <v>8</v>
      </c>
      <c r="W977" s="20">
        <f t="shared" si="679"/>
        <v>0</v>
      </c>
      <c r="X977" s="23"/>
      <c r="Y977" s="25">
        <v>12</v>
      </c>
      <c r="Z977" s="20">
        <f t="shared" si="680"/>
        <v>0</v>
      </c>
      <c r="AA977" s="23"/>
      <c r="AB977" s="25">
        <v>10</v>
      </c>
      <c r="AC977" s="20">
        <f t="shared" si="681"/>
        <v>0</v>
      </c>
      <c r="AD977" s="23"/>
      <c r="AE977" s="25">
        <v>25</v>
      </c>
      <c r="AF977" s="20">
        <f t="shared" si="682"/>
        <v>0</v>
      </c>
      <c r="AG977" s="23"/>
      <c r="AH977" s="25">
        <v>7.5</v>
      </c>
      <c r="AI977" s="20">
        <f t="shared" si="683"/>
        <v>0</v>
      </c>
      <c r="AJ977" s="23"/>
      <c r="AK977" s="22">
        <v>15</v>
      </c>
      <c r="AL977" s="20">
        <f t="shared" si="684"/>
        <v>0</v>
      </c>
      <c r="AM977" s="23"/>
      <c r="AN977" s="25">
        <v>12</v>
      </c>
      <c r="AO977" s="20">
        <f t="shared" si="685"/>
        <v>0</v>
      </c>
      <c r="AP977" s="23">
        <f t="shared" si="686"/>
        <v>0</v>
      </c>
      <c r="AQ977" s="23"/>
      <c r="AR977" s="27">
        <v>4</v>
      </c>
      <c r="AS977" s="23">
        <f t="shared" si="687"/>
        <v>0</v>
      </c>
      <c r="AT977" s="23"/>
      <c r="AU977" s="28">
        <v>6</v>
      </c>
      <c r="AV977" s="23">
        <f t="shared" si="688"/>
        <v>0</v>
      </c>
      <c r="AW977" s="23"/>
      <c r="AX977" s="29">
        <f t="shared" si="689"/>
        <v>0</v>
      </c>
      <c r="AY977" s="23"/>
      <c r="AZ977" s="30" t="e">
        <f t="shared" si="690"/>
        <v>#DIV/0!</v>
      </c>
      <c r="BA977" s="30" t="e">
        <f t="shared" si="691"/>
        <v>#DIV/0!</v>
      </c>
      <c r="BB977" s="30" t="e">
        <f t="shared" si="692"/>
        <v>#DIV/0!</v>
      </c>
      <c r="BC977" s="20">
        <f t="shared" si="693"/>
        <v>0</v>
      </c>
      <c r="BD977" s="20">
        <f t="shared" si="694"/>
        <v>0</v>
      </c>
      <c r="BE977" s="20">
        <f t="shared" si="695"/>
        <v>0</v>
      </c>
      <c r="BF977" s="20">
        <f t="shared" si="696"/>
        <v>0</v>
      </c>
      <c r="BG977" s="50"/>
      <c r="BH977" s="51"/>
      <c r="BI977" s="31" t="e">
        <f t="shared" si="697"/>
        <v>#DIV/0!</v>
      </c>
      <c r="BJ977" s="32">
        <f t="shared" si="698"/>
        <v>0</v>
      </c>
      <c r="BK977" s="109" t="e">
        <f t="shared" si="669"/>
        <v>#DIV/0!</v>
      </c>
      <c r="BL977" s="34">
        <f t="shared" si="699"/>
        <v>0</v>
      </c>
      <c r="BM977" s="33" t="e">
        <f t="shared" si="670"/>
        <v>#DIV/0!</v>
      </c>
      <c r="BN977" s="35">
        <f t="shared" si="700"/>
        <v>0</v>
      </c>
      <c r="BO977" s="33" t="e">
        <f t="shared" si="671"/>
        <v>#DIV/0!</v>
      </c>
      <c r="BP977" s="34">
        <f t="shared" si="701"/>
        <v>0</v>
      </c>
      <c r="BQ977" s="33" t="e">
        <f t="shared" si="672"/>
        <v>#DIV/0!</v>
      </c>
      <c r="BR977" s="36">
        <f t="shared" si="702"/>
        <v>0</v>
      </c>
      <c r="BS977" s="37" t="e">
        <f t="shared" si="673"/>
        <v>#DIV/0!</v>
      </c>
      <c r="BT977" s="37"/>
      <c r="BU977" s="52"/>
      <c r="BV977" s="38" t="e">
        <f t="shared" si="703"/>
        <v>#DIV/0!</v>
      </c>
      <c r="BW977" s="39">
        <f t="shared" si="704"/>
        <v>0</v>
      </c>
      <c r="BX977" s="31" t="e">
        <f t="shared" si="705"/>
        <v>#DIV/0!</v>
      </c>
      <c r="BY977" s="53"/>
      <c r="BZ977" s="53"/>
      <c r="CA977" s="53"/>
      <c r="CB977" s="53"/>
      <c r="CC977" s="54"/>
      <c r="CD977" s="54"/>
      <c r="CE977" s="54"/>
      <c r="CF977" s="42" t="e">
        <f t="shared" si="706"/>
        <v>#DIV/0!</v>
      </c>
      <c r="CG977" s="42" t="e">
        <f t="shared" si="707"/>
        <v>#DIV/0!</v>
      </c>
      <c r="CH977" s="42" t="e">
        <f t="shared" si="708"/>
        <v>#DIV/0!</v>
      </c>
      <c r="CI977" s="42" t="e">
        <f t="shared" si="709"/>
        <v>#DIV/0!</v>
      </c>
      <c r="CJ977" s="42" t="e">
        <f t="shared" si="710"/>
        <v>#DIV/0!</v>
      </c>
      <c r="CK977" s="43">
        <f t="shared" si="674"/>
        <v>0</v>
      </c>
    </row>
    <row r="978" spans="1:89" ht="50" hidden="1" customHeight="1" thickBot="1" x14ac:dyDescent="0.65">
      <c r="A978" s="47">
        <v>971</v>
      </c>
      <c r="B978" s="62"/>
      <c r="C978" s="48"/>
      <c r="D978" s="48"/>
      <c r="E978" s="48"/>
      <c r="F978" s="23"/>
      <c r="G978" s="19">
        <v>40</v>
      </c>
      <c r="H978" s="20">
        <f t="shared" ref="H978:H1010" si="711">SUM(F978*G978)</f>
        <v>0</v>
      </c>
      <c r="I978" s="23"/>
      <c r="J978" s="22">
        <v>50</v>
      </c>
      <c r="K978" s="20">
        <f t="shared" si="675"/>
        <v>0</v>
      </c>
      <c r="L978" s="23"/>
      <c r="M978" s="24">
        <v>60</v>
      </c>
      <c r="N978" s="20">
        <f t="shared" si="676"/>
        <v>0</v>
      </c>
      <c r="O978" s="23"/>
      <c r="P978" s="25">
        <v>12</v>
      </c>
      <c r="Q978" s="20">
        <f t="shared" si="677"/>
        <v>0</v>
      </c>
      <c r="R978" s="23"/>
      <c r="S978" s="26">
        <v>12</v>
      </c>
      <c r="T978" s="20">
        <f t="shared" si="678"/>
        <v>0</v>
      </c>
      <c r="U978" s="23"/>
      <c r="V978" s="25">
        <v>8</v>
      </c>
      <c r="W978" s="20">
        <f t="shared" si="679"/>
        <v>0</v>
      </c>
      <c r="X978" s="23"/>
      <c r="Y978" s="25">
        <v>12</v>
      </c>
      <c r="Z978" s="20">
        <f t="shared" si="680"/>
        <v>0</v>
      </c>
      <c r="AA978" s="23"/>
      <c r="AB978" s="25">
        <v>10</v>
      </c>
      <c r="AC978" s="20">
        <f t="shared" si="681"/>
        <v>0</v>
      </c>
      <c r="AD978" s="23"/>
      <c r="AE978" s="25">
        <v>25</v>
      </c>
      <c r="AF978" s="20">
        <f t="shared" si="682"/>
        <v>0</v>
      </c>
      <c r="AG978" s="23"/>
      <c r="AH978" s="25">
        <v>7.5</v>
      </c>
      <c r="AI978" s="20">
        <f t="shared" si="683"/>
        <v>0</v>
      </c>
      <c r="AJ978" s="23"/>
      <c r="AK978" s="22">
        <v>15</v>
      </c>
      <c r="AL978" s="20">
        <f t="shared" si="684"/>
        <v>0</v>
      </c>
      <c r="AM978" s="23"/>
      <c r="AN978" s="25">
        <v>12</v>
      </c>
      <c r="AO978" s="20">
        <f t="shared" si="685"/>
        <v>0</v>
      </c>
      <c r="AP978" s="23">
        <f t="shared" si="686"/>
        <v>0</v>
      </c>
      <c r="AQ978" s="23"/>
      <c r="AR978" s="27">
        <v>4</v>
      </c>
      <c r="AS978" s="23">
        <f t="shared" si="687"/>
        <v>0</v>
      </c>
      <c r="AT978" s="23"/>
      <c r="AU978" s="28">
        <v>6</v>
      </c>
      <c r="AV978" s="23">
        <f t="shared" si="688"/>
        <v>0</v>
      </c>
      <c r="AW978" s="23"/>
      <c r="AX978" s="29">
        <f t="shared" si="689"/>
        <v>0</v>
      </c>
      <c r="AY978" s="23"/>
      <c r="AZ978" s="30" t="e">
        <f t="shared" si="690"/>
        <v>#DIV/0!</v>
      </c>
      <c r="BA978" s="30" t="e">
        <f t="shared" si="691"/>
        <v>#DIV/0!</v>
      </c>
      <c r="BB978" s="30" t="e">
        <f t="shared" si="692"/>
        <v>#DIV/0!</v>
      </c>
      <c r="BC978" s="20">
        <f t="shared" si="693"/>
        <v>0</v>
      </c>
      <c r="BD978" s="20">
        <f t="shared" si="694"/>
        <v>0</v>
      </c>
      <c r="BE978" s="20">
        <f t="shared" si="695"/>
        <v>0</v>
      </c>
      <c r="BF978" s="20">
        <f t="shared" si="696"/>
        <v>0</v>
      </c>
      <c r="BG978" s="50"/>
      <c r="BH978" s="51"/>
      <c r="BI978" s="31" t="e">
        <f t="shared" si="697"/>
        <v>#DIV/0!</v>
      </c>
      <c r="BJ978" s="32">
        <f t="shared" si="698"/>
        <v>0</v>
      </c>
      <c r="BK978" s="109" t="e">
        <f t="shared" ref="BK978:BK1010" si="712">SUM(CF978+CG978+CH978+CI978)</f>
        <v>#DIV/0!</v>
      </c>
      <c r="BL978" s="34">
        <f t="shared" si="699"/>
        <v>0</v>
      </c>
      <c r="BM978" s="33" t="e">
        <f t="shared" ref="BM978:BM1010" si="713">+BU978/BL978</f>
        <v>#DIV/0!</v>
      </c>
      <c r="BN978" s="35">
        <f t="shared" si="700"/>
        <v>0</v>
      </c>
      <c r="BO978" s="33" t="e">
        <f t="shared" ref="BO978:BO1010" si="714">+BU978/BN978</f>
        <v>#DIV/0!</v>
      </c>
      <c r="BP978" s="34">
        <f t="shared" si="701"/>
        <v>0</v>
      </c>
      <c r="BQ978" s="33" t="e">
        <f t="shared" ref="BQ978:BQ1010" si="715">+BU978/BP978</f>
        <v>#DIV/0!</v>
      </c>
      <c r="BR978" s="36">
        <f t="shared" si="702"/>
        <v>0</v>
      </c>
      <c r="BS978" s="37" t="e">
        <f t="shared" ref="BS978:BS1010" si="716">+BU978/BR978</f>
        <v>#DIV/0!</v>
      </c>
      <c r="BT978" s="37"/>
      <c r="BU978" s="52"/>
      <c r="BV978" s="38" t="e">
        <f t="shared" si="703"/>
        <v>#DIV/0!</v>
      </c>
      <c r="BW978" s="39">
        <f t="shared" si="704"/>
        <v>0</v>
      </c>
      <c r="BX978" s="31" t="e">
        <f t="shared" si="705"/>
        <v>#DIV/0!</v>
      </c>
      <c r="BY978" s="53"/>
      <c r="BZ978" s="53"/>
      <c r="CA978" s="53"/>
      <c r="CB978" s="53"/>
      <c r="CC978" s="54"/>
      <c r="CD978" s="54"/>
      <c r="CE978" s="54"/>
      <c r="CF978" s="42" t="e">
        <f t="shared" si="706"/>
        <v>#DIV/0!</v>
      </c>
      <c r="CG978" s="42" t="e">
        <f t="shared" si="707"/>
        <v>#DIV/0!</v>
      </c>
      <c r="CH978" s="42" t="e">
        <f t="shared" si="708"/>
        <v>#DIV/0!</v>
      </c>
      <c r="CI978" s="42" t="e">
        <f t="shared" si="709"/>
        <v>#DIV/0!</v>
      </c>
      <c r="CJ978" s="42" t="e">
        <f t="shared" si="710"/>
        <v>#DIV/0!</v>
      </c>
      <c r="CK978" s="43">
        <f t="shared" ref="CK978:CK1010" si="717">+BW978*20%</f>
        <v>0</v>
      </c>
    </row>
    <row r="979" spans="1:89" ht="50" hidden="1" customHeight="1" thickBot="1" x14ac:dyDescent="0.65">
      <c r="A979" s="47">
        <v>972</v>
      </c>
      <c r="B979" s="47"/>
      <c r="C979" s="48"/>
      <c r="D979" s="48"/>
      <c r="E979" s="48"/>
      <c r="F979" s="23"/>
      <c r="G979" s="19">
        <v>40</v>
      </c>
      <c r="H979" s="20">
        <f t="shared" si="711"/>
        <v>0</v>
      </c>
      <c r="I979" s="23"/>
      <c r="J979" s="22">
        <v>50</v>
      </c>
      <c r="K979" s="20">
        <f t="shared" si="675"/>
        <v>0</v>
      </c>
      <c r="L979" s="23"/>
      <c r="M979" s="24">
        <v>60</v>
      </c>
      <c r="N979" s="20">
        <f t="shared" si="676"/>
        <v>0</v>
      </c>
      <c r="O979" s="23"/>
      <c r="P979" s="25">
        <v>12</v>
      </c>
      <c r="Q979" s="20">
        <f t="shared" si="677"/>
        <v>0</v>
      </c>
      <c r="R979" s="23"/>
      <c r="S979" s="26">
        <v>12</v>
      </c>
      <c r="T979" s="20">
        <f t="shared" si="678"/>
        <v>0</v>
      </c>
      <c r="U979" s="23"/>
      <c r="V979" s="25">
        <v>8</v>
      </c>
      <c r="W979" s="20">
        <f t="shared" si="679"/>
        <v>0</v>
      </c>
      <c r="X979" s="23"/>
      <c r="Y979" s="25">
        <v>12</v>
      </c>
      <c r="Z979" s="20">
        <f t="shared" si="680"/>
        <v>0</v>
      </c>
      <c r="AA979" s="23"/>
      <c r="AB979" s="25">
        <v>10</v>
      </c>
      <c r="AC979" s="20">
        <f t="shared" si="681"/>
        <v>0</v>
      </c>
      <c r="AD979" s="23"/>
      <c r="AE979" s="25">
        <v>25</v>
      </c>
      <c r="AF979" s="20">
        <f t="shared" si="682"/>
        <v>0</v>
      </c>
      <c r="AG979" s="23"/>
      <c r="AH979" s="25">
        <v>7.5</v>
      </c>
      <c r="AI979" s="20">
        <f t="shared" si="683"/>
        <v>0</v>
      </c>
      <c r="AJ979" s="23"/>
      <c r="AK979" s="22">
        <v>15</v>
      </c>
      <c r="AL979" s="20">
        <f t="shared" si="684"/>
        <v>0</v>
      </c>
      <c r="AM979" s="23"/>
      <c r="AN979" s="25">
        <v>12</v>
      </c>
      <c r="AO979" s="20">
        <f t="shared" si="685"/>
        <v>0</v>
      </c>
      <c r="AP979" s="23">
        <f t="shared" si="686"/>
        <v>0</v>
      </c>
      <c r="AQ979" s="23"/>
      <c r="AR979" s="27">
        <v>4</v>
      </c>
      <c r="AS979" s="23">
        <f t="shared" si="687"/>
        <v>0</v>
      </c>
      <c r="AT979" s="23"/>
      <c r="AU979" s="28">
        <v>6</v>
      </c>
      <c r="AV979" s="23">
        <f t="shared" si="688"/>
        <v>0</v>
      </c>
      <c r="AW979" s="23"/>
      <c r="AX979" s="29">
        <f t="shared" si="689"/>
        <v>0</v>
      </c>
      <c r="AY979" s="23"/>
      <c r="AZ979" s="30" t="e">
        <f t="shared" si="690"/>
        <v>#DIV/0!</v>
      </c>
      <c r="BA979" s="30" t="e">
        <f t="shared" si="691"/>
        <v>#DIV/0!</v>
      </c>
      <c r="BB979" s="30" t="e">
        <f t="shared" si="692"/>
        <v>#DIV/0!</v>
      </c>
      <c r="BC979" s="20">
        <f t="shared" si="693"/>
        <v>0</v>
      </c>
      <c r="BD979" s="20">
        <f t="shared" si="694"/>
        <v>0</v>
      </c>
      <c r="BE979" s="20">
        <f t="shared" si="695"/>
        <v>0</v>
      </c>
      <c r="BF979" s="20">
        <f t="shared" si="696"/>
        <v>0</v>
      </c>
      <c r="BG979" s="50"/>
      <c r="BH979" s="51"/>
      <c r="BI979" s="31" t="e">
        <f t="shared" si="697"/>
        <v>#DIV/0!</v>
      </c>
      <c r="BJ979" s="32">
        <f t="shared" si="698"/>
        <v>0</v>
      </c>
      <c r="BK979" s="109" t="e">
        <f t="shared" si="712"/>
        <v>#DIV/0!</v>
      </c>
      <c r="BL979" s="34">
        <f t="shared" si="699"/>
        <v>0</v>
      </c>
      <c r="BM979" s="33" t="e">
        <f t="shared" si="713"/>
        <v>#DIV/0!</v>
      </c>
      <c r="BN979" s="35">
        <f t="shared" si="700"/>
        <v>0</v>
      </c>
      <c r="BO979" s="33" t="e">
        <f t="shared" si="714"/>
        <v>#DIV/0!</v>
      </c>
      <c r="BP979" s="34">
        <f t="shared" si="701"/>
        <v>0</v>
      </c>
      <c r="BQ979" s="33" t="e">
        <f t="shared" si="715"/>
        <v>#DIV/0!</v>
      </c>
      <c r="BR979" s="36">
        <f t="shared" si="702"/>
        <v>0</v>
      </c>
      <c r="BS979" s="37" t="e">
        <f t="shared" si="716"/>
        <v>#DIV/0!</v>
      </c>
      <c r="BT979" s="37"/>
      <c r="BU979" s="52"/>
      <c r="BV979" s="38" t="e">
        <f t="shared" si="703"/>
        <v>#DIV/0!</v>
      </c>
      <c r="BW979" s="39">
        <f t="shared" si="704"/>
        <v>0</v>
      </c>
      <c r="BX979" s="31" t="e">
        <f t="shared" si="705"/>
        <v>#DIV/0!</v>
      </c>
      <c r="BY979" s="53"/>
      <c r="BZ979" s="53"/>
      <c r="CA979" s="53"/>
      <c r="CB979" s="53"/>
      <c r="CC979" s="54"/>
      <c r="CD979" s="54"/>
      <c r="CE979" s="54"/>
      <c r="CF979" s="42" t="e">
        <f t="shared" si="706"/>
        <v>#DIV/0!</v>
      </c>
      <c r="CG979" s="42" t="e">
        <f t="shared" si="707"/>
        <v>#DIV/0!</v>
      </c>
      <c r="CH979" s="42" t="e">
        <f t="shared" si="708"/>
        <v>#DIV/0!</v>
      </c>
      <c r="CI979" s="42" t="e">
        <f t="shared" si="709"/>
        <v>#DIV/0!</v>
      </c>
      <c r="CJ979" s="42" t="e">
        <f t="shared" si="710"/>
        <v>#DIV/0!</v>
      </c>
      <c r="CK979" s="43">
        <f t="shared" si="717"/>
        <v>0</v>
      </c>
    </row>
    <row r="980" spans="1:89" ht="50" hidden="1" customHeight="1" thickBot="1" x14ac:dyDescent="0.65">
      <c r="A980" s="47">
        <v>973</v>
      </c>
      <c r="B980" s="47"/>
      <c r="C980" s="48"/>
      <c r="D980" s="48"/>
      <c r="E980" s="48"/>
      <c r="F980" s="23"/>
      <c r="G980" s="19">
        <v>40</v>
      </c>
      <c r="H980" s="20">
        <f t="shared" si="711"/>
        <v>0</v>
      </c>
      <c r="I980" s="23"/>
      <c r="J980" s="22">
        <v>50</v>
      </c>
      <c r="K980" s="20">
        <f t="shared" si="675"/>
        <v>0</v>
      </c>
      <c r="L980" s="23"/>
      <c r="M980" s="24">
        <v>60</v>
      </c>
      <c r="N980" s="20">
        <f t="shared" si="676"/>
        <v>0</v>
      </c>
      <c r="O980" s="23"/>
      <c r="P980" s="25">
        <v>12</v>
      </c>
      <c r="Q980" s="20">
        <f t="shared" si="677"/>
        <v>0</v>
      </c>
      <c r="R980" s="23"/>
      <c r="S980" s="26">
        <v>12</v>
      </c>
      <c r="T980" s="20">
        <f t="shared" si="678"/>
        <v>0</v>
      </c>
      <c r="U980" s="23"/>
      <c r="V980" s="25">
        <v>8</v>
      </c>
      <c r="W980" s="20">
        <f t="shared" si="679"/>
        <v>0</v>
      </c>
      <c r="X980" s="23"/>
      <c r="Y980" s="25">
        <v>12</v>
      </c>
      <c r="Z980" s="20">
        <f t="shared" si="680"/>
        <v>0</v>
      </c>
      <c r="AA980" s="23"/>
      <c r="AB980" s="25">
        <v>10</v>
      </c>
      <c r="AC980" s="20">
        <f t="shared" si="681"/>
        <v>0</v>
      </c>
      <c r="AD980" s="23"/>
      <c r="AE980" s="25">
        <v>25</v>
      </c>
      <c r="AF980" s="20">
        <f t="shared" si="682"/>
        <v>0</v>
      </c>
      <c r="AG980" s="23"/>
      <c r="AH980" s="25">
        <v>7.5</v>
      </c>
      <c r="AI980" s="20">
        <f t="shared" si="683"/>
        <v>0</v>
      </c>
      <c r="AJ980" s="23"/>
      <c r="AK980" s="22">
        <v>15</v>
      </c>
      <c r="AL980" s="20">
        <f t="shared" si="684"/>
        <v>0</v>
      </c>
      <c r="AM980" s="23"/>
      <c r="AN980" s="25">
        <v>12</v>
      </c>
      <c r="AO980" s="20">
        <f t="shared" si="685"/>
        <v>0</v>
      </c>
      <c r="AP980" s="23">
        <f t="shared" si="686"/>
        <v>0</v>
      </c>
      <c r="AQ980" s="23"/>
      <c r="AR980" s="27">
        <v>4</v>
      </c>
      <c r="AS980" s="23">
        <f t="shared" si="687"/>
        <v>0</v>
      </c>
      <c r="AT980" s="23"/>
      <c r="AU980" s="28">
        <v>6</v>
      </c>
      <c r="AV980" s="23">
        <f t="shared" si="688"/>
        <v>0</v>
      </c>
      <c r="AW980" s="23"/>
      <c r="AX980" s="29">
        <f t="shared" si="689"/>
        <v>0</v>
      </c>
      <c r="AY980" s="23"/>
      <c r="AZ980" s="30" t="e">
        <f t="shared" si="690"/>
        <v>#DIV/0!</v>
      </c>
      <c r="BA980" s="30" t="e">
        <f t="shared" si="691"/>
        <v>#DIV/0!</v>
      </c>
      <c r="BB980" s="30" t="e">
        <f t="shared" si="692"/>
        <v>#DIV/0!</v>
      </c>
      <c r="BC980" s="20">
        <f t="shared" si="693"/>
        <v>0</v>
      </c>
      <c r="BD980" s="20">
        <f t="shared" si="694"/>
        <v>0</v>
      </c>
      <c r="BE980" s="20">
        <f t="shared" si="695"/>
        <v>0</v>
      </c>
      <c r="BF980" s="20">
        <f t="shared" si="696"/>
        <v>0</v>
      </c>
      <c r="BG980" s="50"/>
      <c r="BH980" s="51"/>
      <c r="BI980" s="31" t="e">
        <f t="shared" si="697"/>
        <v>#DIV/0!</v>
      </c>
      <c r="BJ980" s="32">
        <f t="shared" si="698"/>
        <v>0</v>
      </c>
      <c r="BK980" s="109" t="e">
        <f t="shared" si="712"/>
        <v>#DIV/0!</v>
      </c>
      <c r="BL980" s="34">
        <f t="shared" si="699"/>
        <v>0</v>
      </c>
      <c r="BM980" s="33" t="e">
        <f t="shared" si="713"/>
        <v>#DIV/0!</v>
      </c>
      <c r="BN980" s="35">
        <f t="shared" si="700"/>
        <v>0</v>
      </c>
      <c r="BO980" s="33" t="e">
        <f t="shared" si="714"/>
        <v>#DIV/0!</v>
      </c>
      <c r="BP980" s="34">
        <f t="shared" si="701"/>
        <v>0</v>
      </c>
      <c r="BQ980" s="33" t="e">
        <f t="shared" si="715"/>
        <v>#DIV/0!</v>
      </c>
      <c r="BR980" s="36">
        <f t="shared" si="702"/>
        <v>0</v>
      </c>
      <c r="BS980" s="37" t="e">
        <f t="shared" si="716"/>
        <v>#DIV/0!</v>
      </c>
      <c r="BT980" s="37"/>
      <c r="BU980" s="52"/>
      <c r="BV980" s="38" t="e">
        <f t="shared" si="703"/>
        <v>#DIV/0!</v>
      </c>
      <c r="BW980" s="39">
        <f t="shared" si="704"/>
        <v>0</v>
      </c>
      <c r="BX980" s="31" t="e">
        <f t="shared" si="705"/>
        <v>#DIV/0!</v>
      </c>
      <c r="BY980" s="53"/>
      <c r="BZ980" s="53"/>
      <c r="CA980" s="53"/>
      <c r="CB980" s="53"/>
      <c r="CC980" s="54"/>
      <c r="CD980" s="54"/>
      <c r="CE980" s="54"/>
      <c r="CF980" s="42" t="e">
        <f t="shared" si="706"/>
        <v>#DIV/0!</v>
      </c>
      <c r="CG980" s="42" t="e">
        <f t="shared" si="707"/>
        <v>#DIV/0!</v>
      </c>
      <c r="CH980" s="42" t="e">
        <f t="shared" si="708"/>
        <v>#DIV/0!</v>
      </c>
      <c r="CI980" s="42" t="e">
        <f t="shared" si="709"/>
        <v>#DIV/0!</v>
      </c>
      <c r="CJ980" s="42" t="e">
        <f t="shared" si="710"/>
        <v>#DIV/0!</v>
      </c>
      <c r="CK980" s="43">
        <f t="shared" si="717"/>
        <v>0</v>
      </c>
    </row>
    <row r="981" spans="1:89" ht="50" hidden="1" customHeight="1" thickBot="1" x14ac:dyDescent="0.65">
      <c r="A981" s="47">
        <v>974</v>
      </c>
      <c r="B981" s="47"/>
      <c r="C981" s="48"/>
      <c r="D981" s="48"/>
      <c r="E981" s="48"/>
      <c r="F981" s="23"/>
      <c r="G981" s="19">
        <v>40</v>
      </c>
      <c r="H981" s="20">
        <f t="shared" si="711"/>
        <v>0</v>
      </c>
      <c r="I981" s="23"/>
      <c r="J981" s="22">
        <v>50</v>
      </c>
      <c r="K981" s="20">
        <f t="shared" si="675"/>
        <v>0</v>
      </c>
      <c r="L981" s="23"/>
      <c r="M981" s="24">
        <v>60</v>
      </c>
      <c r="N981" s="20">
        <f t="shared" si="676"/>
        <v>0</v>
      </c>
      <c r="O981" s="23"/>
      <c r="P981" s="25">
        <v>12</v>
      </c>
      <c r="Q981" s="20">
        <f t="shared" si="677"/>
        <v>0</v>
      </c>
      <c r="R981" s="23"/>
      <c r="S981" s="26">
        <v>12</v>
      </c>
      <c r="T981" s="20">
        <f t="shared" si="678"/>
        <v>0</v>
      </c>
      <c r="U981" s="23"/>
      <c r="V981" s="25">
        <v>8</v>
      </c>
      <c r="W981" s="20">
        <f t="shared" si="679"/>
        <v>0</v>
      </c>
      <c r="X981" s="23"/>
      <c r="Y981" s="25">
        <v>12</v>
      </c>
      <c r="Z981" s="20">
        <f t="shared" si="680"/>
        <v>0</v>
      </c>
      <c r="AA981" s="23"/>
      <c r="AB981" s="25">
        <v>10</v>
      </c>
      <c r="AC981" s="20">
        <f t="shared" si="681"/>
        <v>0</v>
      </c>
      <c r="AD981" s="23"/>
      <c r="AE981" s="25">
        <v>25</v>
      </c>
      <c r="AF981" s="20">
        <f t="shared" si="682"/>
        <v>0</v>
      </c>
      <c r="AG981" s="23"/>
      <c r="AH981" s="25">
        <v>7.5</v>
      </c>
      <c r="AI981" s="20">
        <f t="shared" si="683"/>
        <v>0</v>
      </c>
      <c r="AJ981" s="23"/>
      <c r="AK981" s="22">
        <v>15</v>
      </c>
      <c r="AL981" s="20">
        <f t="shared" si="684"/>
        <v>0</v>
      </c>
      <c r="AM981" s="23"/>
      <c r="AN981" s="25">
        <v>12</v>
      </c>
      <c r="AO981" s="20">
        <f t="shared" si="685"/>
        <v>0</v>
      </c>
      <c r="AP981" s="23">
        <f t="shared" si="686"/>
        <v>0</v>
      </c>
      <c r="AQ981" s="23"/>
      <c r="AR981" s="27">
        <v>4</v>
      </c>
      <c r="AS981" s="23">
        <f t="shared" si="687"/>
        <v>0</v>
      </c>
      <c r="AT981" s="23"/>
      <c r="AU981" s="28">
        <v>6</v>
      </c>
      <c r="AV981" s="23">
        <f t="shared" si="688"/>
        <v>0</v>
      </c>
      <c r="AW981" s="23"/>
      <c r="AX981" s="29">
        <f t="shared" si="689"/>
        <v>0</v>
      </c>
      <c r="AY981" s="23"/>
      <c r="AZ981" s="30" t="e">
        <f t="shared" si="690"/>
        <v>#DIV/0!</v>
      </c>
      <c r="BA981" s="30" t="e">
        <f t="shared" si="691"/>
        <v>#DIV/0!</v>
      </c>
      <c r="BB981" s="30" t="e">
        <f t="shared" si="692"/>
        <v>#DIV/0!</v>
      </c>
      <c r="BC981" s="20">
        <f t="shared" si="693"/>
        <v>0</v>
      </c>
      <c r="BD981" s="20">
        <f t="shared" si="694"/>
        <v>0</v>
      </c>
      <c r="BE981" s="20">
        <f t="shared" si="695"/>
        <v>0</v>
      </c>
      <c r="BF981" s="20">
        <f t="shared" si="696"/>
        <v>0</v>
      </c>
      <c r="BG981" s="50"/>
      <c r="BH981" s="51"/>
      <c r="BI981" s="31" t="e">
        <f t="shared" si="697"/>
        <v>#DIV/0!</v>
      </c>
      <c r="BJ981" s="32">
        <f t="shared" si="698"/>
        <v>0</v>
      </c>
      <c r="BK981" s="109" t="e">
        <f t="shared" si="712"/>
        <v>#DIV/0!</v>
      </c>
      <c r="BL981" s="34">
        <f t="shared" si="699"/>
        <v>0</v>
      </c>
      <c r="BM981" s="33" t="e">
        <f t="shared" si="713"/>
        <v>#DIV/0!</v>
      </c>
      <c r="BN981" s="35">
        <f t="shared" si="700"/>
        <v>0</v>
      </c>
      <c r="BO981" s="33" t="e">
        <f t="shared" si="714"/>
        <v>#DIV/0!</v>
      </c>
      <c r="BP981" s="34">
        <f t="shared" si="701"/>
        <v>0</v>
      </c>
      <c r="BQ981" s="33" t="e">
        <f t="shared" si="715"/>
        <v>#DIV/0!</v>
      </c>
      <c r="BR981" s="36">
        <f t="shared" si="702"/>
        <v>0</v>
      </c>
      <c r="BS981" s="37" t="e">
        <f t="shared" si="716"/>
        <v>#DIV/0!</v>
      </c>
      <c r="BT981" s="37"/>
      <c r="BU981" s="52"/>
      <c r="BV981" s="38" t="e">
        <f t="shared" si="703"/>
        <v>#DIV/0!</v>
      </c>
      <c r="BW981" s="39">
        <f t="shared" si="704"/>
        <v>0</v>
      </c>
      <c r="BX981" s="31" t="e">
        <f t="shared" si="705"/>
        <v>#DIV/0!</v>
      </c>
      <c r="BY981" s="53"/>
      <c r="BZ981" s="53"/>
      <c r="CA981" s="53"/>
      <c r="CB981" s="53"/>
      <c r="CC981" s="54"/>
      <c r="CD981" s="54"/>
      <c r="CE981" s="54"/>
      <c r="CF981" s="42" t="e">
        <f t="shared" si="706"/>
        <v>#DIV/0!</v>
      </c>
      <c r="CG981" s="42" t="e">
        <f t="shared" si="707"/>
        <v>#DIV/0!</v>
      </c>
      <c r="CH981" s="42" t="e">
        <f t="shared" si="708"/>
        <v>#DIV/0!</v>
      </c>
      <c r="CI981" s="42" t="e">
        <f t="shared" si="709"/>
        <v>#DIV/0!</v>
      </c>
      <c r="CJ981" s="42" t="e">
        <f t="shared" si="710"/>
        <v>#DIV/0!</v>
      </c>
      <c r="CK981" s="43">
        <f t="shared" si="717"/>
        <v>0</v>
      </c>
    </row>
    <row r="982" spans="1:89" ht="50" hidden="1" customHeight="1" thickBot="1" x14ac:dyDescent="0.65">
      <c r="A982" s="47">
        <v>975</v>
      </c>
      <c r="B982" s="62"/>
      <c r="C982" s="48"/>
      <c r="D982" s="48"/>
      <c r="E982" s="48"/>
      <c r="F982" s="23"/>
      <c r="G982" s="19">
        <v>40</v>
      </c>
      <c r="H982" s="20">
        <f t="shared" si="711"/>
        <v>0</v>
      </c>
      <c r="I982" s="23"/>
      <c r="J982" s="22">
        <v>50</v>
      </c>
      <c r="K982" s="20">
        <f t="shared" si="675"/>
        <v>0</v>
      </c>
      <c r="L982" s="23"/>
      <c r="M982" s="24">
        <v>60</v>
      </c>
      <c r="N982" s="20">
        <f t="shared" si="676"/>
        <v>0</v>
      </c>
      <c r="O982" s="23"/>
      <c r="P982" s="25">
        <v>12</v>
      </c>
      <c r="Q982" s="20">
        <f t="shared" si="677"/>
        <v>0</v>
      </c>
      <c r="R982" s="23"/>
      <c r="S982" s="26">
        <v>12</v>
      </c>
      <c r="T982" s="20">
        <f t="shared" si="678"/>
        <v>0</v>
      </c>
      <c r="U982" s="23"/>
      <c r="V982" s="25">
        <v>8</v>
      </c>
      <c r="W982" s="20">
        <f t="shared" si="679"/>
        <v>0</v>
      </c>
      <c r="X982" s="23"/>
      <c r="Y982" s="25">
        <v>12</v>
      </c>
      <c r="Z982" s="20">
        <f t="shared" si="680"/>
        <v>0</v>
      </c>
      <c r="AA982" s="23"/>
      <c r="AB982" s="25">
        <v>10</v>
      </c>
      <c r="AC982" s="20">
        <f t="shared" si="681"/>
        <v>0</v>
      </c>
      <c r="AD982" s="23"/>
      <c r="AE982" s="25">
        <v>25</v>
      </c>
      <c r="AF982" s="20">
        <f t="shared" si="682"/>
        <v>0</v>
      </c>
      <c r="AG982" s="23"/>
      <c r="AH982" s="25">
        <v>7.5</v>
      </c>
      <c r="AI982" s="20">
        <f t="shared" si="683"/>
        <v>0</v>
      </c>
      <c r="AJ982" s="23"/>
      <c r="AK982" s="22">
        <v>15</v>
      </c>
      <c r="AL982" s="20">
        <f t="shared" si="684"/>
        <v>0</v>
      </c>
      <c r="AM982" s="23"/>
      <c r="AN982" s="25">
        <v>12</v>
      </c>
      <c r="AO982" s="20">
        <f t="shared" si="685"/>
        <v>0</v>
      </c>
      <c r="AP982" s="23">
        <f t="shared" si="686"/>
        <v>0</v>
      </c>
      <c r="AQ982" s="23"/>
      <c r="AR982" s="27">
        <v>4</v>
      </c>
      <c r="AS982" s="23">
        <f t="shared" si="687"/>
        <v>0</v>
      </c>
      <c r="AT982" s="23"/>
      <c r="AU982" s="28">
        <v>6</v>
      </c>
      <c r="AV982" s="23">
        <f t="shared" si="688"/>
        <v>0</v>
      </c>
      <c r="AW982" s="23"/>
      <c r="AX982" s="29">
        <f t="shared" si="689"/>
        <v>0</v>
      </c>
      <c r="AY982" s="23"/>
      <c r="AZ982" s="30" t="e">
        <f t="shared" si="690"/>
        <v>#DIV/0!</v>
      </c>
      <c r="BA982" s="30" t="e">
        <f t="shared" si="691"/>
        <v>#DIV/0!</v>
      </c>
      <c r="BB982" s="30" t="e">
        <f t="shared" si="692"/>
        <v>#DIV/0!</v>
      </c>
      <c r="BC982" s="20">
        <f t="shared" si="693"/>
        <v>0</v>
      </c>
      <c r="BD982" s="20">
        <f t="shared" si="694"/>
        <v>0</v>
      </c>
      <c r="BE982" s="20">
        <f t="shared" si="695"/>
        <v>0</v>
      </c>
      <c r="BF982" s="20">
        <f t="shared" si="696"/>
        <v>0</v>
      </c>
      <c r="BG982" s="50"/>
      <c r="BH982" s="51"/>
      <c r="BI982" s="31" t="e">
        <f t="shared" si="697"/>
        <v>#DIV/0!</v>
      </c>
      <c r="BJ982" s="32">
        <f t="shared" si="698"/>
        <v>0</v>
      </c>
      <c r="BK982" s="109" t="e">
        <f t="shared" si="712"/>
        <v>#DIV/0!</v>
      </c>
      <c r="BL982" s="34">
        <f t="shared" si="699"/>
        <v>0</v>
      </c>
      <c r="BM982" s="33" t="e">
        <f t="shared" si="713"/>
        <v>#DIV/0!</v>
      </c>
      <c r="BN982" s="35">
        <f t="shared" si="700"/>
        <v>0</v>
      </c>
      <c r="BO982" s="33" t="e">
        <f t="shared" si="714"/>
        <v>#DIV/0!</v>
      </c>
      <c r="BP982" s="34">
        <f t="shared" si="701"/>
        <v>0</v>
      </c>
      <c r="BQ982" s="33" t="e">
        <f t="shared" si="715"/>
        <v>#DIV/0!</v>
      </c>
      <c r="BR982" s="36">
        <f t="shared" si="702"/>
        <v>0</v>
      </c>
      <c r="BS982" s="37" t="e">
        <f t="shared" si="716"/>
        <v>#DIV/0!</v>
      </c>
      <c r="BT982" s="37"/>
      <c r="BU982" s="52"/>
      <c r="BV982" s="38" t="e">
        <f t="shared" si="703"/>
        <v>#DIV/0!</v>
      </c>
      <c r="BW982" s="39">
        <f t="shared" si="704"/>
        <v>0</v>
      </c>
      <c r="BX982" s="31" t="e">
        <f t="shared" si="705"/>
        <v>#DIV/0!</v>
      </c>
      <c r="BY982" s="53"/>
      <c r="BZ982" s="53"/>
      <c r="CA982" s="53"/>
      <c r="CB982" s="53"/>
      <c r="CC982" s="54"/>
      <c r="CD982" s="54"/>
      <c r="CE982" s="54"/>
      <c r="CF982" s="42" t="e">
        <f t="shared" si="706"/>
        <v>#DIV/0!</v>
      </c>
      <c r="CG982" s="42" t="e">
        <f t="shared" si="707"/>
        <v>#DIV/0!</v>
      </c>
      <c r="CH982" s="42" t="e">
        <f t="shared" si="708"/>
        <v>#DIV/0!</v>
      </c>
      <c r="CI982" s="42" t="e">
        <f t="shared" si="709"/>
        <v>#DIV/0!</v>
      </c>
      <c r="CJ982" s="42" t="e">
        <f t="shared" si="710"/>
        <v>#DIV/0!</v>
      </c>
      <c r="CK982" s="43">
        <f t="shared" si="717"/>
        <v>0</v>
      </c>
    </row>
    <row r="983" spans="1:89" ht="50" hidden="1" customHeight="1" thickBot="1" x14ac:dyDescent="0.65">
      <c r="A983" s="47">
        <v>976</v>
      </c>
      <c r="B983" s="47"/>
      <c r="C983" s="48"/>
      <c r="D983" s="48"/>
      <c r="E983" s="48"/>
      <c r="F983" s="23"/>
      <c r="G983" s="19">
        <v>40</v>
      </c>
      <c r="H983" s="20">
        <f t="shared" si="711"/>
        <v>0</v>
      </c>
      <c r="I983" s="23"/>
      <c r="J983" s="22">
        <v>50</v>
      </c>
      <c r="K983" s="20">
        <f t="shared" si="675"/>
        <v>0</v>
      </c>
      <c r="L983" s="23"/>
      <c r="M983" s="24">
        <v>60</v>
      </c>
      <c r="N983" s="20">
        <f t="shared" si="676"/>
        <v>0</v>
      </c>
      <c r="O983" s="23"/>
      <c r="P983" s="25">
        <v>12</v>
      </c>
      <c r="Q983" s="20">
        <f t="shared" si="677"/>
        <v>0</v>
      </c>
      <c r="R983" s="23"/>
      <c r="S983" s="26">
        <v>12</v>
      </c>
      <c r="T983" s="20">
        <f t="shared" si="678"/>
        <v>0</v>
      </c>
      <c r="U983" s="23"/>
      <c r="V983" s="25">
        <v>8</v>
      </c>
      <c r="W983" s="20">
        <f t="shared" si="679"/>
        <v>0</v>
      </c>
      <c r="X983" s="23"/>
      <c r="Y983" s="25">
        <v>12</v>
      </c>
      <c r="Z983" s="20">
        <f t="shared" si="680"/>
        <v>0</v>
      </c>
      <c r="AA983" s="23"/>
      <c r="AB983" s="25">
        <v>10</v>
      </c>
      <c r="AC983" s="20">
        <f t="shared" si="681"/>
        <v>0</v>
      </c>
      <c r="AD983" s="23"/>
      <c r="AE983" s="25">
        <v>25</v>
      </c>
      <c r="AF983" s="20">
        <f t="shared" si="682"/>
        <v>0</v>
      </c>
      <c r="AG983" s="23"/>
      <c r="AH983" s="25">
        <v>7.5</v>
      </c>
      <c r="AI983" s="20">
        <f t="shared" si="683"/>
        <v>0</v>
      </c>
      <c r="AJ983" s="23"/>
      <c r="AK983" s="22">
        <v>15</v>
      </c>
      <c r="AL983" s="20">
        <f t="shared" si="684"/>
        <v>0</v>
      </c>
      <c r="AM983" s="23"/>
      <c r="AN983" s="25">
        <v>12</v>
      </c>
      <c r="AO983" s="20">
        <f t="shared" si="685"/>
        <v>0</v>
      </c>
      <c r="AP983" s="23">
        <f t="shared" si="686"/>
        <v>0</v>
      </c>
      <c r="AQ983" s="23"/>
      <c r="AR983" s="27">
        <v>4</v>
      </c>
      <c r="AS983" s="23">
        <f t="shared" si="687"/>
        <v>0</v>
      </c>
      <c r="AT983" s="23"/>
      <c r="AU983" s="28">
        <v>6</v>
      </c>
      <c r="AV983" s="23">
        <f t="shared" si="688"/>
        <v>0</v>
      </c>
      <c r="AW983" s="23"/>
      <c r="AX983" s="29">
        <f t="shared" si="689"/>
        <v>0</v>
      </c>
      <c r="AY983" s="23"/>
      <c r="AZ983" s="30" t="e">
        <f t="shared" si="690"/>
        <v>#DIV/0!</v>
      </c>
      <c r="BA983" s="30" t="e">
        <f t="shared" si="691"/>
        <v>#DIV/0!</v>
      </c>
      <c r="BB983" s="30" t="e">
        <f t="shared" si="692"/>
        <v>#DIV/0!</v>
      </c>
      <c r="BC983" s="20">
        <f t="shared" si="693"/>
        <v>0</v>
      </c>
      <c r="BD983" s="20">
        <f t="shared" si="694"/>
        <v>0</v>
      </c>
      <c r="BE983" s="20">
        <f t="shared" si="695"/>
        <v>0</v>
      </c>
      <c r="BF983" s="20">
        <f t="shared" si="696"/>
        <v>0</v>
      </c>
      <c r="BG983" s="50"/>
      <c r="BH983" s="51"/>
      <c r="BI983" s="31" t="e">
        <f t="shared" si="697"/>
        <v>#DIV/0!</v>
      </c>
      <c r="BJ983" s="32">
        <f t="shared" si="698"/>
        <v>0</v>
      </c>
      <c r="BK983" s="109" t="e">
        <f t="shared" si="712"/>
        <v>#DIV/0!</v>
      </c>
      <c r="BL983" s="34">
        <f t="shared" si="699"/>
        <v>0</v>
      </c>
      <c r="BM983" s="33" t="e">
        <f t="shared" si="713"/>
        <v>#DIV/0!</v>
      </c>
      <c r="BN983" s="35">
        <f t="shared" si="700"/>
        <v>0</v>
      </c>
      <c r="BO983" s="33" t="e">
        <f t="shared" si="714"/>
        <v>#DIV/0!</v>
      </c>
      <c r="BP983" s="34">
        <f t="shared" si="701"/>
        <v>0</v>
      </c>
      <c r="BQ983" s="33" t="e">
        <f t="shared" si="715"/>
        <v>#DIV/0!</v>
      </c>
      <c r="BR983" s="36">
        <f t="shared" si="702"/>
        <v>0</v>
      </c>
      <c r="BS983" s="37" t="e">
        <f t="shared" si="716"/>
        <v>#DIV/0!</v>
      </c>
      <c r="BT983" s="37"/>
      <c r="BU983" s="52"/>
      <c r="BV983" s="38" t="e">
        <f t="shared" si="703"/>
        <v>#DIV/0!</v>
      </c>
      <c r="BW983" s="39">
        <f t="shared" si="704"/>
        <v>0</v>
      </c>
      <c r="BX983" s="31" t="e">
        <f t="shared" si="705"/>
        <v>#DIV/0!</v>
      </c>
      <c r="BY983" s="53"/>
      <c r="BZ983" s="53"/>
      <c r="CA983" s="53"/>
      <c r="CB983" s="53"/>
      <c r="CC983" s="54"/>
      <c r="CD983" s="54"/>
      <c r="CE983" s="54"/>
      <c r="CF983" s="42" t="e">
        <f t="shared" si="706"/>
        <v>#DIV/0!</v>
      </c>
      <c r="CG983" s="42" t="e">
        <f t="shared" si="707"/>
        <v>#DIV/0!</v>
      </c>
      <c r="CH983" s="42" t="e">
        <f t="shared" si="708"/>
        <v>#DIV/0!</v>
      </c>
      <c r="CI983" s="42" t="e">
        <f t="shared" si="709"/>
        <v>#DIV/0!</v>
      </c>
      <c r="CJ983" s="42" t="e">
        <f t="shared" si="710"/>
        <v>#DIV/0!</v>
      </c>
      <c r="CK983" s="43">
        <f t="shared" si="717"/>
        <v>0</v>
      </c>
    </row>
    <row r="984" spans="1:89" ht="50" hidden="1" customHeight="1" thickBot="1" x14ac:dyDescent="0.65">
      <c r="A984" s="47">
        <v>977</v>
      </c>
      <c r="B984" s="47"/>
      <c r="C984" s="48"/>
      <c r="D984" s="48"/>
      <c r="E984" s="48"/>
      <c r="F984" s="23"/>
      <c r="G984" s="19">
        <v>40</v>
      </c>
      <c r="H984" s="20">
        <f t="shared" si="711"/>
        <v>0</v>
      </c>
      <c r="I984" s="23"/>
      <c r="J984" s="22">
        <v>50</v>
      </c>
      <c r="K984" s="20">
        <f t="shared" si="675"/>
        <v>0</v>
      </c>
      <c r="L984" s="23"/>
      <c r="M984" s="24">
        <v>60</v>
      </c>
      <c r="N984" s="20">
        <f t="shared" si="676"/>
        <v>0</v>
      </c>
      <c r="O984" s="23"/>
      <c r="P984" s="25">
        <v>12</v>
      </c>
      <c r="Q984" s="20">
        <f t="shared" si="677"/>
        <v>0</v>
      </c>
      <c r="R984" s="23"/>
      <c r="S984" s="26">
        <v>12</v>
      </c>
      <c r="T984" s="20">
        <f t="shared" si="678"/>
        <v>0</v>
      </c>
      <c r="U984" s="23"/>
      <c r="V984" s="25">
        <v>8</v>
      </c>
      <c r="W984" s="20">
        <f t="shared" si="679"/>
        <v>0</v>
      </c>
      <c r="X984" s="23"/>
      <c r="Y984" s="25">
        <v>12</v>
      </c>
      <c r="Z984" s="20">
        <f t="shared" si="680"/>
        <v>0</v>
      </c>
      <c r="AA984" s="23"/>
      <c r="AB984" s="25">
        <v>10</v>
      </c>
      <c r="AC984" s="20">
        <f t="shared" si="681"/>
        <v>0</v>
      </c>
      <c r="AD984" s="23"/>
      <c r="AE984" s="25">
        <v>25</v>
      </c>
      <c r="AF984" s="20">
        <f t="shared" si="682"/>
        <v>0</v>
      </c>
      <c r="AG984" s="23"/>
      <c r="AH984" s="25">
        <v>7.5</v>
      </c>
      <c r="AI984" s="20">
        <f t="shared" si="683"/>
        <v>0</v>
      </c>
      <c r="AJ984" s="23"/>
      <c r="AK984" s="22">
        <v>15</v>
      </c>
      <c r="AL984" s="20">
        <f t="shared" si="684"/>
        <v>0</v>
      </c>
      <c r="AM984" s="23"/>
      <c r="AN984" s="25">
        <v>12</v>
      </c>
      <c r="AO984" s="20">
        <f t="shared" si="685"/>
        <v>0</v>
      </c>
      <c r="AP984" s="23">
        <f t="shared" si="686"/>
        <v>0</v>
      </c>
      <c r="AQ984" s="23"/>
      <c r="AR984" s="27">
        <v>4</v>
      </c>
      <c r="AS984" s="23">
        <f t="shared" si="687"/>
        <v>0</v>
      </c>
      <c r="AT984" s="23"/>
      <c r="AU984" s="28">
        <v>6</v>
      </c>
      <c r="AV984" s="23">
        <f t="shared" si="688"/>
        <v>0</v>
      </c>
      <c r="AW984" s="23"/>
      <c r="AX984" s="29">
        <f t="shared" si="689"/>
        <v>0</v>
      </c>
      <c r="AY984" s="23"/>
      <c r="AZ984" s="30" t="e">
        <f t="shared" si="690"/>
        <v>#DIV/0!</v>
      </c>
      <c r="BA984" s="30" t="e">
        <f t="shared" si="691"/>
        <v>#DIV/0!</v>
      </c>
      <c r="BB984" s="30" t="e">
        <f t="shared" si="692"/>
        <v>#DIV/0!</v>
      </c>
      <c r="BC984" s="20">
        <f t="shared" si="693"/>
        <v>0</v>
      </c>
      <c r="BD984" s="20">
        <f t="shared" si="694"/>
        <v>0</v>
      </c>
      <c r="BE984" s="20">
        <f t="shared" si="695"/>
        <v>0</v>
      </c>
      <c r="BF984" s="20">
        <f t="shared" si="696"/>
        <v>0</v>
      </c>
      <c r="BG984" s="50"/>
      <c r="BH984" s="51"/>
      <c r="BI984" s="31" t="e">
        <f t="shared" si="697"/>
        <v>#DIV/0!</v>
      </c>
      <c r="BJ984" s="32">
        <f t="shared" si="698"/>
        <v>0</v>
      </c>
      <c r="BK984" s="109" t="e">
        <f t="shared" si="712"/>
        <v>#DIV/0!</v>
      </c>
      <c r="BL984" s="34">
        <f t="shared" si="699"/>
        <v>0</v>
      </c>
      <c r="BM984" s="33" t="e">
        <f t="shared" si="713"/>
        <v>#DIV/0!</v>
      </c>
      <c r="BN984" s="35">
        <f t="shared" si="700"/>
        <v>0</v>
      </c>
      <c r="BO984" s="33" t="e">
        <f t="shared" si="714"/>
        <v>#DIV/0!</v>
      </c>
      <c r="BP984" s="34">
        <f t="shared" si="701"/>
        <v>0</v>
      </c>
      <c r="BQ984" s="33" t="e">
        <f t="shared" si="715"/>
        <v>#DIV/0!</v>
      </c>
      <c r="BR984" s="36">
        <f t="shared" si="702"/>
        <v>0</v>
      </c>
      <c r="BS984" s="37" t="e">
        <f t="shared" si="716"/>
        <v>#DIV/0!</v>
      </c>
      <c r="BT984" s="37"/>
      <c r="BU984" s="52"/>
      <c r="BV984" s="38" t="e">
        <f t="shared" si="703"/>
        <v>#DIV/0!</v>
      </c>
      <c r="BW984" s="39">
        <f t="shared" si="704"/>
        <v>0</v>
      </c>
      <c r="BX984" s="31" t="e">
        <f t="shared" si="705"/>
        <v>#DIV/0!</v>
      </c>
      <c r="BY984" s="53"/>
      <c r="BZ984" s="53"/>
      <c r="CA984" s="53"/>
      <c r="CB984" s="53"/>
      <c r="CC984" s="54"/>
      <c r="CD984" s="54"/>
      <c r="CE984" s="54"/>
      <c r="CF984" s="42" t="e">
        <f t="shared" si="706"/>
        <v>#DIV/0!</v>
      </c>
      <c r="CG984" s="42" t="e">
        <f t="shared" si="707"/>
        <v>#DIV/0!</v>
      </c>
      <c r="CH984" s="42" t="e">
        <f t="shared" si="708"/>
        <v>#DIV/0!</v>
      </c>
      <c r="CI984" s="42" t="e">
        <f t="shared" si="709"/>
        <v>#DIV/0!</v>
      </c>
      <c r="CJ984" s="42" t="e">
        <f t="shared" si="710"/>
        <v>#DIV/0!</v>
      </c>
      <c r="CK984" s="43">
        <f t="shared" si="717"/>
        <v>0</v>
      </c>
    </row>
    <row r="985" spans="1:89" ht="50" hidden="1" customHeight="1" thickBot="1" x14ac:dyDescent="0.65">
      <c r="A985" s="47">
        <v>978</v>
      </c>
      <c r="B985" s="62"/>
      <c r="C985" s="48"/>
      <c r="D985" s="48"/>
      <c r="E985" s="48"/>
      <c r="F985" s="23"/>
      <c r="G985" s="19">
        <v>40</v>
      </c>
      <c r="H985" s="20">
        <f t="shared" si="711"/>
        <v>0</v>
      </c>
      <c r="I985" s="23"/>
      <c r="J985" s="22">
        <v>50</v>
      </c>
      <c r="K985" s="20">
        <f t="shared" si="675"/>
        <v>0</v>
      </c>
      <c r="L985" s="23"/>
      <c r="M985" s="24">
        <v>60</v>
      </c>
      <c r="N985" s="20">
        <f t="shared" si="676"/>
        <v>0</v>
      </c>
      <c r="O985" s="23"/>
      <c r="P985" s="25">
        <v>12</v>
      </c>
      <c r="Q985" s="20">
        <f t="shared" si="677"/>
        <v>0</v>
      </c>
      <c r="R985" s="23"/>
      <c r="S985" s="26">
        <v>12</v>
      </c>
      <c r="T985" s="20">
        <f t="shared" si="678"/>
        <v>0</v>
      </c>
      <c r="U985" s="23"/>
      <c r="V985" s="25">
        <v>8</v>
      </c>
      <c r="W985" s="20">
        <f t="shared" si="679"/>
        <v>0</v>
      </c>
      <c r="X985" s="23"/>
      <c r="Y985" s="25">
        <v>12</v>
      </c>
      <c r="Z985" s="20">
        <f t="shared" si="680"/>
        <v>0</v>
      </c>
      <c r="AA985" s="23"/>
      <c r="AB985" s="25">
        <v>10</v>
      </c>
      <c r="AC985" s="20">
        <f t="shared" si="681"/>
        <v>0</v>
      </c>
      <c r="AD985" s="23"/>
      <c r="AE985" s="25">
        <v>25</v>
      </c>
      <c r="AF985" s="20">
        <f t="shared" si="682"/>
        <v>0</v>
      </c>
      <c r="AG985" s="23"/>
      <c r="AH985" s="25">
        <v>7.5</v>
      </c>
      <c r="AI985" s="20">
        <f t="shared" si="683"/>
        <v>0</v>
      </c>
      <c r="AJ985" s="23"/>
      <c r="AK985" s="22">
        <v>15</v>
      </c>
      <c r="AL985" s="20">
        <f t="shared" si="684"/>
        <v>0</v>
      </c>
      <c r="AM985" s="23"/>
      <c r="AN985" s="25">
        <v>12</v>
      </c>
      <c r="AO985" s="20">
        <f t="shared" si="685"/>
        <v>0</v>
      </c>
      <c r="AP985" s="23">
        <f t="shared" si="686"/>
        <v>0</v>
      </c>
      <c r="AQ985" s="23"/>
      <c r="AR985" s="27">
        <v>4</v>
      </c>
      <c r="AS985" s="23">
        <f t="shared" si="687"/>
        <v>0</v>
      </c>
      <c r="AT985" s="23"/>
      <c r="AU985" s="28">
        <v>6</v>
      </c>
      <c r="AV985" s="23">
        <f t="shared" si="688"/>
        <v>0</v>
      </c>
      <c r="AW985" s="23"/>
      <c r="AX985" s="29">
        <f t="shared" si="689"/>
        <v>0</v>
      </c>
      <c r="AY985" s="23"/>
      <c r="AZ985" s="30" t="e">
        <f t="shared" si="690"/>
        <v>#DIV/0!</v>
      </c>
      <c r="BA985" s="30" t="e">
        <f t="shared" si="691"/>
        <v>#DIV/0!</v>
      </c>
      <c r="BB985" s="30" t="e">
        <f t="shared" si="692"/>
        <v>#DIV/0!</v>
      </c>
      <c r="BC985" s="20">
        <f t="shared" si="693"/>
        <v>0</v>
      </c>
      <c r="BD985" s="20">
        <f t="shared" si="694"/>
        <v>0</v>
      </c>
      <c r="BE985" s="20">
        <f t="shared" si="695"/>
        <v>0</v>
      </c>
      <c r="BF985" s="20">
        <f t="shared" si="696"/>
        <v>0</v>
      </c>
      <c r="BG985" s="50"/>
      <c r="BH985" s="51"/>
      <c r="BI985" s="31" t="e">
        <f t="shared" si="697"/>
        <v>#DIV/0!</v>
      </c>
      <c r="BJ985" s="32">
        <f t="shared" si="698"/>
        <v>0</v>
      </c>
      <c r="BK985" s="109" t="e">
        <f t="shared" si="712"/>
        <v>#DIV/0!</v>
      </c>
      <c r="BL985" s="34">
        <f t="shared" si="699"/>
        <v>0</v>
      </c>
      <c r="BM985" s="33" t="e">
        <f t="shared" si="713"/>
        <v>#DIV/0!</v>
      </c>
      <c r="BN985" s="35">
        <f t="shared" si="700"/>
        <v>0</v>
      </c>
      <c r="BO985" s="33" t="e">
        <f t="shared" si="714"/>
        <v>#DIV/0!</v>
      </c>
      <c r="BP985" s="34">
        <f t="shared" si="701"/>
        <v>0</v>
      </c>
      <c r="BQ985" s="33" t="e">
        <f t="shared" si="715"/>
        <v>#DIV/0!</v>
      </c>
      <c r="BR985" s="36">
        <f t="shared" si="702"/>
        <v>0</v>
      </c>
      <c r="BS985" s="37" t="e">
        <f t="shared" si="716"/>
        <v>#DIV/0!</v>
      </c>
      <c r="BT985" s="37"/>
      <c r="BU985" s="52"/>
      <c r="BV985" s="38" t="e">
        <f t="shared" si="703"/>
        <v>#DIV/0!</v>
      </c>
      <c r="BW985" s="39">
        <f t="shared" si="704"/>
        <v>0</v>
      </c>
      <c r="BX985" s="31" t="e">
        <f t="shared" si="705"/>
        <v>#DIV/0!</v>
      </c>
      <c r="BY985" s="53"/>
      <c r="BZ985" s="53"/>
      <c r="CA985" s="53"/>
      <c r="CB985" s="53"/>
      <c r="CC985" s="54"/>
      <c r="CD985" s="54"/>
      <c r="CE985" s="54"/>
      <c r="CF985" s="42" t="e">
        <f t="shared" si="706"/>
        <v>#DIV/0!</v>
      </c>
      <c r="CG985" s="42" t="e">
        <f t="shared" si="707"/>
        <v>#DIV/0!</v>
      </c>
      <c r="CH985" s="42" t="e">
        <f t="shared" si="708"/>
        <v>#DIV/0!</v>
      </c>
      <c r="CI985" s="42" t="e">
        <f t="shared" si="709"/>
        <v>#DIV/0!</v>
      </c>
      <c r="CJ985" s="42" t="e">
        <f t="shared" si="710"/>
        <v>#DIV/0!</v>
      </c>
      <c r="CK985" s="43">
        <f t="shared" si="717"/>
        <v>0</v>
      </c>
    </row>
    <row r="986" spans="1:89" ht="50" hidden="1" customHeight="1" thickBot="1" x14ac:dyDescent="0.65">
      <c r="A986" s="47">
        <v>979</v>
      </c>
      <c r="B986" s="47"/>
      <c r="C986" s="48"/>
      <c r="D986" s="48"/>
      <c r="E986" s="48"/>
      <c r="F986" s="23"/>
      <c r="G986" s="19">
        <v>40</v>
      </c>
      <c r="H986" s="20">
        <f t="shared" si="711"/>
        <v>0</v>
      </c>
      <c r="I986" s="23"/>
      <c r="J986" s="22">
        <v>50</v>
      </c>
      <c r="K986" s="20">
        <f t="shared" si="675"/>
        <v>0</v>
      </c>
      <c r="L986" s="23"/>
      <c r="M986" s="24">
        <v>60</v>
      </c>
      <c r="N986" s="20">
        <f t="shared" si="676"/>
        <v>0</v>
      </c>
      <c r="O986" s="23"/>
      <c r="P986" s="25">
        <v>12</v>
      </c>
      <c r="Q986" s="20">
        <f t="shared" si="677"/>
        <v>0</v>
      </c>
      <c r="R986" s="23"/>
      <c r="S986" s="26">
        <v>12</v>
      </c>
      <c r="T986" s="20">
        <f t="shared" si="678"/>
        <v>0</v>
      </c>
      <c r="U986" s="23"/>
      <c r="V986" s="25">
        <v>8</v>
      </c>
      <c r="W986" s="20">
        <f t="shared" si="679"/>
        <v>0</v>
      </c>
      <c r="X986" s="23"/>
      <c r="Y986" s="25">
        <v>12</v>
      </c>
      <c r="Z986" s="20">
        <f t="shared" si="680"/>
        <v>0</v>
      </c>
      <c r="AA986" s="23"/>
      <c r="AB986" s="25">
        <v>10</v>
      </c>
      <c r="AC986" s="20">
        <f t="shared" si="681"/>
        <v>0</v>
      </c>
      <c r="AD986" s="23"/>
      <c r="AE986" s="25">
        <v>25</v>
      </c>
      <c r="AF986" s="20">
        <f t="shared" si="682"/>
        <v>0</v>
      </c>
      <c r="AG986" s="23"/>
      <c r="AH986" s="25">
        <v>7.5</v>
      </c>
      <c r="AI986" s="20">
        <f t="shared" si="683"/>
        <v>0</v>
      </c>
      <c r="AJ986" s="23"/>
      <c r="AK986" s="22">
        <v>15</v>
      </c>
      <c r="AL986" s="20">
        <f t="shared" si="684"/>
        <v>0</v>
      </c>
      <c r="AM986" s="23"/>
      <c r="AN986" s="25">
        <v>12</v>
      </c>
      <c r="AO986" s="20">
        <f t="shared" si="685"/>
        <v>0</v>
      </c>
      <c r="AP986" s="23">
        <f t="shared" si="686"/>
        <v>0</v>
      </c>
      <c r="AQ986" s="23"/>
      <c r="AR986" s="27">
        <v>4</v>
      </c>
      <c r="AS986" s="23">
        <f t="shared" si="687"/>
        <v>0</v>
      </c>
      <c r="AT986" s="23"/>
      <c r="AU986" s="28">
        <v>6</v>
      </c>
      <c r="AV986" s="23">
        <f t="shared" si="688"/>
        <v>0</v>
      </c>
      <c r="AW986" s="23"/>
      <c r="AX986" s="29">
        <f t="shared" si="689"/>
        <v>0</v>
      </c>
      <c r="AY986" s="23"/>
      <c r="AZ986" s="30" t="e">
        <f t="shared" si="690"/>
        <v>#DIV/0!</v>
      </c>
      <c r="BA986" s="30" t="e">
        <f t="shared" si="691"/>
        <v>#DIV/0!</v>
      </c>
      <c r="BB986" s="30" t="e">
        <f t="shared" si="692"/>
        <v>#DIV/0!</v>
      </c>
      <c r="BC986" s="20">
        <f t="shared" si="693"/>
        <v>0</v>
      </c>
      <c r="BD986" s="20">
        <f t="shared" si="694"/>
        <v>0</v>
      </c>
      <c r="BE986" s="20">
        <f t="shared" si="695"/>
        <v>0</v>
      </c>
      <c r="BF986" s="20">
        <f t="shared" si="696"/>
        <v>0</v>
      </c>
      <c r="BG986" s="50"/>
      <c r="BH986" s="51"/>
      <c r="BI986" s="31" t="e">
        <f t="shared" si="697"/>
        <v>#DIV/0!</v>
      </c>
      <c r="BJ986" s="32">
        <f t="shared" si="698"/>
        <v>0</v>
      </c>
      <c r="BK986" s="109" t="e">
        <f t="shared" si="712"/>
        <v>#DIV/0!</v>
      </c>
      <c r="BL986" s="34">
        <f t="shared" si="699"/>
        <v>0</v>
      </c>
      <c r="BM986" s="33" t="e">
        <f t="shared" si="713"/>
        <v>#DIV/0!</v>
      </c>
      <c r="BN986" s="35">
        <f t="shared" si="700"/>
        <v>0</v>
      </c>
      <c r="BO986" s="33" t="e">
        <f t="shared" si="714"/>
        <v>#DIV/0!</v>
      </c>
      <c r="BP986" s="34">
        <f t="shared" si="701"/>
        <v>0</v>
      </c>
      <c r="BQ986" s="33" t="e">
        <f t="shared" si="715"/>
        <v>#DIV/0!</v>
      </c>
      <c r="BR986" s="36">
        <f t="shared" si="702"/>
        <v>0</v>
      </c>
      <c r="BS986" s="37" t="e">
        <f t="shared" si="716"/>
        <v>#DIV/0!</v>
      </c>
      <c r="BT986" s="37"/>
      <c r="BU986" s="52"/>
      <c r="BV986" s="38" t="e">
        <f t="shared" si="703"/>
        <v>#DIV/0!</v>
      </c>
      <c r="BW986" s="39">
        <f t="shared" si="704"/>
        <v>0</v>
      </c>
      <c r="BX986" s="31" t="e">
        <f t="shared" si="705"/>
        <v>#DIV/0!</v>
      </c>
      <c r="BY986" s="53"/>
      <c r="BZ986" s="53"/>
      <c r="CA986" s="53"/>
      <c r="CB986" s="53"/>
      <c r="CC986" s="54"/>
      <c r="CD986" s="54"/>
      <c r="CE986" s="54"/>
      <c r="CF986" s="42" t="e">
        <f t="shared" si="706"/>
        <v>#DIV/0!</v>
      </c>
      <c r="CG986" s="42" t="e">
        <f t="shared" si="707"/>
        <v>#DIV/0!</v>
      </c>
      <c r="CH986" s="42" t="e">
        <f t="shared" si="708"/>
        <v>#DIV/0!</v>
      </c>
      <c r="CI986" s="42" t="e">
        <f t="shared" si="709"/>
        <v>#DIV/0!</v>
      </c>
      <c r="CJ986" s="42" t="e">
        <f t="shared" si="710"/>
        <v>#DIV/0!</v>
      </c>
      <c r="CK986" s="43">
        <f t="shared" si="717"/>
        <v>0</v>
      </c>
    </row>
    <row r="987" spans="1:89" ht="50" hidden="1" customHeight="1" thickBot="1" x14ac:dyDescent="0.65">
      <c r="A987" s="47">
        <v>980</v>
      </c>
      <c r="B987" s="47"/>
      <c r="C987" s="48"/>
      <c r="D987" s="48"/>
      <c r="E987" s="48"/>
      <c r="F987" s="23"/>
      <c r="G987" s="19">
        <v>40</v>
      </c>
      <c r="H987" s="20">
        <f t="shared" si="711"/>
        <v>0</v>
      </c>
      <c r="I987" s="23"/>
      <c r="J987" s="22">
        <v>50</v>
      </c>
      <c r="K987" s="20">
        <f t="shared" si="675"/>
        <v>0</v>
      </c>
      <c r="L987" s="23"/>
      <c r="M987" s="24">
        <v>60</v>
      </c>
      <c r="N987" s="20">
        <f t="shared" si="676"/>
        <v>0</v>
      </c>
      <c r="O987" s="23"/>
      <c r="P987" s="25">
        <v>12</v>
      </c>
      <c r="Q987" s="20">
        <f t="shared" si="677"/>
        <v>0</v>
      </c>
      <c r="R987" s="23"/>
      <c r="S987" s="26">
        <v>12</v>
      </c>
      <c r="T987" s="20">
        <f t="shared" si="678"/>
        <v>0</v>
      </c>
      <c r="U987" s="23"/>
      <c r="V987" s="25">
        <v>8</v>
      </c>
      <c r="W987" s="20">
        <f t="shared" si="679"/>
        <v>0</v>
      </c>
      <c r="X987" s="23"/>
      <c r="Y987" s="25">
        <v>12</v>
      </c>
      <c r="Z987" s="20">
        <f t="shared" si="680"/>
        <v>0</v>
      </c>
      <c r="AA987" s="23"/>
      <c r="AB987" s="25">
        <v>10</v>
      </c>
      <c r="AC987" s="20">
        <f t="shared" si="681"/>
        <v>0</v>
      </c>
      <c r="AD987" s="23"/>
      <c r="AE987" s="25">
        <v>25</v>
      </c>
      <c r="AF987" s="20">
        <f t="shared" si="682"/>
        <v>0</v>
      </c>
      <c r="AG987" s="23"/>
      <c r="AH987" s="25">
        <v>7.5</v>
      </c>
      <c r="AI987" s="20">
        <f t="shared" si="683"/>
        <v>0</v>
      </c>
      <c r="AJ987" s="23"/>
      <c r="AK987" s="22">
        <v>15</v>
      </c>
      <c r="AL987" s="20">
        <f t="shared" si="684"/>
        <v>0</v>
      </c>
      <c r="AM987" s="23"/>
      <c r="AN987" s="25">
        <v>12</v>
      </c>
      <c r="AO987" s="20">
        <f t="shared" si="685"/>
        <v>0</v>
      </c>
      <c r="AP987" s="23">
        <f t="shared" si="686"/>
        <v>0</v>
      </c>
      <c r="AQ987" s="23"/>
      <c r="AR987" s="27">
        <v>4</v>
      </c>
      <c r="AS987" s="23">
        <f t="shared" si="687"/>
        <v>0</v>
      </c>
      <c r="AT987" s="23"/>
      <c r="AU987" s="28">
        <v>6</v>
      </c>
      <c r="AV987" s="23">
        <f t="shared" si="688"/>
        <v>0</v>
      </c>
      <c r="AW987" s="23"/>
      <c r="AX987" s="29">
        <f t="shared" si="689"/>
        <v>0</v>
      </c>
      <c r="AY987" s="23"/>
      <c r="AZ987" s="30" t="e">
        <f t="shared" si="690"/>
        <v>#DIV/0!</v>
      </c>
      <c r="BA987" s="30" t="e">
        <f t="shared" si="691"/>
        <v>#DIV/0!</v>
      </c>
      <c r="BB987" s="30" t="e">
        <f t="shared" si="692"/>
        <v>#DIV/0!</v>
      </c>
      <c r="BC987" s="20">
        <f t="shared" si="693"/>
        <v>0</v>
      </c>
      <c r="BD987" s="20">
        <f t="shared" si="694"/>
        <v>0</v>
      </c>
      <c r="BE987" s="20">
        <f t="shared" si="695"/>
        <v>0</v>
      </c>
      <c r="BF987" s="20">
        <f t="shared" si="696"/>
        <v>0</v>
      </c>
      <c r="BG987" s="50"/>
      <c r="BH987" s="51"/>
      <c r="BI987" s="31" t="e">
        <f t="shared" si="697"/>
        <v>#DIV/0!</v>
      </c>
      <c r="BJ987" s="32">
        <f t="shared" si="698"/>
        <v>0</v>
      </c>
      <c r="BK987" s="109" t="e">
        <f t="shared" si="712"/>
        <v>#DIV/0!</v>
      </c>
      <c r="BL987" s="34">
        <f t="shared" si="699"/>
        <v>0</v>
      </c>
      <c r="BM987" s="33" t="e">
        <f t="shared" si="713"/>
        <v>#DIV/0!</v>
      </c>
      <c r="BN987" s="35">
        <f t="shared" si="700"/>
        <v>0</v>
      </c>
      <c r="BO987" s="33" t="e">
        <f t="shared" si="714"/>
        <v>#DIV/0!</v>
      </c>
      <c r="BP987" s="34">
        <f t="shared" si="701"/>
        <v>0</v>
      </c>
      <c r="BQ987" s="33" t="e">
        <f t="shared" si="715"/>
        <v>#DIV/0!</v>
      </c>
      <c r="BR987" s="36">
        <f t="shared" si="702"/>
        <v>0</v>
      </c>
      <c r="BS987" s="37" t="e">
        <f t="shared" si="716"/>
        <v>#DIV/0!</v>
      </c>
      <c r="BT987" s="37"/>
      <c r="BU987" s="52"/>
      <c r="BV987" s="38" t="e">
        <f t="shared" si="703"/>
        <v>#DIV/0!</v>
      </c>
      <c r="BW987" s="39">
        <f t="shared" si="704"/>
        <v>0</v>
      </c>
      <c r="BX987" s="31" t="e">
        <f t="shared" si="705"/>
        <v>#DIV/0!</v>
      </c>
      <c r="BY987" s="53"/>
      <c r="BZ987" s="53"/>
      <c r="CA987" s="53"/>
      <c r="CB987" s="53"/>
      <c r="CC987" s="54"/>
      <c r="CD987" s="54"/>
      <c r="CE987" s="54"/>
      <c r="CF987" s="42" t="e">
        <f t="shared" si="706"/>
        <v>#DIV/0!</v>
      </c>
      <c r="CG987" s="42" t="e">
        <f t="shared" si="707"/>
        <v>#DIV/0!</v>
      </c>
      <c r="CH987" s="42" t="e">
        <f t="shared" si="708"/>
        <v>#DIV/0!</v>
      </c>
      <c r="CI987" s="42" t="e">
        <f t="shared" si="709"/>
        <v>#DIV/0!</v>
      </c>
      <c r="CJ987" s="42" t="e">
        <f t="shared" si="710"/>
        <v>#DIV/0!</v>
      </c>
      <c r="CK987" s="43">
        <f t="shared" si="717"/>
        <v>0</v>
      </c>
    </row>
    <row r="988" spans="1:89" ht="50" hidden="1" customHeight="1" thickBot="1" x14ac:dyDescent="0.65">
      <c r="A988" s="47">
        <v>981</v>
      </c>
      <c r="B988" s="62"/>
      <c r="C988" s="48"/>
      <c r="D988" s="48"/>
      <c r="E988" s="48"/>
      <c r="F988" s="23"/>
      <c r="G988" s="19">
        <v>40</v>
      </c>
      <c r="H988" s="20">
        <f t="shared" si="711"/>
        <v>0</v>
      </c>
      <c r="I988" s="23"/>
      <c r="J988" s="22">
        <v>50</v>
      </c>
      <c r="K988" s="20">
        <f t="shared" si="675"/>
        <v>0</v>
      </c>
      <c r="L988" s="23"/>
      <c r="M988" s="24">
        <v>60</v>
      </c>
      <c r="N988" s="20">
        <f t="shared" si="676"/>
        <v>0</v>
      </c>
      <c r="O988" s="23"/>
      <c r="P988" s="25">
        <v>12</v>
      </c>
      <c r="Q988" s="20">
        <f t="shared" si="677"/>
        <v>0</v>
      </c>
      <c r="R988" s="23"/>
      <c r="S988" s="26">
        <v>12</v>
      </c>
      <c r="T988" s="20">
        <f t="shared" si="678"/>
        <v>0</v>
      </c>
      <c r="U988" s="23"/>
      <c r="V988" s="25">
        <v>8</v>
      </c>
      <c r="W988" s="20">
        <f t="shared" si="679"/>
        <v>0</v>
      </c>
      <c r="X988" s="23"/>
      <c r="Y988" s="25">
        <v>12</v>
      </c>
      <c r="Z988" s="20">
        <f t="shared" si="680"/>
        <v>0</v>
      </c>
      <c r="AA988" s="23"/>
      <c r="AB988" s="25">
        <v>10</v>
      </c>
      <c r="AC988" s="20">
        <f t="shared" si="681"/>
        <v>0</v>
      </c>
      <c r="AD988" s="23"/>
      <c r="AE988" s="25">
        <v>25</v>
      </c>
      <c r="AF988" s="20">
        <f t="shared" si="682"/>
        <v>0</v>
      </c>
      <c r="AG988" s="23"/>
      <c r="AH988" s="25">
        <v>7.5</v>
      </c>
      <c r="AI988" s="20">
        <f t="shared" si="683"/>
        <v>0</v>
      </c>
      <c r="AJ988" s="23"/>
      <c r="AK988" s="22">
        <v>15</v>
      </c>
      <c r="AL988" s="20">
        <f t="shared" si="684"/>
        <v>0</v>
      </c>
      <c r="AM988" s="23"/>
      <c r="AN988" s="25">
        <v>12</v>
      </c>
      <c r="AO988" s="20">
        <f t="shared" si="685"/>
        <v>0</v>
      </c>
      <c r="AP988" s="23">
        <f t="shared" si="686"/>
        <v>0</v>
      </c>
      <c r="AQ988" s="23"/>
      <c r="AR988" s="27">
        <v>4</v>
      </c>
      <c r="AS988" s="23">
        <f t="shared" si="687"/>
        <v>0</v>
      </c>
      <c r="AT988" s="23"/>
      <c r="AU988" s="28">
        <v>6</v>
      </c>
      <c r="AV988" s="23">
        <f t="shared" si="688"/>
        <v>0</v>
      </c>
      <c r="AW988" s="23"/>
      <c r="AX988" s="29">
        <f t="shared" si="689"/>
        <v>0</v>
      </c>
      <c r="AY988" s="23"/>
      <c r="AZ988" s="30" t="e">
        <f t="shared" si="690"/>
        <v>#DIV/0!</v>
      </c>
      <c r="BA988" s="30" t="e">
        <f t="shared" si="691"/>
        <v>#DIV/0!</v>
      </c>
      <c r="BB988" s="30" t="e">
        <f t="shared" si="692"/>
        <v>#DIV/0!</v>
      </c>
      <c r="BC988" s="20">
        <f t="shared" si="693"/>
        <v>0</v>
      </c>
      <c r="BD988" s="20">
        <f t="shared" si="694"/>
        <v>0</v>
      </c>
      <c r="BE988" s="20">
        <f t="shared" si="695"/>
        <v>0</v>
      </c>
      <c r="BF988" s="20">
        <f t="shared" si="696"/>
        <v>0</v>
      </c>
      <c r="BG988" s="50"/>
      <c r="BH988" s="51"/>
      <c r="BI988" s="31" t="e">
        <f t="shared" si="697"/>
        <v>#DIV/0!</v>
      </c>
      <c r="BJ988" s="32">
        <f t="shared" si="698"/>
        <v>0</v>
      </c>
      <c r="BK988" s="109" t="e">
        <f t="shared" si="712"/>
        <v>#DIV/0!</v>
      </c>
      <c r="BL988" s="34">
        <f t="shared" si="699"/>
        <v>0</v>
      </c>
      <c r="BM988" s="33" t="e">
        <f t="shared" si="713"/>
        <v>#DIV/0!</v>
      </c>
      <c r="BN988" s="35">
        <f t="shared" si="700"/>
        <v>0</v>
      </c>
      <c r="BO988" s="33" t="e">
        <f t="shared" si="714"/>
        <v>#DIV/0!</v>
      </c>
      <c r="BP988" s="34">
        <f t="shared" si="701"/>
        <v>0</v>
      </c>
      <c r="BQ988" s="33" t="e">
        <f t="shared" si="715"/>
        <v>#DIV/0!</v>
      </c>
      <c r="BR988" s="36">
        <f t="shared" si="702"/>
        <v>0</v>
      </c>
      <c r="BS988" s="37" t="e">
        <f t="shared" si="716"/>
        <v>#DIV/0!</v>
      </c>
      <c r="BT988" s="37"/>
      <c r="BU988" s="52"/>
      <c r="BV988" s="38" t="e">
        <f t="shared" si="703"/>
        <v>#DIV/0!</v>
      </c>
      <c r="BW988" s="39">
        <f t="shared" si="704"/>
        <v>0</v>
      </c>
      <c r="BX988" s="31" t="e">
        <f t="shared" si="705"/>
        <v>#DIV/0!</v>
      </c>
      <c r="BY988" s="53"/>
      <c r="BZ988" s="53"/>
      <c r="CA988" s="53"/>
      <c r="CB988" s="53"/>
      <c r="CC988" s="54"/>
      <c r="CD988" s="54"/>
      <c r="CE988" s="54"/>
      <c r="CF988" s="42" t="e">
        <f t="shared" si="706"/>
        <v>#DIV/0!</v>
      </c>
      <c r="CG988" s="42" t="e">
        <f t="shared" si="707"/>
        <v>#DIV/0!</v>
      </c>
      <c r="CH988" s="42" t="e">
        <f t="shared" si="708"/>
        <v>#DIV/0!</v>
      </c>
      <c r="CI988" s="42" t="e">
        <f t="shared" si="709"/>
        <v>#DIV/0!</v>
      </c>
      <c r="CJ988" s="42" t="e">
        <f t="shared" si="710"/>
        <v>#DIV/0!</v>
      </c>
      <c r="CK988" s="43">
        <f t="shared" si="717"/>
        <v>0</v>
      </c>
    </row>
    <row r="989" spans="1:89" ht="50" hidden="1" customHeight="1" thickBot="1" x14ac:dyDescent="0.65">
      <c r="A989" s="47">
        <v>982</v>
      </c>
      <c r="B989" s="47"/>
      <c r="C989" s="48"/>
      <c r="D989" s="48"/>
      <c r="E989" s="48"/>
      <c r="F989" s="23"/>
      <c r="G989" s="19">
        <v>40</v>
      </c>
      <c r="H989" s="20">
        <f t="shared" si="711"/>
        <v>0</v>
      </c>
      <c r="I989" s="23"/>
      <c r="J989" s="22">
        <v>50</v>
      </c>
      <c r="K989" s="20">
        <f t="shared" si="675"/>
        <v>0</v>
      </c>
      <c r="L989" s="23"/>
      <c r="M989" s="24">
        <v>60</v>
      </c>
      <c r="N989" s="20">
        <f t="shared" si="676"/>
        <v>0</v>
      </c>
      <c r="O989" s="23"/>
      <c r="P989" s="25">
        <v>12</v>
      </c>
      <c r="Q989" s="20">
        <f t="shared" si="677"/>
        <v>0</v>
      </c>
      <c r="R989" s="23"/>
      <c r="S989" s="26">
        <v>12</v>
      </c>
      <c r="T989" s="20">
        <f t="shared" si="678"/>
        <v>0</v>
      </c>
      <c r="U989" s="23"/>
      <c r="V989" s="25">
        <v>8</v>
      </c>
      <c r="W989" s="20">
        <f t="shared" si="679"/>
        <v>0</v>
      </c>
      <c r="X989" s="23"/>
      <c r="Y989" s="25">
        <v>12</v>
      </c>
      <c r="Z989" s="20">
        <f t="shared" si="680"/>
        <v>0</v>
      </c>
      <c r="AA989" s="23"/>
      <c r="AB989" s="25">
        <v>10</v>
      </c>
      <c r="AC989" s="20">
        <f t="shared" si="681"/>
        <v>0</v>
      </c>
      <c r="AD989" s="23"/>
      <c r="AE989" s="25">
        <v>25</v>
      </c>
      <c r="AF989" s="20">
        <f t="shared" si="682"/>
        <v>0</v>
      </c>
      <c r="AG989" s="23"/>
      <c r="AH989" s="25">
        <v>7.5</v>
      </c>
      <c r="AI989" s="20">
        <f t="shared" si="683"/>
        <v>0</v>
      </c>
      <c r="AJ989" s="23"/>
      <c r="AK989" s="22">
        <v>15</v>
      </c>
      <c r="AL989" s="20">
        <f t="shared" si="684"/>
        <v>0</v>
      </c>
      <c r="AM989" s="23"/>
      <c r="AN989" s="25">
        <v>12</v>
      </c>
      <c r="AO989" s="20">
        <f t="shared" si="685"/>
        <v>0</v>
      </c>
      <c r="AP989" s="23">
        <f t="shared" si="686"/>
        <v>0</v>
      </c>
      <c r="AQ989" s="23"/>
      <c r="AR989" s="27">
        <v>4</v>
      </c>
      <c r="AS989" s="23">
        <f t="shared" si="687"/>
        <v>0</v>
      </c>
      <c r="AT989" s="23"/>
      <c r="AU989" s="28">
        <v>6</v>
      </c>
      <c r="AV989" s="23">
        <f t="shared" si="688"/>
        <v>0</v>
      </c>
      <c r="AW989" s="23"/>
      <c r="AX989" s="29">
        <f t="shared" si="689"/>
        <v>0</v>
      </c>
      <c r="AY989" s="23"/>
      <c r="AZ989" s="30" t="e">
        <f t="shared" si="690"/>
        <v>#DIV/0!</v>
      </c>
      <c r="BA989" s="30" t="e">
        <f t="shared" si="691"/>
        <v>#DIV/0!</v>
      </c>
      <c r="BB989" s="30" t="e">
        <f t="shared" si="692"/>
        <v>#DIV/0!</v>
      </c>
      <c r="BC989" s="20">
        <f t="shared" si="693"/>
        <v>0</v>
      </c>
      <c r="BD989" s="20">
        <f t="shared" si="694"/>
        <v>0</v>
      </c>
      <c r="BE989" s="20">
        <f t="shared" si="695"/>
        <v>0</v>
      </c>
      <c r="BF989" s="20">
        <f t="shared" si="696"/>
        <v>0</v>
      </c>
      <c r="BG989" s="50"/>
      <c r="BH989" s="51"/>
      <c r="BI989" s="31" t="e">
        <f t="shared" si="697"/>
        <v>#DIV/0!</v>
      </c>
      <c r="BJ989" s="32">
        <f t="shared" si="698"/>
        <v>0</v>
      </c>
      <c r="BK989" s="109" t="e">
        <f t="shared" si="712"/>
        <v>#DIV/0!</v>
      </c>
      <c r="BL989" s="34">
        <f t="shared" si="699"/>
        <v>0</v>
      </c>
      <c r="BM989" s="33" t="e">
        <f t="shared" si="713"/>
        <v>#DIV/0!</v>
      </c>
      <c r="BN989" s="35">
        <f t="shared" si="700"/>
        <v>0</v>
      </c>
      <c r="BO989" s="33" t="e">
        <f t="shared" si="714"/>
        <v>#DIV/0!</v>
      </c>
      <c r="BP989" s="34">
        <f t="shared" si="701"/>
        <v>0</v>
      </c>
      <c r="BQ989" s="33" t="e">
        <f t="shared" si="715"/>
        <v>#DIV/0!</v>
      </c>
      <c r="BR989" s="36">
        <f t="shared" si="702"/>
        <v>0</v>
      </c>
      <c r="BS989" s="37" t="e">
        <f t="shared" si="716"/>
        <v>#DIV/0!</v>
      </c>
      <c r="BT989" s="37"/>
      <c r="BU989" s="52"/>
      <c r="BV989" s="38" t="e">
        <f t="shared" si="703"/>
        <v>#DIV/0!</v>
      </c>
      <c r="BW989" s="39">
        <f t="shared" si="704"/>
        <v>0</v>
      </c>
      <c r="BX989" s="31" t="e">
        <f t="shared" si="705"/>
        <v>#DIV/0!</v>
      </c>
      <c r="BY989" s="53"/>
      <c r="BZ989" s="53"/>
      <c r="CA989" s="53"/>
      <c r="CB989" s="53"/>
      <c r="CC989" s="54"/>
      <c r="CD989" s="54"/>
      <c r="CE989" s="54"/>
      <c r="CF989" s="42" t="e">
        <f t="shared" si="706"/>
        <v>#DIV/0!</v>
      </c>
      <c r="CG989" s="42" t="e">
        <f t="shared" si="707"/>
        <v>#DIV/0!</v>
      </c>
      <c r="CH989" s="42" t="e">
        <f t="shared" si="708"/>
        <v>#DIV/0!</v>
      </c>
      <c r="CI989" s="42" t="e">
        <f t="shared" si="709"/>
        <v>#DIV/0!</v>
      </c>
      <c r="CJ989" s="42" t="e">
        <f t="shared" si="710"/>
        <v>#DIV/0!</v>
      </c>
      <c r="CK989" s="43">
        <f t="shared" si="717"/>
        <v>0</v>
      </c>
    </row>
    <row r="990" spans="1:89" ht="50" hidden="1" customHeight="1" thickBot="1" x14ac:dyDescent="0.65">
      <c r="A990" s="47">
        <v>983</v>
      </c>
      <c r="B990" s="62"/>
      <c r="C990" s="48"/>
      <c r="D990" s="48"/>
      <c r="E990" s="48"/>
      <c r="F990" s="23"/>
      <c r="G990" s="19">
        <v>40</v>
      </c>
      <c r="H990" s="20">
        <f t="shared" si="711"/>
        <v>0</v>
      </c>
      <c r="I990" s="23"/>
      <c r="J990" s="22">
        <v>50</v>
      </c>
      <c r="K990" s="20">
        <f t="shared" si="675"/>
        <v>0</v>
      </c>
      <c r="L990" s="23"/>
      <c r="M990" s="24">
        <v>60</v>
      </c>
      <c r="N990" s="20">
        <f t="shared" si="676"/>
        <v>0</v>
      </c>
      <c r="O990" s="23"/>
      <c r="P990" s="25">
        <v>12</v>
      </c>
      <c r="Q990" s="20">
        <f t="shared" si="677"/>
        <v>0</v>
      </c>
      <c r="R990" s="23"/>
      <c r="S990" s="26">
        <v>12</v>
      </c>
      <c r="T990" s="20">
        <f t="shared" si="678"/>
        <v>0</v>
      </c>
      <c r="U990" s="23"/>
      <c r="V990" s="25">
        <v>8</v>
      </c>
      <c r="W990" s="20">
        <f t="shared" si="679"/>
        <v>0</v>
      </c>
      <c r="X990" s="23"/>
      <c r="Y990" s="25">
        <v>12</v>
      </c>
      <c r="Z990" s="20">
        <f t="shared" si="680"/>
        <v>0</v>
      </c>
      <c r="AA990" s="23"/>
      <c r="AB990" s="25">
        <v>10</v>
      </c>
      <c r="AC990" s="20">
        <f t="shared" si="681"/>
        <v>0</v>
      </c>
      <c r="AD990" s="23"/>
      <c r="AE990" s="25">
        <v>25</v>
      </c>
      <c r="AF990" s="20">
        <f t="shared" si="682"/>
        <v>0</v>
      </c>
      <c r="AG990" s="23"/>
      <c r="AH990" s="25">
        <v>7.5</v>
      </c>
      <c r="AI990" s="20">
        <f t="shared" si="683"/>
        <v>0</v>
      </c>
      <c r="AJ990" s="23"/>
      <c r="AK990" s="22">
        <v>15</v>
      </c>
      <c r="AL990" s="20">
        <f t="shared" si="684"/>
        <v>0</v>
      </c>
      <c r="AM990" s="23"/>
      <c r="AN990" s="25">
        <v>12</v>
      </c>
      <c r="AO990" s="20">
        <f t="shared" si="685"/>
        <v>0</v>
      </c>
      <c r="AP990" s="23">
        <f t="shared" si="686"/>
        <v>0</v>
      </c>
      <c r="AQ990" s="23"/>
      <c r="AR990" s="27">
        <v>4</v>
      </c>
      <c r="AS990" s="23">
        <f t="shared" si="687"/>
        <v>0</v>
      </c>
      <c r="AT990" s="23"/>
      <c r="AU990" s="28">
        <v>6</v>
      </c>
      <c r="AV990" s="23">
        <f t="shared" si="688"/>
        <v>0</v>
      </c>
      <c r="AW990" s="23"/>
      <c r="AX990" s="29">
        <f t="shared" si="689"/>
        <v>0</v>
      </c>
      <c r="AY990" s="23"/>
      <c r="AZ990" s="30" t="e">
        <f t="shared" si="690"/>
        <v>#DIV/0!</v>
      </c>
      <c r="BA990" s="30" t="e">
        <f t="shared" si="691"/>
        <v>#DIV/0!</v>
      </c>
      <c r="BB990" s="30" t="e">
        <f t="shared" si="692"/>
        <v>#DIV/0!</v>
      </c>
      <c r="BC990" s="20">
        <f t="shared" si="693"/>
        <v>0</v>
      </c>
      <c r="BD990" s="20">
        <f t="shared" si="694"/>
        <v>0</v>
      </c>
      <c r="BE990" s="20">
        <f t="shared" si="695"/>
        <v>0</v>
      </c>
      <c r="BF990" s="20">
        <f t="shared" si="696"/>
        <v>0</v>
      </c>
      <c r="BG990" s="50"/>
      <c r="BH990" s="51"/>
      <c r="BI990" s="31" t="e">
        <f t="shared" si="697"/>
        <v>#DIV/0!</v>
      </c>
      <c r="BJ990" s="32">
        <f t="shared" si="698"/>
        <v>0</v>
      </c>
      <c r="BK990" s="109" t="e">
        <f t="shared" si="712"/>
        <v>#DIV/0!</v>
      </c>
      <c r="BL990" s="34">
        <f t="shared" si="699"/>
        <v>0</v>
      </c>
      <c r="BM990" s="33" t="e">
        <f t="shared" si="713"/>
        <v>#DIV/0!</v>
      </c>
      <c r="BN990" s="35">
        <f t="shared" si="700"/>
        <v>0</v>
      </c>
      <c r="BO990" s="33" t="e">
        <f t="shared" si="714"/>
        <v>#DIV/0!</v>
      </c>
      <c r="BP990" s="34">
        <f t="shared" si="701"/>
        <v>0</v>
      </c>
      <c r="BQ990" s="33" t="e">
        <f t="shared" si="715"/>
        <v>#DIV/0!</v>
      </c>
      <c r="BR990" s="36">
        <f t="shared" si="702"/>
        <v>0</v>
      </c>
      <c r="BS990" s="37" t="e">
        <f t="shared" si="716"/>
        <v>#DIV/0!</v>
      </c>
      <c r="BT990" s="37"/>
      <c r="BU990" s="52"/>
      <c r="BV990" s="38" t="e">
        <f t="shared" si="703"/>
        <v>#DIV/0!</v>
      </c>
      <c r="BW990" s="39">
        <f t="shared" si="704"/>
        <v>0</v>
      </c>
      <c r="BX990" s="31" t="e">
        <f t="shared" si="705"/>
        <v>#DIV/0!</v>
      </c>
      <c r="BY990" s="53"/>
      <c r="BZ990" s="53"/>
      <c r="CA990" s="53"/>
      <c r="CB990" s="53"/>
      <c r="CC990" s="54"/>
      <c r="CD990" s="54"/>
      <c r="CE990" s="54"/>
      <c r="CF990" s="42" t="e">
        <f t="shared" si="706"/>
        <v>#DIV/0!</v>
      </c>
      <c r="CG990" s="42" t="e">
        <f t="shared" si="707"/>
        <v>#DIV/0!</v>
      </c>
      <c r="CH990" s="42" t="e">
        <f t="shared" si="708"/>
        <v>#DIV/0!</v>
      </c>
      <c r="CI990" s="42" t="e">
        <f t="shared" si="709"/>
        <v>#DIV/0!</v>
      </c>
      <c r="CJ990" s="42" t="e">
        <f t="shared" si="710"/>
        <v>#DIV/0!</v>
      </c>
      <c r="CK990" s="43">
        <f t="shared" si="717"/>
        <v>0</v>
      </c>
    </row>
    <row r="991" spans="1:89" ht="50" hidden="1" customHeight="1" thickBot="1" x14ac:dyDescent="0.65">
      <c r="A991" s="47">
        <v>984</v>
      </c>
      <c r="B991" s="47"/>
      <c r="C991" s="48"/>
      <c r="D991" s="48"/>
      <c r="E991" s="48"/>
      <c r="F991" s="23"/>
      <c r="G991" s="19">
        <v>40</v>
      </c>
      <c r="H991" s="20">
        <f t="shared" si="711"/>
        <v>0</v>
      </c>
      <c r="I991" s="23"/>
      <c r="J991" s="22">
        <v>50</v>
      </c>
      <c r="K991" s="20">
        <f t="shared" si="675"/>
        <v>0</v>
      </c>
      <c r="L991" s="23"/>
      <c r="M991" s="24">
        <v>60</v>
      </c>
      <c r="N991" s="20">
        <f t="shared" si="676"/>
        <v>0</v>
      </c>
      <c r="O991" s="23"/>
      <c r="P991" s="25">
        <v>12</v>
      </c>
      <c r="Q991" s="20">
        <f t="shared" si="677"/>
        <v>0</v>
      </c>
      <c r="R991" s="23"/>
      <c r="S991" s="26">
        <v>12</v>
      </c>
      <c r="T991" s="20">
        <f t="shared" si="678"/>
        <v>0</v>
      </c>
      <c r="U991" s="23"/>
      <c r="V991" s="25">
        <v>8</v>
      </c>
      <c r="W991" s="20">
        <f t="shared" si="679"/>
        <v>0</v>
      </c>
      <c r="X991" s="23"/>
      <c r="Y991" s="25">
        <v>12</v>
      </c>
      <c r="Z991" s="20">
        <f t="shared" si="680"/>
        <v>0</v>
      </c>
      <c r="AA991" s="23"/>
      <c r="AB991" s="25">
        <v>10</v>
      </c>
      <c r="AC991" s="20">
        <f t="shared" si="681"/>
        <v>0</v>
      </c>
      <c r="AD991" s="23"/>
      <c r="AE991" s="25">
        <v>25</v>
      </c>
      <c r="AF991" s="20">
        <f t="shared" si="682"/>
        <v>0</v>
      </c>
      <c r="AG991" s="23"/>
      <c r="AH991" s="25">
        <v>7.5</v>
      </c>
      <c r="AI991" s="20">
        <f t="shared" si="683"/>
        <v>0</v>
      </c>
      <c r="AJ991" s="23"/>
      <c r="AK991" s="22">
        <v>15</v>
      </c>
      <c r="AL991" s="20">
        <f t="shared" si="684"/>
        <v>0</v>
      </c>
      <c r="AM991" s="23"/>
      <c r="AN991" s="25">
        <v>12</v>
      </c>
      <c r="AO991" s="20">
        <f t="shared" si="685"/>
        <v>0</v>
      </c>
      <c r="AP991" s="23">
        <f t="shared" si="686"/>
        <v>0</v>
      </c>
      <c r="AQ991" s="23"/>
      <c r="AR991" s="27">
        <v>4</v>
      </c>
      <c r="AS991" s="23">
        <f t="shared" si="687"/>
        <v>0</v>
      </c>
      <c r="AT991" s="23"/>
      <c r="AU991" s="28">
        <v>6</v>
      </c>
      <c r="AV991" s="23">
        <f t="shared" si="688"/>
        <v>0</v>
      </c>
      <c r="AW991" s="23"/>
      <c r="AX991" s="29">
        <f t="shared" si="689"/>
        <v>0</v>
      </c>
      <c r="AY991" s="23"/>
      <c r="AZ991" s="30" t="e">
        <f t="shared" si="690"/>
        <v>#DIV/0!</v>
      </c>
      <c r="BA991" s="30" t="e">
        <f t="shared" si="691"/>
        <v>#DIV/0!</v>
      </c>
      <c r="BB991" s="30" t="e">
        <f t="shared" si="692"/>
        <v>#DIV/0!</v>
      </c>
      <c r="BC991" s="20">
        <f t="shared" si="693"/>
        <v>0</v>
      </c>
      <c r="BD991" s="20">
        <f t="shared" si="694"/>
        <v>0</v>
      </c>
      <c r="BE991" s="20">
        <f t="shared" si="695"/>
        <v>0</v>
      </c>
      <c r="BF991" s="20">
        <f t="shared" si="696"/>
        <v>0</v>
      </c>
      <c r="BG991" s="50"/>
      <c r="BH991" s="51"/>
      <c r="BI991" s="31" t="e">
        <f t="shared" si="697"/>
        <v>#DIV/0!</v>
      </c>
      <c r="BJ991" s="32">
        <f t="shared" si="698"/>
        <v>0</v>
      </c>
      <c r="BK991" s="109" t="e">
        <f t="shared" si="712"/>
        <v>#DIV/0!</v>
      </c>
      <c r="BL991" s="34">
        <f t="shared" si="699"/>
        <v>0</v>
      </c>
      <c r="BM991" s="33" t="e">
        <f t="shared" si="713"/>
        <v>#DIV/0!</v>
      </c>
      <c r="BN991" s="35">
        <f t="shared" si="700"/>
        <v>0</v>
      </c>
      <c r="BO991" s="33" t="e">
        <f t="shared" si="714"/>
        <v>#DIV/0!</v>
      </c>
      <c r="BP991" s="34">
        <f t="shared" si="701"/>
        <v>0</v>
      </c>
      <c r="BQ991" s="33" t="e">
        <f t="shared" si="715"/>
        <v>#DIV/0!</v>
      </c>
      <c r="BR991" s="36">
        <f t="shared" si="702"/>
        <v>0</v>
      </c>
      <c r="BS991" s="37" t="e">
        <f t="shared" si="716"/>
        <v>#DIV/0!</v>
      </c>
      <c r="BT991" s="37"/>
      <c r="BU991" s="52"/>
      <c r="BV991" s="38" t="e">
        <f t="shared" si="703"/>
        <v>#DIV/0!</v>
      </c>
      <c r="BW991" s="39">
        <f t="shared" si="704"/>
        <v>0</v>
      </c>
      <c r="BX991" s="31" t="e">
        <f t="shared" si="705"/>
        <v>#DIV/0!</v>
      </c>
      <c r="BY991" s="53"/>
      <c r="BZ991" s="53"/>
      <c r="CA991" s="53"/>
      <c r="CB991" s="53"/>
      <c r="CC991" s="54"/>
      <c r="CD991" s="54"/>
      <c r="CE991" s="54"/>
      <c r="CF991" s="42" t="e">
        <f t="shared" si="706"/>
        <v>#DIV/0!</v>
      </c>
      <c r="CG991" s="42" t="e">
        <f t="shared" si="707"/>
        <v>#DIV/0!</v>
      </c>
      <c r="CH991" s="42" t="e">
        <f t="shared" si="708"/>
        <v>#DIV/0!</v>
      </c>
      <c r="CI991" s="42" t="e">
        <f t="shared" si="709"/>
        <v>#DIV/0!</v>
      </c>
      <c r="CJ991" s="42" t="e">
        <f t="shared" si="710"/>
        <v>#DIV/0!</v>
      </c>
      <c r="CK991" s="43">
        <f t="shared" si="717"/>
        <v>0</v>
      </c>
    </row>
    <row r="992" spans="1:89" ht="50" hidden="1" customHeight="1" thickBot="1" x14ac:dyDescent="0.65">
      <c r="A992" s="47">
        <v>985</v>
      </c>
      <c r="B992" s="62"/>
      <c r="C992" s="48"/>
      <c r="D992" s="48"/>
      <c r="E992" s="48"/>
      <c r="F992" s="23"/>
      <c r="G992" s="19">
        <v>40</v>
      </c>
      <c r="H992" s="20">
        <f t="shared" si="711"/>
        <v>0</v>
      </c>
      <c r="I992" s="23"/>
      <c r="J992" s="22">
        <v>50</v>
      </c>
      <c r="K992" s="20">
        <f t="shared" si="675"/>
        <v>0</v>
      </c>
      <c r="L992" s="23"/>
      <c r="M992" s="24">
        <v>60</v>
      </c>
      <c r="N992" s="20">
        <f t="shared" si="676"/>
        <v>0</v>
      </c>
      <c r="O992" s="23"/>
      <c r="P992" s="25">
        <v>12</v>
      </c>
      <c r="Q992" s="20">
        <f t="shared" si="677"/>
        <v>0</v>
      </c>
      <c r="R992" s="23"/>
      <c r="S992" s="26">
        <v>12</v>
      </c>
      <c r="T992" s="20">
        <f t="shared" si="678"/>
        <v>0</v>
      </c>
      <c r="U992" s="23"/>
      <c r="V992" s="25">
        <v>8</v>
      </c>
      <c r="W992" s="20">
        <f t="shared" si="679"/>
        <v>0</v>
      </c>
      <c r="X992" s="23"/>
      <c r="Y992" s="25">
        <v>12</v>
      </c>
      <c r="Z992" s="20">
        <f t="shared" si="680"/>
        <v>0</v>
      </c>
      <c r="AA992" s="23"/>
      <c r="AB992" s="25">
        <v>10</v>
      </c>
      <c r="AC992" s="20">
        <f t="shared" si="681"/>
        <v>0</v>
      </c>
      <c r="AD992" s="23"/>
      <c r="AE992" s="25">
        <v>25</v>
      </c>
      <c r="AF992" s="20">
        <f t="shared" si="682"/>
        <v>0</v>
      </c>
      <c r="AG992" s="23"/>
      <c r="AH992" s="25">
        <v>7.5</v>
      </c>
      <c r="AI992" s="20">
        <f t="shared" si="683"/>
        <v>0</v>
      </c>
      <c r="AJ992" s="23"/>
      <c r="AK992" s="22">
        <v>15</v>
      </c>
      <c r="AL992" s="20">
        <f t="shared" si="684"/>
        <v>0</v>
      </c>
      <c r="AM992" s="23"/>
      <c r="AN992" s="25">
        <v>12</v>
      </c>
      <c r="AO992" s="20">
        <f t="shared" si="685"/>
        <v>0</v>
      </c>
      <c r="AP992" s="23">
        <f t="shared" si="686"/>
        <v>0</v>
      </c>
      <c r="AQ992" s="23"/>
      <c r="AR992" s="27">
        <v>4</v>
      </c>
      <c r="AS992" s="23">
        <f t="shared" si="687"/>
        <v>0</v>
      </c>
      <c r="AT992" s="23"/>
      <c r="AU992" s="28">
        <v>6</v>
      </c>
      <c r="AV992" s="23">
        <f t="shared" si="688"/>
        <v>0</v>
      </c>
      <c r="AW992" s="23"/>
      <c r="AX992" s="29">
        <f t="shared" si="689"/>
        <v>0</v>
      </c>
      <c r="AY992" s="23"/>
      <c r="AZ992" s="30" t="e">
        <f t="shared" si="690"/>
        <v>#DIV/0!</v>
      </c>
      <c r="BA992" s="30" t="e">
        <f t="shared" si="691"/>
        <v>#DIV/0!</v>
      </c>
      <c r="BB992" s="30" t="e">
        <f t="shared" si="692"/>
        <v>#DIV/0!</v>
      </c>
      <c r="BC992" s="20">
        <f t="shared" si="693"/>
        <v>0</v>
      </c>
      <c r="BD992" s="20">
        <f t="shared" si="694"/>
        <v>0</v>
      </c>
      <c r="BE992" s="20">
        <f t="shared" si="695"/>
        <v>0</v>
      </c>
      <c r="BF992" s="20">
        <f t="shared" si="696"/>
        <v>0</v>
      </c>
      <c r="BG992" s="50"/>
      <c r="BH992" s="51"/>
      <c r="BI992" s="31" t="e">
        <f t="shared" si="697"/>
        <v>#DIV/0!</v>
      </c>
      <c r="BJ992" s="32">
        <f t="shared" si="698"/>
        <v>0</v>
      </c>
      <c r="BK992" s="109" t="e">
        <f t="shared" si="712"/>
        <v>#DIV/0!</v>
      </c>
      <c r="BL992" s="34">
        <f t="shared" si="699"/>
        <v>0</v>
      </c>
      <c r="BM992" s="33" t="e">
        <f t="shared" si="713"/>
        <v>#DIV/0!</v>
      </c>
      <c r="BN992" s="35">
        <f t="shared" si="700"/>
        <v>0</v>
      </c>
      <c r="BO992" s="33" t="e">
        <f t="shared" si="714"/>
        <v>#DIV/0!</v>
      </c>
      <c r="BP992" s="34">
        <f t="shared" si="701"/>
        <v>0</v>
      </c>
      <c r="BQ992" s="33" t="e">
        <f t="shared" si="715"/>
        <v>#DIV/0!</v>
      </c>
      <c r="BR992" s="36">
        <f t="shared" si="702"/>
        <v>0</v>
      </c>
      <c r="BS992" s="37" t="e">
        <f t="shared" si="716"/>
        <v>#DIV/0!</v>
      </c>
      <c r="BT992" s="37"/>
      <c r="BU992" s="52"/>
      <c r="BV992" s="38" t="e">
        <f t="shared" si="703"/>
        <v>#DIV/0!</v>
      </c>
      <c r="BW992" s="39">
        <f t="shared" si="704"/>
        <v>0</v>
      </c>
      <c r="BX992" s="31" t="e">
        <f t="shared" si="705"/>
        <v>#DIV/0!</v>
      </c>
      <c r="BY992" s="53"/>
      <c r="BZ992" s="53"/>
      <c r="CA992" s="53"/>
      <c r="CB992" s="53"/>
      <c r="CC992" s="54"/>
      <c r="CD992" s="54"/>
      <c r="CE992" s="54"/>
      <c r="CF992" s="42" t="e">
        <f t="shared" si="706"/>
        <v>#DIV/0!</v>
      </c>
      <c r="CG992" s="42" t="e">
        <f t="shared" si="707"/>
        <v>#DIV/0!</v>
      </c>
      <c r="CH992" s="42" t="e">
        <f t="shared" si="708"/>
        <v>#DIV/0!</v>
      </c>
      <c r="CI992" s="42" t="e">
        <f t="shared" si="709"/>
        <v>#DIV/0!</v>
      </c>
      <c r="CJ992" s="42" t="e">
        <f t="shared" si="710"/>
        <v>#DIV/0!</v>
      </c>
      <c r="CK992" s="43">
        <f t="shared" si="717"/>
        <v>0</v>
      </c>
    </row>
    <row r="993" spans="1:89" ht="50" hidden="1" customHeight="1" thickBot="1" x14ac:dyDescent="0.65">
      <c r="A993" s="47">
        <v>986</v>
      </c>
      <c r="B993" s="47"/>
      <c r="C993" s="48"/>
      <c r="D993" s="48"/>
      <c r="E993" s="48"/>
      <c r="F993" s="23"/>
      <c r="G993" s="19">
        <v>40</v>
      </c>
      <c r="H993" s="20">
        <f t="shared" si="711"/>
        <v>0</v>
      </c>
      <c r="I993" s="23"/>
      <c r="J993" s="22">
        <v>50</v>
      </c>
      <c r="K993" s="20">
        <f t="shared" si="675"/>
        <v>0</v>
      </c>
      <c r="L993" s="23"/>
      <c r="M993" s="24">
        <v>60</v>
      </c>
      <c r="N993" s="20">
        <f t="shared" si="676"/>
        <v>0</v>
      </c>
      <c r="O993" s="23"/>
      <c r="P993" s="25">
        <v>12</v>
      </c>
      <c r="Q993" s="20">
        <f t="shared" si="677"/>
        <v>0</v>
      </c>
      <c r="R993" s="23"/>
      <c r="S993" s="26">
        <v>12</v>
      </c>
      <c r="T993" s="20">
        <f t="shared" si="678"/>
        <v>0</v>
      </c>
      <c r="U993" s="23"/>
      <c r="V993" s="25">
        <v>8</v>
      </c>
      <c r="W993" s="20">
        <f t="shared" si="679"/>
        <v>0</v>
      </c>
      <c r="X993" s="23"/>
      <c r="Y993" s="25">
        <v>12</v>
      </c>
      <c r="Z993" s="20">
        <f t="shared" si="680"/>
        <v>0</v>
      </c>
      <c r="AA993" s="23"/>
      <c r="AB993" s="25">
        <v>10</v>
      </c>
      <c r="AC993" s="20">
        <f t="shared" si="681"/>
        <v>0</v>
      </c>
      <c r="AD993" s="23"/>
      <c r="AE993" s="25">
        <v>25</v>
      </c>
      <c r="AF993" s="20">
        <f t="shared" si="682"/>
        <v>0</v>
      </c>
      <c r="AG993" s="23"/>
      <c r="AH993" s="25">
        <v>7.5</v>
      </c>
      <c r="AI993" s="20">
        <f t="shared" si="683"/>
        <v>0</v>
      </c>
      <c r="AJ993" s="23"/>
      <c r="AK993" s="22">
        <v>15</v>
      </c>
      <c r="AL993" s="20">
        <f t="shared" si="684"/>
        <v>0</v>
      </c>
      <c r="AM993" s="23"/>
      <c r="AN993" s="25">
        <v>12</v>
      </c>
      <c r="AO993" s="20">
        <f t="shared" si="685"/>
        <v>0</v>
      </c>
      <c r="AP993" s="23">
        <f t="shared" si="686"/>
        <v>0</v>
      </c>
      <c r="AQ993" s="23"/>
      <c r="AR993" s="27">
        <v>4</v>
      </c>
      <c r="AS993" s="23">
        <f t="shared" si="687"/>
        <v>0</v>
      </c>
      <c r="AT993" s="23"/>
      <c r="AU993" s="28">
        <v>6</v>
      </c>
      <c r="AV993" s="23">
        <f t="shared" si="688"/>
        <v>0</v>
      </c>
      <c r="AW993" s="23"/>
      <c r="AX993" s="29">
        <f t="shared" si="689"/>
        <v>0</v>
      </c>
      <c r="AY993" s="23"/>
      <c r="AZ993" s="30" t="e">
        <f t="shared" si="690"/>
        <v>#DIV/0!</v>
      </c>
      <c r="BA993" s="30" t="e">
        <f t="shared" si="691"/>
        <v>#DIV/0!</v>
      </c>
      <c r="BB993" s="30" t="e">
        <f t="shared" si="692"/>
        <v>#DIV/0!</v>
      </c>
      <c r="BC993" s="20">
        <f t="shared" si="693"/>
        <v>0</v>
      </c>
      <c r="BD993" s="20">
        <f t="shared" si="694"/>
        <v>0</v>
      </c>
      <c r="BE993" s="20">
        <f t="shared" si="695"/>
        <v>0</v>
      </c>
      <c r="BF993" s="20">
        <f t="shared" si="696"/>
        <v>0</v>
      </c>
      <c r="BG993" s="50"/>
      <c r="BH993" s="51"/>
      <c r="BI993" s="31" t="e">
        <f t="shared" si="697"/>
        <v>#DIV/0!</v>
      </c>
      <c r="BJ993" s="32">
        <f t="shared" si="698"/>
        <v>0</v>
      </c>
      <c r="BK993" s="109" t="e">
        <f t="shared" si="712"/>
        <v>#DIV/0!</v>
      </c>
      <c r="BL993" s="34">
        <f t="shared" si="699"/>
        <v>0</v>
      </c>
      <c r="BM993" s="33" t="e">
        <f t="shared" si="713"/>
        <v>#DIV/0!</v>
      </c>
      <c r="BN993" s="35">
        <f t="shared" si="700"/>
        <v>0</v>
      </c>
      <c r="BO993" s="33" t="e">
        <f t="shared" si="714"/>
        <v>#DIV/0!</v>
      </c>
      <c r="BP993" s="34">
        <f t="shared" si="701"/>
        <v>0</v>
      </c>
      <c r="BQ993" s="33" t="e">
        <f t="shared" si="715"/>
        <v>#DIV/0!</v>
      </c>
      <c r="BR993" s="36">
        <f t="shared" si="702"/>
        <v>0</v>
      </c>
      <c r="BS993" s="37" t="e">
        <f t="shared" si="716"/>
        <v>#DIV/0!</v>
      </c>
      <c r="BT993" s="37"/>
      <c r="BU993" s="52"/>
      <c r="BV993" s="38" t="e">
        <f t="shared" si="703"/>
        <v>#DIV/0!</v>
      </c>
      <c r="BW993" s="39">
        <f t="shared" si="704"/>
        <v>0</v>
      </c>
      <c r="BX993" s="31" t="e">
        <f t="shared" si="705"/>
        <v>#DIV/0!</v>
      </c>
      <c r="BY993" s="53"/>
      <c r="BZ993" s="53"/>
      <c r="CA993" s="53"/>
      <c r="CB993" s="53"/>
      <c r="CC993" s="54"/>
      <c r="CD993" s="54"/>
      <c r="CE993" s="54"/>
      <c r="CF993" s="42" t="e">
        <f t="shared" si="706"/>
        <v>#DIV/0!</v>
      </c>
      <c r="CG993" s="42" t="e">
        <f t="shared" si="707"/>
        <v>#DIV/0!</v>
      </c>
      <c r="CH993" s="42" t="e">
        <f t="shared" si="708"/>
        <v>#DIV/0!</v>
      </c>
      <c r="CI993" s="42" t="e">
        <f t="shared" si="709"/>
        <v>#DIV/0!</v>
      </c>
      <c r="CJ993" s="42" t="e">
        <f t="shared" si="710"/>
        <v>#DIV/0!</v>
      </c>
      <c r="CK993" s="43">
        <f t="shared" si="717"/>
        <v>0</v>
      </c>
    </row>
    <row r="994" spans="1:89" ht="50" hidden="1" customHeight="1" thickBot="1" x14ac:dyDescent="0.65">
      <c r="A994" s="47">
        <v>987</v>
      </c>
      <c r="B994" s="47"/>
      <c r="C994" s="48"/>
      <c r="D994" s="48"/>
      <c r="E994" s="48"/>
      <c r="F994" s="23"/>
      <c r="G994" s="19">
        <v>40</v>
      </c>
      <c r="H994" s="20">
        <f t="shared" si="711"/>
        <v>0</v>
      </c>
      <c r="I994" s="23"/>
      <c r="J994" s="22">
        <v>50</v>
      </c>
      <c r="K994" s="20">
        <f t="shared" si="675"/>
        <v>0</v>
      </c>
      <c r="L994" s="23"/>
      <c r="M994" s="24">
        <v>60</v>
      </c>
      <c r="N994" s="20">
        <f t="shared" si="676"/>
        <v>0</v>
      </c>
      <c r="O994" s="23"/>
      <c r="P994" s="25">
        <v>12</v>
      </c>
      <c r="Q994" s="20">
        <f t="shared" si="677"/>
        <v>0</v>
      </c>
      <c r="R994" s="23"/>
      <c r="S994" s="26">
        <v>12</v>
      </c>
      <c r="T994" s="20">
        <f t="shared" si="678"/>
        <v>0</v>
      </c>
      <c r="U994" s="23"/>
      <c r="V994" s="25">
        <v>8</v>
      </c>
      <c r="W994" s="20">
        <f t="shared" si="679"/>
        <v>0</v>
      </c>
      <c r="X994" s="23"/>
      <c r="Y994" s="25">
        <v>12</v>
      </c>
      <c r="Z994" s="20">
        <f t="shared" si="680"/>
        <v>0</v>
      </c>
      <c r="AA994" s="23"/>
      <c r="AB994" s="25">
        <v>10</v>
      </c>
      <c r="AC994" s="20">
        <f t="shared" si="681"/>
        <v>0</v>
      </c>
      <c r="AD994" s="23"/>
      <c r="AE994" s="25">
        <v>25</v>
      </c>
      <c r="AF994" s="20">
        <f t="shared" si="682"/>
        <v>0</v>
      </c>
      <c r="AG994" s="23"/>
      <c r="AH994" s="25">
        <v>7.5</v>
      </c>
      <c r="AI994" s="20">
        <f t="shared" si="683"/>
        <v>0</v>
      </c>
      <c r="AJ994" s="23"/>
      <c r="AK994" s="22">
        <v>15</v>
      </c>
      <c r="AL994" s="20">
        <f t="shared" si="684"/>
        <v>0</v>
      </c>
      <c r="AM994" s="23"/>
      <c r="AN994" s="25">
        <v>12</v>
      </c>
      <c r="AO994" s="20">
        <f t="shared" si="685"/>
        <v>0</v>
      </c>
      <c r="AP994" s="23">
        <f t="shared" si="686"/>
        <v>0</v>
      </c>
      <c r="AQ994" s="23"/>
      <c r="AR994" s="27">
        <v>4</v>
      </c>
      <c r="AS994" s="23">
        <f t="shared" si="687"/>
        <v>0</v>
      </c>
      <c r="AT994" s="23"/>
      <c r="AU994" s="28">
        <v>6</v>
      </c>
      <c r="AV994" s="23">
        <f t="shared" si="688"/>
        <v>0</v>
      </c>
      <c r="AW994" s="23"/>
      <c r="AX994" s="29">
        <f t="shared" si="689"/>
        <v>0</v>
      </c>
      <c r="AY994" s="23"/>
      <c r="AZ994" s="30" t="e">
        <f t="shared" si="690"/>
        <v>#DIV/0!</v>
      </c>
      <c r="BA994" s="30" t="e">
        <f t="shared" si="691"/>
        <v>#DIV/0!</v>
      </c>
      <c r="BB994" s="30" t="e">
        <f t="shared" si="692"/>
        <v>#DIV/0!</v>
      </c>
      <c r="BC994" s="20">
        <f t="shared" si="693"/>
        <v>0</v>
      </c>
      <c r="BD994" s="20">
        <f t="shared" si="694"/>
        <v>0</v>
      </c>
      <c r="BE994" s="20">
        <f t="shared" si="695"/>
        <v>0</v>
      </c>
      <c r="BF994" s="20">
        <f t="shared" si="696"/>
        <v>0</v>
      </c>
      <c r="BG994" s="50"/>
      <c r="BH994" s="51"/>
      <c r="BI994" s="31" t="e">
        <f t="shared" si="697"/>
        <v>#DIV/0!</v>
      </c>
      <c r="BJ994" s="32">
        <f t="shared" si="698"/>
        <v>0</v>
      </c>
      <c r="BK994" s="109" t="e">
        <f t="shared" si="712"/>
        <v>#DIV/0!</v>
      </c>
      <c r="BL994" s="34">
        <f t="shared" si="699"/>
        <v>0</v>
      </c>
      <c r="BM994" s="33" t="e">
        <f t="shared" si="713"/>
        <v>#DIV/0!</v>
      </c>
      <c r="BN994" s="35">
        <f t="shared" si="700"/>
        <v>0</v>
      </c>
      <c r="BO994" s="33" t="e">
        <f t="shared" si="714"/>
        <v>#DIV/0!</v>
      </c>
      <c r="BP994" s="34">
        <f t="shared" si="701"/>
        <v>0</v>
      </c>
      <c r="BQ994" s="33" t="e">
        <f t="shared" si="715"/>
        <v>#DIV/0!</v>
      </c>
      <c r="BR994" s="36">
        <f t="shared" si="702"/>
        <v>0</v>
      </c>
      <c r="BS994" s="37" t="e">
        <f t="shared" si="716"/>
        <v>#DIV/0!</v>
      </c>
      <c r="BT994" s="37"/>
      <c r="BU994" s="52"/>
      <c r="BV994" s="38" t="e">
        <f t="shared" si="703"/>
        <v>#DIV/0!</v>
      </c>
      <c r="BW994" s="39">
        <f t="shared" si="704"/>
        <v>0</v>
      </c>
      <c r="BX994" s="31" t="e">
        <f t="shared" si="705"/>
        <v>#DIV/0!</v>
      </c>
      <c r="BY994" s="53"/>
      <c r="BZ994" s="53"/>
      <c r="CA994" s="53"/>
      <c r="CB994" s="53"/>
      <c r="CC994" s="54"/>
      <c r="CD994" s="54"/>
      <c r="CE994" s="54"/>
      <c r="CF994" s="42" t="e">
        <f t="shared" si="706"/>
        <v>#DIV/0!</v>
      </c>
      <c r="CG994" s="42" t="e">
        <f t="shared" si="707"/>
        <v>#DIV/0!</v>
      </c>
      <c r="CH994" s="42" t="e">
        <f t="shared" si="708"/>
        <v>#DIV/0!</v>
      </c>
      <c r="CI994" s="42" t="e">
        <f t="shared" si="709"/>
        <v>#DIV/0!</v>
      </c>
      <c r="CJ994" s="42" t="e">
        <f t="shared" si="710"/>
        <v>#DIV/0!</v>
      </c>
      <c r="CK994" s="43">
        <f t="shared" si="717"/>
        <v>0</v>
      </c>
    </row>
    <row r="995" spans="1:89" ht="50" hidden="1" customHeight="1" thickBot="1" x14ac:dyDescent="0.65">
      <c r="A995" s="47">
        <v>988</v>
      </c>
      <c r="B995" s="47"/>
      <c r="C995" s="48"/>
      <c r="D995" s="48"/>
      <c r="E995" s="48"/>
      <c r="F995" s="23"/>
      <c r="G995" s="19">
        <v>40</v>
      </c>
      <c r="H995" s="20">
        <f t="shared" si="711"/>
        <v>0</v>
      </c>
      <c r="I995" s="23"/>
      <c r="J995" s="22">
        <v>50</v>
      </c>
      <c r="K995" s="20">
        <f t="shared" si="675"/>
        <v>0</v>
      </c>
      <c r="L995" s="23"/>
      <c r="M995" s="24">
        <v>60</v>
      </c>
      <c r="N995" s="20">
        <f t="shared" si="676"/>
        <v>0</v>
      </c>
      <c r="O995" s="23"/>
      <c r="P995" s="25">
        <v>12</v>
      </c>
      <c r="Q995" s="20">
        <f t="shared" si="677"/>
        <v>0</v>
      </c>
      <c r="R995" s="23"/>
      <c r="S995" s="26">
        <v>12</v>
      </c>
      <c r="T995" s="20">
        <f t="shared" si="678"/>
        <v>0</v>
      </c>
      <c r="U995" s="23"/>
      <c r="V995" s="25">
        <v>8</v>
      </c>
      <c r="W995" s="20">
        <f t="shared" si="679"/>
        <v>0</v>
      </c>
      <c r="X995" s="23"/>
      <c r="Y995" s="25">
        <v>12</v>
      </c>
      <c r="Z995" s="20">
        <f t="shared" si="680"/>
        <v>0</v>
      </c>
      <c r="AA995" s="23"/>
      <c r="AB995" s="25">
        <v>10</v>
      </c>
      <c r="AC995" s="20">
        <f t="shared" si="681"/>
        <v>0</v>
      </c>
      <c r="AD995" s="23"/>
      <c r="AE995" s="25">
        <v>25</v>
      </c>
      <c r="AF995" s="20">
        <f t="shared" si="682"/>
        <v>0</v>
      </c>
      <c r="AG995" s="23"/>
      <c r="AH995" s="25">
        <v>7.5</v>
      </c>
      <c r="AI995" s="20">
        <f t="shared" si="683"/>
        <v>0</v>
      </c>
      <c r="AJ995" s="23"/>
      <c r="AK995" s="22">
        <v>15</v>
      </c>
      <c r="AL995" s="20">
        <f t="shared" si="684"/>
        <v>0</v>
      </c>
      <c r="AM995" s="23"/>
      <c r="AN995" s="25">
        <v>12</v>
      </c>
      <c r="AO995" s="20">
        <f t="shared" si="685"/>
        <v>0</v>
      </c>
      <c r="AP995" s="23">
        <f t="shared" si="686"/>
        <v>0</v>
      </c>
      <c r="AQ995" s="23"/>
      <c r="AR995" s="27">
        <v>4</v>
      </c>
      <c r="AS995" s="23">
        <f t="shared" si="687"/>
        <v>0</v>
      </c>
      <c r="AT995" s="23"/>
      <c r="AU995" s="28">
        <v>6</v>
      </c>
      <c r="AV995" s="23">
        <f t="shared" si="688"/>
        <v>0</v>
      </c>
      <c r="AW995" s="23"/>
      <c r="AX995" s="29">
        <f t="shared" si="689"/>
        <v>0</v>
      </c>
      <c r="AY995" s="23"/>
      <c r="AZ995" s="30" t="e">
        <f t="shared" si="690"/>
        <v>#DIV/0!</v>
      </c>
      <c r="BA995" s="30" t="e">
        <f t="shared" si="691"/>
        <v>#DIV/0!</v>
      </c>
      <c r="BB995" s="30" t="e">
        <f t="shared" si="692"/>
        <v>#DIV/0!</v>
      </c>
      <c r="BC995" s="20">
        <f t="shared" si="693"/>
        <v>0</v>
      </c>
      <c r="BD995" s="20">
        <f t="shared" si="694"/>
        <v>0</v>
      </c>
      <c r="BE995" s="20">
        <f t="shared" si="695"/>
        <v>0</v>
      </c>
      <c r="BF995" s="20">
        <f t="shared" si="696"/>
        <v>0</v>
      </c>
      <c r="BG995" s="50"/>
      <c r="BH995" s="51"/>
      <c r="BI995" s="31" t="e">
        <f t="shared" si="697"/>
        <v>#DIV/0!</v>
      </c>
      <c r="BJ995" s="32">
        <f t="shared" si="698"/>
        <v>0</v>
      </c>
      <c r="BK995" s="109" t="e">
        <f t="shared" si="712"/>
        <v>#DIV/0!</v>
      </c>
      <c r="BL995" s="34">
        <f t="shared" si="699"/>
        <v>0</v>
      </c>
      <c r="BM995" s="33" t="e">
        <f t="shared" si="713"/>
        <v>#DIV/0!</v>
      </c>
      <c r="BN995" s="35">
        <f t="shared" si="700"/>
        <v>0</v>
      </c>
      <c r="BO995" s="33" t="e">
        <f t="shared" si="714"/>
        <v>#DIV/0!</v>
      </c>
      <c r="BP995" s="34">
        <f t="shared" si="701"/>
        <v>0</v>
      </c>
      <c r="BQ995" s="33" t="e">
        <f t="shared" si="715"/>
        <v>#DIV/0!</v>
      </c>
      <c r="BR995" s="36">
        <f t="shared" si="702"/>
        <v>0</v>
      </c>
      <c r="BS995" s="37" t="e">
        <f t="shared" si="716"/>
        <v>#DIV/0!</v>
      </c>
      <c r="BT995" s="37"/>
      <c r="BU995" s="52"/>
      <c r="BV995" s="38" t="e">
        <f t="shared" si="703"/>
        <v>#DIV/0!</v>
      </c>
      <c r="BW995" s="39">
        <f t="shared" si="704"/>
        <v>0</v>
      </c>
      <c r="BX995" s="31" t="e">
        <f t="shared" si="705"/>
        <v>#DIV/0!</v>
      </c>
      <c r="BY995" s="53"/>
      <c r="BZ995" s="53"/>
      <c r="CA995" s="53"/>
      <c r="CB995" s="53"/>
      <c r="CC995" s="54"/>
      <c r="CD995" s="54"/>
      <c r="CE995" s="54"/>
      <c r="CF995" s="42" t="e">
        <f t="shared" si="706"/>
        <v>#DIV/0!</v>
      </c>
      <c r="CG995" s="42" t="e">
        <f t="shared" si="707"/>
        <v>#DIV/0!</v>
      </c>
      <c r="CH995" s="42" t="e">
        <f t="shared" si="708"/>
        <v>#DIV/0!</v>
      </c>
      <c r="CI995" s="42" t="e">
        <f t="shared" si="709"/>
        <v>#DIV/0!</v>
      </c>
      <c r="CJ995" s="42" t="e">
        <f t="shared" si="710"/>
        <v>#DIV/0!</v>
      </c>
      <c r="CK995" s="43">
        <f t="shared" si="717"/>
        <v>0</v>
      </c>
    </row>
    <row r="996" spans="1:89" ht="50" hidden="1" customHeight="1" thickBot="1" x14ac:dyDescent="0.65">
      <c r="A996" s="47">
        <v>989</v>
      </c>
      <c r="B996" s="47"/>
      <c r="C996" s="48"/>
      <c r="D996" s="48"/>
      <c r="E996" s="48"/>
      <c r="F996" s="23"/>
      <c r="G996" s="19">
        <v>40</v>
      </c>
      <c r="H996" s="20">
        <f t="shared" si="711"/>
        <v>0</v>
      </c>
      <c r="I996" s="23"/>
      <c r="J996" s="22">
        <v>50</v>
      </c>
      <c r="K996" s="20">
        <f t="shared" si="675"/>
        <v>0</v>
      </c>
      <c r="L996" s="23"/>
      <c r="M996" s="24">
        <v>60</v>
      </c>
      <c r="N996" s="20">
        <f t="shared" si="676"/>
        <v>0</v>
      </c>
      <c r="O996" s="23"/>
      <c r="P996" s="25">
        <v>12</v>
      </c>
      <c r="Q996" s="20">
        <f t="shared" si="677"/>
        <v>0</v>
      </c>
      <c r="R996" s="23"/>
      <c r="S996" s="26">
        <v>12</v>
      </c>
      <c r="T996" s="20">
        <f t="shared" si="678"/>
        <v>0</v>
      </c>
      <c r="U996" s="23"/>
      <c r="V996" s="25">
        <v>8</v>
      </c>
      <c r="W996" s="20">
        <f t="shared" si="679"/>
        <v>0</v>
      </c>
      <c r="X996" s="23"/>
      <c r="Y996" s="25">
        <v>12</v>
      </c>
      <c r="Z996" s="20">
        <f t="shared" si="680"/>
        <v>0</v>
      </c>
      <c r="AA996" s="23"/>
      <c r="AB996" s="25">
        <v>10</v>
      </c>
      <c r="AC996" s="20">
        <f t="shared" si="681"/>
        <v>0</v>
      </c>
      <c r="AD996" s="23"/>
      <c r="AE996" s="25">
        <v>25</v>
      </c>
      <c r="AF996" s="20">
        <f t="shared" si="682"/>
        <v>0</v>
      </c>
      <c r="AG996" s="23"/>
      <c r="AH996" s="25">
        <v>7.5</v>
      </c>
      <c r="AI996" s="20">
        <f t="shared" si="683"/>
        <v>0</v>
      </c>
      <c r="AJ996" s="23"/>
      <c r="AK996" s="22">
        <v>15</v>
      </c>
      <c r="AL996" s="20">
        <f t="shared" si="684"/>
        <v>0</v>
      </c>
      <c r="AM996" s="23"/>
      <c r="AN996" s="25">
        <v>12</v>
      </c>
      <c r="AO996" s="20">
        <f t="shared" si="685"/>
        <v>0</v>
      </c>
      <c r="AP996" s="23">
        <f t="shared" si="686"/>
        <v>0</v>
      </c>
      <c r="AQ996" s="23"/>
      <c r="AR996" s="27">
        <v>4</v>
      </c>
      <c r="AS996" s="23">
        <f t="shared" si="687"/>
        <v>0</v>
      </c>
      <c r="AT996" s="23"/>
      <c r="AU996" s="28">
        <v>6</v>
      </c>
      <c r="AV996" s="23">
        <f t="shared" si="688"/>
        <v>0</v>
      </c>
      <c r="AW996" s="23"/>
      <c r="AX996" s="29">
        <f t="shared" si="689"/>
        <v>0</v>
      </c>
      <c r="AY996" s="23"/>
      <c r="AZ996" s="30" t="e">
        <f t="shared" si="690"/>
        <v>#DIV/0!</v>
      </c>
      <c r="BA996" s="30" t="e">
        <f t="shared" si="691"/>
        <v>#DIV/0!</v>
      </c>
      <c r="BB996" s="30" t="e">
        <f t="shared" si="692"/>
        <v>#DIV/0!</v>
      </c>
      <c r="BC996" s="20">
        <f t="shared" si="693"/>
        <v>0</v>
      </c>
      <c r="BD996" s="20">
        <f t="shared" si="694"/>
        <v>0</v>
      </c>
      <c r="BE996" s="20">
        <f t="shared" si="695"/>
        <v>0</v>
      </c>
      <c r="BF996" s="20">
        <f t="shared" si="696"/>
        <v>0</v>
      </c>
      <c r="BG996" s="50"/>
      <c r="BH996" s="51"/>
      <c r="BI996" s="31" t="e">
        <f t="shared" si="697"/>
        <v>#DIV/0!</v>
      </c>
      <c r="BJ996" s="32">
        <f t="shared" si="698"/>
        <v>0</v>
      </c>
      <c r="BK996" s="109" t="e">
        <f t="shared" si="712"/>
        <v>#DIV/0!</v>
      </c>
      <c r="BL996" s="34">
        <f t="shared" si="699"/>
        <v>0</v>
      </c>
      <c r="BM996" s="33" t="e">
        <f t="shared" si="713"/>
        <v>#DIV/0!</v>
      </c>
      <c r="BN996" s="35">
        <f t="shared" si="700"/>
        <v>0</v>
      </c>
      <c r="BO996" s="33" t="e">
        <f t="shared" si="714"/>
        <v>#DIV/0!</v>
      </c>
      <c r="BP996" s="34">
        <f t="shared" si="701"/>
        <v>0</v>
      </c>
      <c r="BQ996" s="33" t="e">
        <f t="shared" si="715"/>
        <v>#DIV/0!</v>
      </c>
      <c r="BR996" s="36">
        <f t="shared" si="702"/>
        <v>0</v>
      </c>
      <c r="BS996" s="37" t="e">
        <f t="shared" si="716"/>
        <v>#DIV/0!</v>
      </c>
      <c r="BT996" s="37"/>
      <c r="BU996" s="52"/>
      <c r="BV996" s="38" t="e">
        <f t="shared" si="703"/>
        <v>#DIV/0!</v>
      </c>
      <c r="BW996" s="39">
        <f t="shared" si="704"/>
        <v>0</v>
      </c>
      <c r="BX996" s="31" t="e">
        <f t="shared" si="705"/>
        <v>#DIV/0!</v>
      </c>
      <c r="BY996" s="53"/>
      <c r="BZ996" s="53"/>
      <c r="CA996" s="53"/>
      <c r="CB996" s="53"/>
      <c r="CC996" s="54"/>
      <c r="CD996" s="54"/>
      <c r="CE996" s="54"/>
      <c r="CF996" s="42" t="e">
        <f t="shared" si="706"/>
        <v>#DIV/0!</v>
      </c>
      <c r="CG996" s="42" t="e">
        <f t="shared" si="707"/>
        <v>#DIV/0!</v>
      </c>
      <c r="CH996" s="42" t="e">
        <f t="shared" si="708"/>
        <v>#DIV/0!</v>
      </c>
      <c r="CI996" s="42" t="e">
        <f t="shared" si="709"/>
        <v>#DIV/0!</v>
      </c>
      <c r="CJ996" s="42" t="e">
        <f t="shared" si="710"/>
        <v>#DIV/0!</v>
      </c>
      <c r="CK996" s="43">
        <f t="shared" si="717"/>
        <v>0</v>
      </c>
    </row>
    <row r="997" spans="1:89" ht="50" hidden="1" customHeight="1" thickBot="1" x14ac:dyDescent="0.65">
      <c r="A997" s="47">
        <v>990</v>
      </c>
      <c r="B997" s="47"/>
      <c r="C997" s="48"/>
      <c r="D997" s="48"/>
      <c r="E997" s="48"/>
      <c r="F997" s="23"/>
      <c r="G997" s="19">
        <v>40</v>
      </c>
      <c r="H997" s="20">
        <f t="shared" si="711"/>
        <v>0</v>
      </c>
      <c r="I997" s="23"/>
      <c r="J997" s="22">
        <v>50</v>
      </c>
      <c r="K997" s="20">
        <f t="shared" si="675"/>
        <v>0</v>
      </c>
      <c r="L997" s="23"/>
      <c r="M997" s="24">
        <v>60</v>
      </c>
      <c r="N997" s="20">
        <f t="shared" si="676"/>
        <v>0</v>
      </c>
      <c r="O997" s="23"/>
      <c r="P997" s="25">
        <v>12</v>
      </c>
      <c r="Q997" s="20">
        <f t="shared" si="677"/>
        <v>0</v>
      </c>
      <c r="R997" s="23"/>
      <c r="S997" s="26">
        <v>12</v>
      </c>
      <c r="T997" s="20">
        <f t="shared" si="678"/>
        <v>0</v>
      </c>
      <c r="U997" s="23"/>
      <c r="V997" s="25">
        <v>8</v>
      </c>
      <c r="W997" s="20">
        <f t="shared" si="679"/>
        <v>0</v>
      </c>
      <c r="X997" s="23"/>
      <c r="Y997" s="25">
        <v>12</v>
      </c>
      <c r="Z997" s="20">
        <f t="shared" si="680"/>
        <v>0</v>
      </c>
      <c r="AA997" s="23"/>
      <c r="AB997" s="25">
        <v>10</v>
      </c>
      <c r="AC997" s="20">
        <f t="shared" si="681"/>
        <v>0</v>
      </c>
      <c r="AD997" s="23"/>
      <c r="AE997" s="25">
        <v>25</v>
      </c>
      <c r="AF997" s="20">
        <f t="shared" si="682"/>
        <v>0</v>
      </c>
      <c r="AG997" s="23"/>
      <c r="AH997" s="25">
        <v>7.5</v>
      </c>
      <c r="AI997" s="20">
        <f t="shared" si="683"/>
        <v>0</v>
      </c>
      <c r="AJ997" s="23"/>
      <c r="AK997" s="22">
        <v>15</v>
      </c>
      <c r="AL997" s="20">
        <f t="shared" si="684"/>
        <v>0</v>
      </c>
      <c r="AM997" s="23"/>
      <c r="AN997" s="25">
        <v>12</v>
      </c>
      <c r="AO997" s="20">
        <f t="shared" si="685"/>
        <v>0</v>
      </c>
      <c r="AP997" s="23">
        <f t="shared" si="686"/>
        <v>0</v>
      </c>
      <c r="AQ997" s="23"/>
      <c r="AR997" s="27">
        <v>4</v>
      </c>
      <c r="AS997" s="23">
        <f t="shared" si="687"/>
        <v>0</v>
      </c>
      <c r="AT997" s="23"/>
      <c r="AU997" s="28">
        <v>6</v>
      </c>
      <c r="AV997" s="23">
        <f t="shared" si="688"/>
        <v>0</v>
      </c>
      <c r="AW997" s="23"/>
      <c r="AX997" s="29">
        <f t="shared" si="689"/>
        <v>0</v>
      </c>
      <c r="AY997" s="23"/>
      <c r="AZ997" s="30" t="e">
        <f t="shared" si="690"/>
        <v>#DIV/0!</v>
      </c>
      <c r="BA997" s="30" t="e">
        <f t="shared" si="691"/>
        <v>#DIV/0!</v>
      </c>
      <c r="BB997" s="30" t="e">
        <f t="shared" si="692"/>
        <v>#DIV/0!</v>
      </c>
      <c r="BC997" s="20">
        <f t="shared" si="693"/>
        <v>0</v>
      </c>
      <c r="BD997" s="20">
        <f t="shared" si="694"/>
        <v>0</v>
      </c>
      <c r="BE997" s="20">
        <f t="shared" si="695"/>
        <v>0</v>
      </c>
      <c r="BF997" s="20">
        <f t="shared" si="696"/>
        <v>0</v>
      </c>
      <c r="BG997" s="50"/>
      <c r="BH997" s="51"/>
      <c r="BI997" s="31" t="e">
        <f t="shared" si="697"/>
        <v>#DIV/0!</v>
      </c>
      <c r="BJ997" s="32">
        <f t="shared" si="698"/>
        <v>0</v>
      </c>
      <c r="BK997" s="109" t="e">
        <f t="shared" si="712"/>
        <v>#DIV/0!</v>
      </c>
      <c r="BL997" s="34">
        <f t="shared" si="699"/>
        <v>0</v>
      </c>
      <c r="BM997" s="33" t="e">
        <f t="shared" si="713"/>
        <v>#DIV/0!</v>
      </c>
      <c r="BN997" s="35">
        <f t="shared" si="700"/>
        <v>0</v>
      </c>
      <c r="BO997" s="33" t="e">
        <f t="shared" si="714"/>
        <v>#DIV/0!</v>
      </c>
      <c r="BP997" s="34">
        <f t="shared" si="701"/>
        <v>0</v>
      </c>
      <c r="BQ997" s="33" t="e">
        <f t="shared" si="715"/>
        <v>#DIV/0!</v>
      </c>
      <c r="BR997" s="36">
        <f t="shared" si="702"/>
        <v>0</v>
      </c>
      <c r="BS997" s="37" t="e">
        <f t="shared" si="716"/>
        <v>#DIV/0!</v>
      </c>
      <c r="BT997" s="37"/>
      <c r="BU997" s="52"/>
      <c r="BV997" s="38" t="e">
        <f t="shared" si="703"/>
        <v>#DIV/0!</v>
      </c>
      <c r="BW997" s="39">
        <f t="shared" si="704"/>
        <v>0</v>
      </c>
      <c r="BX997" s="31" t="e">
        <f t="shared" si="705"/>
        <v>#DIV/0!</v>
      </c>
      <c r="BY997" s="53"/>
      <c r="BZ997" s="53"/>
      <c r="CA997" s="53"/>
      <c r="CB997" s="53"/>
      <c r="CC997" s="54"/>
      <c r="CD997" s="54"/>
      <c r="CE997" s="54"/>
      <c r="CF997" s="42" t="e">
        <f t="shared" si="706"/>
        <v>#DIV/0!</v>
      </c>
      <c r="CG997" s="42" t="e">
        <f t="shared" si="707"/>
        <v>#DIV/0!</v>
      </c>
      <c r="CH997" s="42" t="e">
        <f t="shared" si="708"/>
        <v>#DIV/0!</v>
      </c>
      <c r="CI997" s="42" t="e">
        <f t="shared" si="709"/>
        <v>#DIV/0!</v>
      </c>
      <c r="CJ997" s="42" t="e">
        <f t="shared" si="710"/>
        <v>#DIV/0!</v>
      </c>
      <c r="CK997" s="43">
        <f t="shared" si="717"/>
        <v>0</v>
      </c>
    </row>
    <row r="998" spans="1:89" ht="50" hidden="1" customHeight="1" thickBot="1" x14ac:dyDescent="0.65">
      <c r="A998" s="47">
        <v>991</v>
      </c>
      <c r="B998" s="47"/>
      <c r="C998" s="48"/>
      <c r="D998" s="48"/>
      <c r="E998" s="48"/>
      <c r="F998" s="23"/>
      <c r="G998" s="19">
        <v>40</v>
      </c>
      <c r="H998" s="20">
        <f t="shared" si="711"/>
        <v>0</v>
      </c>
      <c r="I998" s="23"/>
      <c r="J998" s="22">
        <v>50</v>
      </c>
      <c r="K998" s="20">
        <f t="shared" si="675"/>
        <v>0</v>
      </c>
      <c r="L998" s="23"/>
      <c r="M998" s="24">
        <v>60</v>
      </c>
      <c r="N998" s="20">
        <f t="shared" si="676"/>
        <v>0</v>
      </c>
      <c r="O998" s="23"/>
      <c r="P998" s="25">
        <v>12</v>
      </c>
      <c r="Q998" s="20">
        <f t="shared" si="677"/>
        <v>0</v>
      </c>
      <c r="R998" s="23"/>
      <c r="S998" s="26">
        <v>12</v>
      </c>
      <c r="T998" s="20">
        <f t="shared" si="678"/>
        <v>0</v>
      </c>
      <c r="U998" s="23"/>
      <c r="V998" s="25">
        <v>8</v>
      </c>
      <c r="W998" s="20">
        <f t="shared" si="679"/>
        <v>0</v>
      </c>
      <c r="X998" s="23"/>
      <c r="Y998" s="25">
        <v>12</v>
      </c>
      <c r="Z998" s="20">
        <f t="shared" si="680"/>
        <v>0</v>
      </c>
      <c r="AA998" s="23"/>
      <c r="AB998" s="25">
        <v>10</v>
      </c>
      <c r="AC998" s="20">
        <f t="shared" si="681"/>
        <v>0</v>
      </c>
      <c r="AD998" s="23"/>
      <c r="AE998" s="25">
        <v>25</v>
      </c>
      <c r="AF998" s="20">
        <f t="shared" si="682"/>
        <v>0</v>
      </c>
      <c r="AG998" s="23"/>
      <c r="AH998" s="25">
        <v>7.5</v>
      </c>
      <c r="AI998" s="20">
        <f t="shared" si="683"/>
        <v>0</v>
      </c>
      <c r="AJ998" s="23"/>
      <c r="AK998" s="22">
        <v>15</v>
      </c>
      <c r="AL998" s="20">
        <f t="shared" si="684"/>
        <v>0</v>
      </c>
      <c r="AM998" s="23"/>
      <c r="AN998" s="25">
        <v>12</v>
      </c>
      <c r="AO998" s="20">
        <f t="shared" si="685"/>
        <v>0</v>
      </c>
      <c r="AP998" s="23">
        <f t="shared" si="686"/>
        <v>0</v>
      </c>
      <c r="AQ998" s="23"/>
      <c r="AR998" s="27">
        <v>4</v>
      </c>
      <c r="AS998" s="23">
        <f t="shared" si="687"/>
        <v>0</v>
      </c>
      <c r="AT998" s="23"/>
      <c r="AU998" s="28">
        <v>6</v>
      </c>
      <c r="AV998" s="23">
        <f t="shared" si="688"/>
        <v>0</v>
      </c>
      <c r="AW998" s="23"/>
      <c r="AX998" s="29">
        <f t="shared" si="689"/>
        <v>0</v>
      </c>
      <c r="AY998" s="23"/>
      <c r="AZ998" s="30" t="e">
        <f t="shared" si="690"/>
        <v>#DIV/0!</v>
      </c>
      <c r="BA998" s="30" t="e">
        <f t="shared" si="691"/>
        <v>#DIV/0!</v>
      </c>
      <c r="BB998" s="30" t="e">
        <f t="shared" si="692"/>
        <v>#DIV/0!</v>
      </c>
      <c r="BC998" s="20">
        <f t="shared" si="693"/>
        <v>0</v>
      </c>
      <c r="BD998" s="20">
        <f t="shared" si="694"/>
        <v>0</v>
      </c>
      <c r="BE998" s="20">
        <f t="shared" si="695"/>
        <v>0</v>
      </c>
      <c r="BF998" s="20">
        <f t="shared" si="696"/>
        <v>0</v>
      </c>
      <c r="BG998" s="50"/>
      <c r="BH998" s="51"/>
      <c r="BI998" s="31" t="e">
        <f t="shared" si="697"/>
        <v>#DIV/0!</v>
      </c>
      <c r="BJ998" s="32">
        <f t="shared" si="698"/>
        <v>0</v>
      </c>
      <c r="BK998" s="109" t="e">
        <f t="shared" si="712"/>
        <v>#DIV/0!</v>
      </c>
      <c r="BL998" s="34">
        <f t="shared" si="699"/>
        <v>0</v>
      </c>
      <c r="BM998" s="33" t="e">
        <f t="shared" si="713"/>
        <v>#DIV/0!</v>
      </c>
      <c r="BN998" s="35">
        <f t="shared" si="700"/>
        <v>0</v>
      </c>
      <c r="BO998" s="33" t="e">
        <f t="shared" si="714"/>
        <v>#DIV/0!</v>
      </c>
      <c r="BP998" s="34">
        <f t="shared" si="701"/>
        <v>0</v>
      </c>
      <c r="BQ998" s="33" t="e">
        <f t="shared" si="715"/>
        <v>#DIV/0!</v>
      </c>
      <c r="BR998" s="36">
        <f t="shared" si="702"/>
        <v>0</v>
      </c>
      <c r="BS998" s="37" t="e">
        <f t="shared" si="716"/>
        <v>#DIV/0!</v>
      </c>
      <c r="BT998" s="37"/>
      <c r="BU998" s="52"/>
      <c r="BV998" s="38" t="e">
        <f t="shared" si="703"/>
        <v>#DIV/0!</v>
      </c>
      <c r="BW998" s="39">
        <f t="shared" si="704"/>
        <v>0</v>
      </c>
      <c r="BX998" s="31" t="e">
        <f t="shared" si="705"/>
        <v>#DIV/0!</v>
      </c>
      <c r="BY998" s="53"/>
      <c r="BZ998" s="53"/>
      <c r="CA998" s="53"/>
      <c r="CB998" s="53"/>
      <c r="CC998" s="54"/>
      <c r="CD998" s="54"/>
      <c r="CE998" s="54"/>
      <c r="CF998" s="42" t="e">
        <f t="shared" si="706"/>
        <v>#DIV/0!</v>
      </c>
      <c r="CG998" s="42" t="e">
        <f t="shared" si="707"/>
        <v>#DIV/0!</v>
      </c>
      <c r="CH998" s="42" t="e">
        <f t="shared" si="708"/>
        <v>#DIV/0!</v>
      </c>
      <c r="CI998" s="42" t="e">
        <f t="shared" si="709"/>
        <v>#DIV/0!</v>
      </c>
      <c r="CJ998" s="42" t="e">
        <f t="shared" si="710"/>
        <v>#DIV/0!</v>
      </c>
      <c r="CK998" s="43">
        <f t="shared" si="717"/>
        <v>0</v>
      </c>
    </row>
    <row r="999" spans="1:89" ht="50" hidden="1" customHeight="1" thickBot="1" x14ac:dyDescent="0.65">
      <c r="A999" s="47">
        <v>992</v>
      </c>
      <c r="B999" s="47"/>
      <c r="C999" s="48"/>
      <c r="D999" s="48"/>
      <c r="E999" s="48"/>
      <c r="F999" s="23"/>
      <c r="G999" s="19">
        <v>40</v>
      </c>
      <c r="H999" s="20">
        <f t="shared" si="711"/>
        <v>0</v>
      </c>
      <c r="I999" s="23"/>
      <c r="J999" s="22">
        <v>50</v>
      </c>
      <c r="K999" s="20">
        <f t="shared" si="675"/>
        <v>0</v>
      </c>
      <c r="L999" s="23"/>
      <c r="M999" s="24">
        <v>60</v>
      </c>
      <c r="N999" s="20">
        <f t="shared" si="676"/>
        <v>0</v>
      </c>
      <c r="O999" s="23"/>
      <c r="P999" s="25">
        <v>12</v>
      </c>
      <c r="Q999" s="20">
        <f t="shared" si="677"/>
        <v>0</v>
      </c>
      <c r="R999" s="23"/>
      <c r="S999" s="26">
        <v>12</v>
      </c>
      <c r="T999" s="20">
        <f t="shared" si="678"/>
        <v>0</v>
      </c>
      <c r="U999" s="23"/>
      <c r="V999" s="25">
        <v>8</v>
      </c>
      <c r="W999" s="20">
        <f t="shared" si="679"/>
        <v>0</v>
      </c>
      <c r="X999" s="23"/>
      <c r="Y999" s="25">
        <v>12</v>
      </c>
      <c r="Z999" s="20">
        <f t="shared" si="680"/>
        <v>0</v>
      </c>
      <c r="AA999" s="23"/>
      <c r="AB999" s="25">
        <v>10</v>
      </c>
      <c r="AC999" s="20">
        <f t="shared" si="681"/>
        <v>0</v>
      </c>
      <c r="AD999" s="23"/>
      <c r="AE999" s="25">
        <v>25</v>
      </c>
      <c r="AF999" s="20">
        <f t="shared" si="682"/>
        <v>0</v>
      </c>
      <c r="AG999" s="23"/>
      <c r="AH999" s="25">
        <v>7.5</v>
      </c>
      <c r="AI999" s="20">
        <f t="shared" si="683"/>
        <v>0</v>
      </c>
      <c r="AJ999" s="23"/>
      <c r="AK999" s="22">
        <v>15</v>
      </c>
      <c r="AL999" s="20">
        <f t="shared" si="684"/>
        <v>0</v>
      </c>
      <c r="AM999" s="23"/>
      <c r="AN999" s="25">
        <v>12</v>
      </c>
      <c r="AO999" s="20">
        <f t="shared" si="685"/>
        <v>0</v>
      </c>
      <c r="AP999" s="23">
        <f t="shared" si="686"/>
        <v>0</v>
      </c>
      <c r="AQ999" s="23"/>
      <c r="AR999" s="27">
        <v>4</v>
      </c>
      <c r="AS999" s="23">
        <f t="shared" si="687"/>
        <v>0</v>
      </c>
      <c r="AT999" s="23"/>
      <c r="AU999" s="28">
        <v>6</v>
      </c>
      <c r="AV999" s="23">
        <f t="shared" si="688"/>
        <v>0</v>
      </c>
      <c r="AW999" s="23"/>
      <c r="AX999" s="29">
        <f t="shared" si="689"/>
        <v>0</v>
      </c>
      <c r="AY999" s="23"/>
      <c r="AZ999" s="30" t="e">
        <f t="shared" si="690"/>
        <v>#DIV/0!</v>
      </c>
      <c r="BA999" s="30" t="e">
        <f t="shared" si="691"/>
        <v>#DIV/0!</v>
      </c>
      <c r="BB999" s="30" t="e">
        <f t="shared" si="692"/>
        <v>#DIV/0!</v>
      </c>
      <c r="BC999" s="20">
        <f t="shared" si="693"/>
        <v>0</v>
      </c>
      <c r="BD999" s="20">
        <f t="shared" si="694"/>
        <v>0</v>
      </c>
      <c r="BE999" s="20">
        <f t="shared" si="695"/>
        <v>0</v>
      </c>
      <c r="BF999" s="20">
        <f t="shared" si="696"/>
        <v>0</v>
      </c>
      <c r="BG999" s="50"/>
      <c r="BH999" s="51"/>
      <c r="BI999" s="31" t="e">
        <f t="shared" si="697"/>
        <v>#DIV/0!</v>
      </c>
      <c r="BJ999" s="32">
        <f t="shared" si="698"/>
        <v>0</v>
      </c>
      <c r="BK999" s="109" t="e">
        <f t="shared" si="712"/>
        <v>#DIV/0!</v>
      </c>
      <c r="BL999" s="34">
        <f t="shared" si="699"/>
        <v>0</v>
      </c>
      <c r="BM999" s="33" t="e">
        <f t="shared" si="713"/>
        <v>#DIV/0!</v>
      </c>
      <c r="BN999" s="35">
        <f t="shared" si="700"/>
        <v>0</v>
      </c>
      <c r="BO999" s="33" t="e">
        <f t="shared" si="714"/>
        <v>#DIV/0!</v>
      </c>
      <c r="BP999" s="34">
        <f t="shared" si="701"/>
        <v>0</v>
      </c>
      <c r="BQ999" s="33" t="e">
        <f t="shared" si="715"/>
        <v>#DIV/0!</v>
      </c>
      <c r="BR999" s="36">
        <f t="shared" si="702"/>
        <v>0</v>
      </c>
      <c r="BS999" s="37" t="e">
        <f t="shared" si="716"/>
        <v>#DIV/0!</v>
      </c>
      <c r="BT999" s="37"/>
      <c r="BU999" s="52"/>
      <c r="BV999" s="38" t="e">
        <f t="shared" si="703"/>
        <v>#DIV/0!</v>
      </c>
      <c r="BW999" s="39">
        <f t="shared" si="704"/>
        <v>0</v>
      </c>
      <c r="BX999" s="31" t="e">
        <f t="shared" si="705"/>
        <v>#DIV/0!</v>
      </c>
      <c r="BY999" s="53"/>
      <c r="BZ999" s="53"/>
      <c r="CA999" s="53"/>
      <c r="CB999" s="53"/>
      <c r="CC999" s="54"/>
      <c r="CD999" s="54"/>
      <c r="CE999" s="54"/>
      <c r="CF999" s="42" t="e">
        <f t="shared" si="706"/>
        <v>#DIV/0!</v>
      </c>
      <c r="CG999" s="42" t="e">
        <f t="shared" si="707"/>
        <v>#DIV/0!</v>
      </c>
      <c r="CH999" s="42" t="e">
        <f t="shared" si="708"/>
        <v>#DIV/0!</v>
      </c>
      <c r="CI999" s="42" t="e">
        <f t="shared" si="709"/>
        <v>#DIV/0!</v>
      </c>
      <c r="CJ999" s="42" t="e">
        <f t="shared" si="710"/>
        <v>#DIV/0!</v>
      </c>
      <c r="CK999" s="43">
        <f t="shared" si="717"/>
        <v>0</v>
      </c>
    </row>
    <row r="1000" spans="1:89" ht="50" hidden="1" customHeight="1" thickBot="1" x14ac:dyDescent="0.65">
      <c r="A1000" s="47">
        <v>993</v>
      </c>
      <c r="B1000" s="47"/>
      <c r="C1000" s="48"/>
      <c r="D1000" s="48"/>
      <c r="E1000" s="48"/>
      <c r="F1000" s="23"/>
      <c r="G1000" s="19">
        <v>40</v>
      </c>
      <c r="H1000" s="20">
        <f t="shared" si="711"/>
        <v>0</v>
      </c>
      <c r="I1000" s="23"/>
      <c r="J1000" s="22">
        <v>50</v>
      </c>
      <c r="K1000" s="20">
        <f t="shared" si="675"/>
        <v>0</v>
      </c>
      <c r="L1000" s="23"/>
      <c r="M1000" s="24">
        <v>60</v>
      </c>
      <c r="N1000" s="20">
        <f t="shared" si="676"/>
        <v>0</v>
      </c>
      <c r="O1000" s="23"/>
      <c r="P1000" s="25">
        <v>12</v>
      </c>
      <c r="Q1000" s="20">
        <f t="shared" si="677"/>
        <v>0</v>
      </c>
      <c r="R1000" s="23"/>
      <c r="S1000" s="26">
        <v>12</v>
      </c>
      <c r="T1000" s="20">
        <f t="shared" si="678"/>
        <v>0</v>
      </c>
      <c r="U1000" s="23"/>
      <c r="V1000" s="25">
        <v>8</v>
      </c>
      <c r="W1000" s="20">
        <f t="shared" si="679"/>
        <v>0</v>
      </c>
      <c r="X1000" s="23"/>
      <c r="Y1000" s="25">
        <v>12</v>
      </c>
      <c r="Z1000" s="20">
        <f t="shared" si="680"/>
        <v>0</v>
      </c>
      <c r="AA1000" s="23"/>
      <c r="AB1000" s="25">
        <v>10</v>
      </c>
      <c r="AC1000" s="20">
        <f t="shared" si="681"/>
        <v>0</v>
      </c>
      <c r="AD1000" s="23"/>
      <c r="AE1000" s="25">
        <v>25</v>
      </c>
      <c r="AF1000" s="20">
        <f t="shared" si="682"/>
        <v>0</v>
      </c>
      <c r="AG1000" s="23"/>
      <c r="AH1000" s="25">
        <v>7.5</v>
      </c>
      <c r="AI1000" s="20">
        <f t="shared" si="683"/>
        <v>0</v>
      </c>
      <c r="AJ1000" s="23"/>
      <c r="AK1000" s="22">
        <v>15</v>
      </c>
      <c r="AL1000" s="20">
        <f t="shared" si="684"/>
        <v>0</v>
      </c>
      <c r="AM1000" s="23"/>
      <c r="AN1000" s="25">
        <v>12</v>
      </c>
      <c r="AO1000" s="20">
        <f t="shared" si="685"/>
        <v>0</v>
      </c>
      <c r="AP1000" s="23">
        <f t="shared" si="686"/>
        <v>0</v>
      </c>
      <c r="AQ1000" s="23"/>
      <c r="AR1000" s="27">
        <v>4</v>
      </c>
      <c r="AS1000" s="23">
        <f t="shared" si="687"/>
        <v>0</v>
      </c>
      <c r="AT1000" s="23"/>
      <c r="AU1000" s="28">
        <v>6</v>
      </c>
      <c r="AV1000" s="23">
        <f t="shared" si="688"/>
        <v>0</v>
      </c>
      <c r="AW1000" s="23"/>
      <c r="AX1000" s="29">
        <f t="shared" si="689"/>
        <v>0</v>
      </c>
      <c r="AY1000" s="23"/>
      <c r="AZ1000" s="30" t="e">
        <f t="shared" si="690"/>
        <v>#DIV/0!</v>
      </c>
      <c r="BA1000" s="30" t="e">
        <f t="shared" si="691"/>
        <v>#DIV/0!</v>
      </c>
      <c r="BB1000" s="30" t="e">
        <f t="shared" si="692"/>
        <v>#DIV/0!</v>
      </c>
      <c r="BC1000" s="20">
        <f t="shared" si="693"/>
        <v>0</v>
      </c>
      <c r="BD1000" s="20">
        <f t="shared" si="694"/>
        <v>0</v>
      </c>
      <c r="BE1000" s="20">
        <f t="shared" si="695"/>
        <v>0</v>
      </c>
      <c r="BF1000" s="20">
        <f t="shared" si="696"/>
        <v>0</v>
      </c>
      <c r="BG1000" s="50"/>
      <c r="BH1000" s="51"/>
      <c r="BI1000" s="31" t="e">
        <f t="shared" si="697"/>
        <v>#DIV/0!</v>
      </c>
      <c r="BJ1000" s="32">
        <f t="shared" si="698"/>
        <v>0</v>
      </c>
      <c r="BK1000" s="109" t="e">
        <f t="shared" si="712"/>
        <v>#DIV/0!</v>
      </c>
      <c r="BL1000" s="34">
        <f t="shared" si="699"/>
        <v>0</v>
      </c>
      <c r="BM1000" s="33" t="e">
        <f t="shared" si="713"/>
        <v>#DIV/0!</v>
      </c>
      <c r="BN1000" s="35">
        <f t="shared" si="700"/>
        <v>0</v>
      </c>
      <c r="BO1000" s="33" t="e">
        <f t="shared" si="714"/>
        <v>#DIV/0!</v>
      </c>
      <c r="BP1000" s="34">
        <f t="shared" si="701"/>
        <v>0</v>
      </c>
      <c r="BQ1000" s="33" t="e">
        <f t="shared" si="715"/>
        <v>#DIV/0!</v>
      </c>
      <c r="BR1000" s="36">
        <f t="shared" si="702"/>
        <v>0</v>
      </c>
      <c r="BS1000" s="37" t="e">
        <f t="shared" si="716"/>
        <v>#DIV/0!</v>
      </c>
      <c r="BT1000" s="37"/>
      <c r="BU1000" s="52"/>
      <c r="BV1000" s="38" t="e">
        <f t="shared" si="703"/>
        <v>#DIV/0!</v>
      </c>
      <c r="BW1000" s="39">
        <f t="shared" si="704"/>
        <v>0</v>
      </c>
      <c r="BX1000" s="31" t="e">
        <f t="shared" si="705"/>
        <v>#DIV/0!</v>
      </c>
      <c r="BY1000" s="53"/>
      <c r="BZ1000" s="53"/>
      <c r="CA1000" s="53"/>
      <c r="CB1000" s="53"/>
      <c r="CC1000" s="54"/>
      <c r="CD1000" s="54"/>
      <c r="CE1000" s="54"/>
      <c r="CF1000" s="42" t="e">
        <f t="shared" si="706"/>
        <v>#DIV/0!</v>
      </c>
      <c r="CG1000" s="42" t="e">
        <f t="shared" si="707"/>
        <v>#DIV/0!</v>
      </c>
      <c r="CH1000" s="42" t="e">
        <f t="shared" si="708"/>
        <v>#DIV/0!</v>
      </c>
      <c r="CI1000" s="42" t="e">
        <f t="shared" si="709"/>
        <v>#DIV/0!</v>
      </c>
      <c r="CJ1000" s="42" t="e">
        <f t="shared" si="710"/>
        <v>#DIV/0!</v>
      </c>
      <c r="CK1000" s="43">
        <f t="shared" si="717"/>
        <v>0</v>
      </c>
    </row>
    <row r="1001" spans="1:89" ht="50" hidden="1" customHeight="1" thickBot="1" x14ac:dyDescent="0.65">
      <c r="A1001" s="47">
        <v>994</v>
      </c>
      <c r="B1001" s="62"/>
      <c r="C1001" s="48"/>
      <c r="D1001" s="48"/>
      <c r="E1001" s="48"/>
      <c r="F1001" s="23"/>
      <c r="G1001" s="19">
        <v>40</v>
      </c>
      <c r="H1001" s="20">
        <f t="shared" si="711"/>
        <v>0</v>
      </c>
      <c r="I1001" s="23"/>
      <c r="J1001" s="22">
        <v>50</v>
      </c>
      <c r="K1001" s="20">
        <f t="shared" si="675"/>
        <v>0</v>
      </c>
      <c r="L1001" s="23"/>
      <c r="M1001" s="24">
        <v>60</v>
      </c>
      <c r="N1001" s="20">
        <f t="shared" si="676"/>
        <v>0</v>
      </c>
      <c r="O1001" s="23"/>
      <c r="P1001" s="25">
        <v>12</v>
      </c>
      <c r="Q1001" s="20">
        <f t="shared" si="677"/>
        <v>0</v>
      </c>
      <c r="R1001" s="23"/>
      <c r="S1001" s="26">
        <v>12</v>
      </c>
      <c r="T1001" s="20">
        <f t="shared" si="678"/>
        <v>0</v>
      </c>
      <c r="U1001" s="23"/>
      <c r="V1001" s="25">
        <v>8</v>
      </c>
      <c r="W1001" s="20">
        <f t="shared" si="679"/>
        <v>0</v>
      </c>
      <c r="X1001" s="23"/>
      <c r="Y1001" s="25">
        <v>12</v>
      </c>
      <c r="Z1001" s="20">
        <f t="shared" si="680"/>
        <v>0</v>
      </c>
      <c r="AA1001" s="23"/>
      <c r="AB1001" s="25">
        <v>10</v>
      </c>
      <c r="AC1001" s="20">
        <f t="shared" si="681"/>
        <v>0</v>
      </c>
      <c r="AD1001" s="23"/>
      <c r="AE1001" s="25">
        <v>25</v>
      </c>
      <c r="AF1001" s="20">
        <f t="shared" si="682"/>
        <v>0</v>
      </c>
      <c r="AG1001" s="23"/>
      <c r="AH1001" s="25">
        <v>7.5</v>
      </c>
      <c r="AI1001" s="20">
        <f t="shared" si="683"/>
        <v>0</v>
      </c>
      <c r="AJ1001" s="23"/>
      <c r="AK1001" s="22">
        <v>15</v>
      </c>
      <c r="AL1001" s="20">
        <f t="shared" si="684"/>
        <v>0</v>
      </c>
      <c r="AM1001" s="23"/>
      <c r="AN1001" s="25">
        <v>12</v>
      </c>
      <c r="AO1001" s="20">
        <f t="shared" si="685"/>
        <v>0</v>
      </c>
      <c r="AP1001" s="23">
        <f t="shared" si="686"/>
        <v>0</v>
      </c>
      <c r="AQ1001" s="23"/>
      <c r="AR1001" s="27">
        <v>4</v>
      </c>
      <c r="AS1001" s="23">
        <f t="shared" si="687"/>
        <v>0</v>
      </c>
      <c r="AT1001" s="23"/>
      <c r="AU1001" s="28">
        <v>6</v>
      </c>
      <c r="AV1001" s="23">
        <f t="shared" si="688"/>
        <v>0</v>
      </c>
      <c r="AW1001" s="23"/>
      <c r="AX1001" s="29">
        <f t="shared" si="689"/>
        <v>0</v>
      </c>
      <c r="AY1001" s="23"/>
      <c r="AZ1001" s="30" t="e">
        <f t="shared" si="690"/>
        <v>#DIV/0!</v>
      </c>
      <c r="BA1001" s="30" t="e">
        <f t="shared" si="691"/>
        <v>#DIV/0!</v>
      </c>
      <c r="BB1001" s="30" t="e">
        <f t="shared" si="692"/>
        <v>#DIV/0!</v>
      </c>
      <c r="BC1001" s="20">
        <f t="shared" si="693"/>
        <v>0</v>
      </c>
      <c r="BD1001" s="20">
        <f t="shared" si="694"/>
        <v>0</v>
      </c>
      <c r="BE1001" s="20">
        <f t="shared" si="695"/>
        <v>0</v>
      </c>
      <c r="BF1001" s="20">
        <f t="shared" si="696"/>
        <v>0</v>
      </c>
      <c r="BG1001" s="50"/>
      <c r="BH1001" s="51"/>
      <c r="BI1001" s="31" t="e">
        <f t="shared" si="697"/>
        <v>#DIV/0!</v>
      </c>
      <c r="BJ1001" s="32">
        <f t="shared" si="698"/>
        <v>0</v>
      </c>
      <c r="BK1001" s="109" t="e">
        <f t="shared" si="712"/>
        <v>#DIV/0!</v>
      </c>
      <c r="BL1001" s="34">
        <f t="shared" si="699"/>
        <v>0</v>
      </c>
      <c r="BM1001" s="33" t="e">
        <f t="shared" si="713"/>
        <v>#DIV/0!</v>
      </c>
      <c r="BN1001" s="35">
        <f t="shared" si="700"/>
        <v>0</v>
      </c>
      <c r="BO1001" s="33" t="e">
        <f t="shared" si="714"/>
        <v>#DIV/0!</v>
      </c>
      <c r="BP1001" s="34">
        <f t="shared" si="701"/>
        <v>0</v>
      </c>
      <c r="BQ1001" s="33" t="e">
        <f t="shared" si="715"/>
        <v>#DIV/0!</v>
      </c>
      <c r="BR1001" s="36">
        <f t="shared" si="702"/>
        <v>0</v>
      </c>
      <c r="BS1001" s="37" t="e">
        <f t="shared" si="716"/>
        <v>#DIV/0!</v>
      </c>
      <c r="BT1001" s="37"/>
      <c r="BU1001" s="52"/>
      <c r="BV1001" s="38" t="e">
        <f t="shared" si="703"/>
        <v>#DIV/0!</v>
      </c>
      <c r="BW1001" s="39">
        <f t="shared" si="704"/>
        <v>0</v>
      </c>
      <c r="BX1001" s="31" t="e">
        <f t="shared" si="705"/>
        <v>#DIV/0!</v>
      </c>
      <c r="BY1001" s="53"/>
      <c r="BZ1001" s="53"/>
      <c r="CA1001" s="53"/>
      <c r="CB1001" s="53"/>
      <c r="CC1001" s="54"/>
      <c r="CD1001" s="54"/>
      <c r="CE1001" s="54"/>
      <c r="CF1001" s="42" t="e">
        <f t="shared" si="706"/>
        <v>#DIV/0!</v>
      </c>
      <c r="CG1001" s="42" t="e">
        <f t="shared" si="707"/>
        <v>#DIV/0!</v>
      </c>
      <c r="CH1001" s="42" t="e">
        <f t="shared" si="708"/>
        <v>#DIV/0!</v>
      </c>
      <c r="CI1001" s="42" t="e">
        <f t="shared" si="709"/>
        <v>#DIV/0!</v>
      </c>
      <c r="CJ1001" s="42" t="e">
        <f t="shared" si="710"/>
        <v>#DIV/0!</v>
      </c>
      <c r="CK1001" s="43">
        <f t="shared" si="717"/>
        <v>0</v>
      </c>
    </row>
    <row r="1002" spans="1:89" ht="50" hidden="1" customHeight="1" thickBot="1" x14ac:dyDescent="0.65">
      <c r="A1002" s="47">
        <v>995</v>
      </c>
      <c r="B1002" s="47"/>
      <c r="C1002" s="48"/>
      <c r="D1002" s="48"/>
      <c r="E1002" s="48"/>
      <c r="F1002" s="23"/>
      <c r="G1002" s="19">
        <v>40</v>
      </c>
      <c r="H1002" s="20">
        <f t="shared" si="711"/>
        <v>0</v>
      </c>
      <c r="I1002" s="23"/>
      <c r="J1002" s="22">
        <v>50</v>
      </c>
      <c r="K1002" s="20">
        <f t="shared" si="675"/>
        <v>0</v>
      </c>
      <c r="L1002" s="23"/>
      <c r="M1002" s="24">
        <v>60</v>
      </c>
      <c r="N1002" s="20">
        <f t="shared" si="676"/>
        <v>0</v>
      </c>
      <c r="O1002" s="23"/>
      <c r="P1002" s="25">
        <v>12</v>
      </c>
      <c r="Q1002" s="20">
        <f t="shared" si="677"/>
        <v>0</v>
      </c>
      <c r="R1002" s="23"/>
      <c r="S1002" s="26">
        <v>12</v>
      </c>
      <c r="T1002" s="20">
        <f t="shared" si="678"/>
        <v>0</v>
      </c>
      <c r="U1002" s="23"/>
      <c r="V1002" s="25">
        <v>8</v>
      </c>
      <c r="W1002" s="20">
        <f t="shared" si="679"/>
        <v>0</v>
      </c>
      <c r="X1002" s="23"/>
      <c r="Y1002" s="25">
        <v>12</v>
      </c>
      <c r="Z1002" s="20">
        <f t="shared" si="680"/>
        <v>0</v>
      </c>
      <c r="AA1002" s="23"/>
      <c r="AB1002" s="25">
        <v>10</v>
      </c>
      <c r="AC1002" s="20">
        <f t="shared" si="681"/>
        <v>0</v>
      </c>
      <c r="AD1002" s="23"/>
      <c r="AE1002" s="25">
        <v>25</v>
      </c>
      <c r="AF1002" s="20">
        <f t="shared" si="682"/>
        <v>0</v>
      </c>
      <c r="AG1002" s="23"/>
      <c r="AH1002" s="25">
        <v>7.5</v>
      </c>
      <c r="AI1002" s="20">
        <f t="shared" si="683"/>
        <v>0</v>
      </c>
      <c r="AJ1002" s="23"/>
      <c r="AK1002" s="22">
        <v>15</v>
      </c>
      <c r="AL1002" s="20">
        <f t="shared" si="684"/>
        <v>0</v>
      </c>
      <c r="AM1002" s="23"/>
      <c r="AN1002" s="25">
        <v>12</v>
      </c>
      <c r="AO1002" s="20">
        <f t="shared" si="685"/>
        <v>0</v>
      </c>
      <c r="AP1002" s="23">
        <f t="shared" si="686"/>
        <v>0</v>
      </c>
      <c r="AQ1002" s="23"/>
      <c r="AR1002" s="27">
        <v>4</v>
      </c>
      <c r="AS1002" s="23">
        <f t="shared" si="687"/>
        <v>0</v>
      </c>
      <c r="AT1002" s="23"/>
      <c r="AU1002" s="28">
        <v>6</v>
      </c>
      <c r="AV1002" s="23">
        <f t="shared" si="688"/>
        <v>0</v>
      </c>
      <c r="AW1002" s="23"/>
      <c r="AX1002" s="29">
        <f t="shared" si="689"/>
        <v>0</v>
      </c>
      <c r="AY1002" s="23"/>
      <c r="AZ1002" s="30" t="e">
        <f t="shared" si="690"/>
        <v>#DIV/0!</v>
      </c>
      <c r="BA1002" s="30" t="e">
        <f t="shared" si="691"/>
        <v>#DIV/0!</v>
      </c>
      <c r="BB1002" s="30" t="e">
        <f t="shared" si="692"/>
        <v>#DIV/0!</v>
      </c>
      <c r="BC1002" s="20">
        <f t="shared" si="693"/>
        <v>0</v>
      </c>
      <c r="BD1002" s="20">
        <f t="shared" si="694"/>
        <v>0</v>
      </c>
      <c r="BE1002" s="20">
        <f t="shared" si="695"/>
        <v>0</v>
      </c>
      <c r="BF1002" s="20">
        <f t="shared" si="696"/>
        <v>0</v>
      </c>
      <c r="BG1002" s="50"/>
      <c r="BH1002" s="51"/>
      <c r="BI1002" s="31" t="e">
        <f t="shared" si="697"/>
        <v>#DIV/0!</v>
      </c>
      <c r="BJ1002" s="32">
        <f t="shared" si="698"/>
        <v>0</v>
      </c>
      <c r="BK1002" s="109" t="e">
        <f t="shared" si="712"/>
        <v>#DIV/0!</v>
      </c>
      <c r="BL1002" s="34">
        <f t="shared" si="699"/>
        <v>0</v>
      </c>
      <c r="BM1002" s="33" t="e">
        <f t="shared" si="713"/>
        <v>#DIV/0!</v>
      </c>
      <c r="BN1002" s="35">
        <f t="shared" si="700"/>
        <v>0</v>
      </c>
      <c r="BO1002" s="33" t="e">
        <f t="shared" si="714"/>
        <v>#DIV/0!</v>
      </c>
      <c r="BP1002" s="34">
        <f t="shared" si="701"/>
        <v>0</v>
      </c>
      <c r="BQ1002" s="33" t="e">
        <f t="shared" si="715"/>
        <v>#DIV/0!</v>
      </c>
      <c r="BR1002" s="36">
        <f t="shared" si="702"/>
        <v>0</v>
      </c>
      <c r="BS1002" s="37" t="e">
        <f t="shared" si="716"/>
        <v>#DIV/0!</v>
      </c>
      <c r="BT1002" s="37"/>
      <c r="BU1002" s="52"/>
      <c r="BV1002" s="38" t="e">
        <f t="shared" si="703"/>
        <v>#DIV/0!</v>
      </c>
      <c r="BW1002" s="39">
        <f t="shared" si="704"/>
        <v>0</v>
      </c>
      <c r="BX1002" s="31" t="e">
        <f t="shared" si="705"/>
        <v>#DIV/0!</v>
      </c>
      <c r="BY1002" s="53"/>
      <c r="BZ1002" s="53"/>
      <c r="CA1002" s="53"/>
      <c r="CB1002" s="53"/>
      <c r="CC1002" s="54"/>
      <c r="CD1002" s="54"/>
      <c r="CE1002" s="54"/>
      <c r="CF1002" s="42" t="e">
        <f t="shared" si="706"/>
        <v>#DIV/0!</v>
      </c>
      <c r="CG1002" s="42" t="e">
        <f t="shared" si="707"/>
        <v>#DIV/0!</v>
      </c>
      <c r="CH1002" s="42" t="e">
        <f t="shared" si="708"/>
        <v>#DIV/0!</v>
      </c>
      <c r="CI1002" s="42" t="e">
        <f t="shared" si="709"/>
        <v>#DIV/0!</v>
      </c>
      <c r="CJ1002" s="42" t="e">
        <f t="shared" si="710"/>
        <v>#DIV/0!</v>
      </c>
      <c r="CK1002" s="43">
        <f t="shared" si="717"/>
        <v>0</v>
      </c>
    </row>
    <row r="1003" spans="1:89" ht="50" hidden="1" customHeight="1" thickBot="1" x14ac:dyDescent="0.65">
      <c r="A1003" s="47">
        <v>996</v>
      </c>
      <c r="B1003" s="47"/>
      <c r="C1003" s="48"/>
      <c r="D1003" s="48"/>
      <c r="E1003" s="48"/>
      <c r="F1003" s="23"/>
      <c r="G1003" s="19">
        <v>40</v>
      </c>
      <c r="H1003" s="20">
        <f t="shared" si="711"/>
        <v>0</v>
      </c>
      <c r="I1003" s="23"/>
      <c r="J1003" s="22">
        <v>50</v>
      </c>
      <c r="K1003" s="20">
        <f t="shared" si="675"/>
        <v>0</v>
      </c>
      <c r="L1003" s="23"/>
      <c r="M1003" s="24">
        <v>60</v>
      </c>
      <c r="N1003" s="20">
        <f t="shared" si="676"/>
        <v>0</v>
      </c>
      <c r="O1003" s="23"/>
      <c r="P1003" s="25">
        <v>12</v>
      </c>
      <c r="Q1003" s="20">
        <f t="shared" si="677"/>
        <v>0</v>
      </c>
      <c r="R1003" s="23"/>
      <c r="S1003" s="26">
        <v>12</v>
      </c>
      <c r="T1003" s="20">
        <f t="shared" si="678"/>
        <v>0</v>
      </c>
      <c r="U1003" s="23"/>
      <c r="V1003" s="25">
        <v>8</v>
      </c>
      <c r="W1003" s="20">
        <f t="shared" si="679"/>
        <v>0</v>
      </c>
      <c r="X1003" s="23"/>
      <c r="Y1003" s="25">
        <v>12</v>
      </c>
      <c r="Z1003" s="20">
        <f t="shared" si="680"/>
        <v>0</v>
      </c>
      <c r="AA1003" s="23"/>
      <c r="AB1003" s="25">
        <v>10</v>
      </c>
      <c r="AC1003" s="20">
        <f t="shared" si="681"/>
        <v>0</v>
      </c>
      <c r="AD1003" s="23"/>
      <c r="AE1003" s="25">
        <v>25</v>
      </c>
      <c r="AF1003" s="20">
        <f t="shared" si="682"/>
        <v>0</v>
      </c>
      <c r="AG1003" s="23"/>
      <c r="AH1003" s="25">
        <v>7.5</v>
      </c>
      <c r="AI1003" s="20">
        <f t="shared" si="683"/>
        <v>0</v>
      </c>
      <c r="AJ1003" s="23"/>
      <c r="AK1003" s="22">
        <v>15</v>
      </c>
      <c r="AL1003" s="20">
        <f t="shared" si="684"/>
        <v>0</v>
      </c>
      <c r="AM1003" s="23"/>
      <c r="AN1003" s="25">
        <v>12</v>
      </c>
      <c r="AO1003" s="20">
        <f t="shared" si="685"/>
        <v>0</v>
      </c>
      <c r="AP1003" s="23">
        <f t="shared" si="686"/>
        <v>0</v>
      </c>
      <c r="AQ1003" s="23"/>
      <c r="AR1003" s="27">
        <v>4</v>
      </c>
      <c r="AS1003" s="23">
        <f t="shared" si="687"/>
        <v>0</v>
      </c>
      <c r="AT1003" s="23"/>
      <c r="AU1003" s="28">
        <v>6</v>
      </c>
      <c r="AV1003" s="23">
        <f t="shared" si="688"/>
        <v>0</v>
      </c>
      <c r="AW1003" s="23"/>
      <c r="AX1003" s="29">
        <f t="shared" si="689"/>
        <v>0</v>
      </c>
      <c r="AY1003" s="23"/>
      <c r="AZ1003" s="30" t="e">
        <f t="shared" si="690"/>
        <v>#DIV/0!</v>
      </c>
      <c r="BA1003" s="30" t="e">
        <f t="shared" si="691"/>
        <v>#DIV/0!</v>
      </c>
      <c r="BB1003" s="30" t="e">
        <f t="shared" si="692"/>
        <v>#DIV/0!</v>
      </c>
      <c r="BC1003" s="20">
        <f t="shared" si="693"/>
        <v>0</v>
      </c>
      <c r="BD1003" s="20">
        <f t="shared" si="694"/>
        <v>0</v>
      </c>
      <c r="BE1003" s="20">
        <f t="shared" si="695"/>
        <v>0</v>
      </c>
      <c r="BF1003" s="20">
        <f t="shared" si="696"/>
        <v>0</v>
      </c>
      <c r="BG1003" s="50"/>
      <c r="BH1003" s="51"/>
      <c r="BI1003" s="31" t="e">
        <f t="shared" si="697"/>
        <v>#DIV/0!</v>
      </c>
      <c r="BJ1003" s="32">
        <f t="shared" si="698"/>
        <v>0</v>
      </c>
      <c r="BK1003" s="109" t="e">
        <f t="shared" si="712"/>
        <v>#DIV/0!</v>
      </c>
      <c r="BL1003" s="34">
        <f t="shared" si="699"/>
        <v>0</v>
      </c>
      <c r="BM1003" s="33" t="e">
        <f t="shared" si="713"/>
        <v>#DIV/0!</v>
      </c>
      <c r="BN1003" s="35">
        <f t="shared" si="700"/>
        <v>0</v>
      </c>
      <c r="BO1003" s="33" t="e">
        <f t="shared" si="714"/>
        <v>#DIV/0!</v>
      </c>
      <c r="BP1003" s="34">
        <f t="shared" si="701"/>
        <v>0</v>
      </c>
      <c r="BQ1003" s="33" t="e">
        <f t="shared" si="715"/>
        <v>#DIV/0!</v>
      </c>
      <c r="BR1003" s="36">
        <f t="shared" si="702"/>
        <v>0</v>
      </c>
      <c r="BS1003" s="37" t="e">
        <f t="shared" si="716"/>
        <v>#DIV/0!</v>
      </c>
      <c r="BT1003" s="37"/>
      <c r="BU1003" s="52"/>
      <c r="BV1003" s="38" t="e">
        <f t="shared" si="703"/>
        <v>#DIV/0!</v>
      </c>
      <c r="BW1003" s="39">
        <f t="shared" si="704"/>
        <v>0</v>
      </c>
      <c r="BX1003" s="31" t="e">
        <f t="shared" si="705"/>
        <v>#DIV/0!</v>
      </c>
      <c r="BY1003" s="53"/>
      <c r="BZ1003" s="53"/>
      <c r="CA1003" s="53"/>
      <c r="CB1003" s="53"/>
      <c r="CC1003" s="54"/>
      <c r="CD1003" s="54"/>
      <c r="CE1003" s="54"/>
      <c r="CF1003" s="42" t="e">
        <f t="shared" si="706"/>
        <v>#DIV/0!</v>
      </c>
      <c r="CG1003" s="42" t="e">
        <f t="shared" si="707"/>
        <v>#DIV/0!</v>
      </c>
      <c r="CH1003" s="42" t="e">
        <f t="shared" si="708"/>
        <v>#DIV/0!</v>
      </c>
      <c r="CI1003" s="42" t="e">
        <f t="shared" si="709"/>
        <v>#DIV/0!</v>
      </c>
      <c r="CJ1003" s="42" t="e">
        <f t="shared" si="710"/>
        <v>#DIV/0!</v>
      </c>
      <c r="CK1003" s="43">
        <f t="shared" si="717"/>
        <v>0</v>
      </c>
    </row>
    <row r="1004" spans="1:89" ht="50" hidden="1" customHeight="1" thickBot="1" x14ac:dyDescent="0.65">
      <c r="A1004" s="47">
        <v>997</v>
      </c>
      <c r="B1004" s="47"/>
      <c r="C1004" s="48"/>
      <c r="D1004" s="48"/>
      <c r="E1004" s="48"/>
      <c r="F1004" s="23"/>
      <c r="G1004" s="19">
        <v>40</v>
      </c>
      <c r="H1004" s="20">
        <f t="shared" si="711"/>
        <v>0</v>
      </c>
      <c r="I1004" s="23"/>
      <c r="J1004" s="22">
        <v>50</v>
      </c>
      <c r="K1004" s="20">
        <f t="shared" si="675"/>
        <v>0</v>
      </c>
      <c r="L1004" s="23"/>
      <c r="M1004" s="24">
        <v>60</v>
      </c>
      <c r="N1004" s="20">
        <f t="shared" si="676"/>
        <v>0</v>
      </c>
      <c r="O1004" s="23"/>
      <c r="P1004" s="25">
        <v>12</v>
      </c>
      <c r="Q1004" s="20">
        <f t="shared" si="677"/>
        <v>0</v>
      </c>
      <c r="R1004" s="23"/>
      <c r="S1004" s="26">
        <v>12</v>
      </c>
      <c r="T1004" s="20">
        <f t="shared" si="678"/>
        <v>0</v>
      </c>
      <c r="U1004" s="23"/>
      <c r="V1004" s="25">
        <v>8</v>
      </c>
      <c r="W1004" s="20">
        <f t="shared" si="679"/>
        <v>0</v>
      </c>
      <c r="X1004" s="23"/>
      <c r="Y1004" s="25">
        <v>12</v>
      </c>
      <c r="Z1004" s="20">
        <f t="shared" si="680"/>
        <v>0</v>
      </c>
      <c r="AA1004" s="23"/>
      <c r="AB1004" s="25">
        <v>10</v>
      </c>
      <c r="AC1004" s="20">
        <f t="shared" si="681"/>
        <v>0</v>
      </c>
      <c r="AD1004" s="23"/>
      <c r="AE1004" s="25">
        <v>25</v>
      </c>
      <c r="AF1004" s="20">
        <f t="shared" si="682"/>
        <v>0</v>
      </c>
      <c r="AG1004" s="23"/>
      <c r="AH1004" s="25">
        <v>7.5</v>
      </c>
      <c r="AI1004" s="20">
        <f t="shared" si="683"/>
        <v>0</v>
      </c>
      <c r="AJ1004" s="23"/>
      <c r="AK1004" s="22">
        <v>15</v>
      </c>
      <c r="AL1004" s="20">
        <f t="shared" si="684"/>
        <v>0</v>
      </c>
      <c r="AM1004" s="23"/>
      <c r="AN1004" s="25">
        <v>12</v>
      </c>
      <c r="AO1004" s="20">
        <f t="shared" si="685"/>
        <v>0</v>
      </c>
      <c r="AP1004" s="23">
        <f t="shared" si="686"/>
        <v>0</v>
      </c>
      <c r="AQ1004" s="23"/>
      <c r="AR1004" s="27">
        <v>4</v>
      </c>
      <c r="AS1004" s="23">
        <f t="shared" si="687"/>
        <v>0</v>
      </c>
      <c r="AT1004" s="23"/>
      <c r="AU1004" s="28">
        <v>6</v>
      </c>
      <c r="AV1004" s="23">
        <f t="shared" si="688"/>
        <v>0</v>
      </c>
      <c r="AW1004" s="23"/>
      <c r="AX1004" s="29">
        <f t="shared" si="689"/>
        <v>0</v>
      </c>
      <c r="AY1004" s="23"/>
      <c r="AZ1004" s="30" t="e">
        <f t="shared" si="690"/>
        <v>#DIV/0!</v>
      </c>
      <c r="BA1004" s="30" t="e">
        <f t="shared" si="691"/>
        <v>#DIV/0!</v>
      </c>
      <c r="BB1004" s="30" t="e">
        <f t="shared" si="692"/>
        <v>#DIV/0!</v>
      </c>
      <c r="BC1004" s="20">
        <f t="shared" si="693"/>
        <v>0</v>
      </c>
      <c r="BD1004" s="20">
        <f t="shared" si="694"/>
        <v>0</v>
      </c>
      <c r="BE1004" s="20">
        <f t="shared" si="695"/>
        <v>0</v>
      </c>
      <c r="BF1004" s="20">
        <f t="shared" si="696"/>
        <v>0</v>
      </c>
      <c r="BG1004" s="50"/>
      <c r="BH1004" s="51"/>
      <c r="BI1004" s="31" t="e">
        <f t="shared" si="697"/>
        <v>#DIV/0!</v>
      </c>
      <c r="BJ1004" s="32">
        <f t="shared" si="698"/>
        <v>0</v>
      </c>
      <c r="BK1004" s="109" t="e">
        <f t="shared" si="712"/>
        <v>#DIV/0!</v>
      </c>
      <c r="BL1004" s="34">
        <f t="shared" si="699"/>
        <v>0</v>
      </c>
      <c r="BM1004" s="33" t="e">
        <f t="shared" si="713"/>
        <v>#DIV/0!</v>
      </c>
      <c r="BN1004" s="35">
        <f t="shared" si="700"/>
        <v>0</v>
      </c>
      <c r="BO1004" s="33" t="e">
        <f t="shared" si="714"/>
        <v>#DIV/0!</v>
      </c>
      <c r="BP1004" s="34">
        <f t="shared" si="701"/>
        <v>0</v>
      </c>
      <c r="BQ1004" s="33" t="e">
        <f t="shared" si="715"/>
        <v>#DIV/0!</v>
      </c>
      <c r="BR1004" s="36">
        <f t="shared" si="702"/>
        <v>0</v>
      </c>
      <c r="BS1004" s="37" t="e">
        <f t="shared" si="716"/>
        <v>#DIV/0!</v>
      </c>
      <c r="BT1004" s="37"/>
      <c r="BU1004" s="52"/>
      <c r="BV1004" s="38" t="e">
        <f t="shared" si="703"/>
        <v>#DIV/0!</v>
      </c>
      <c r="BW1004" s="39">
        <f t="shared" si="704"/>
        <v>0</v>
      </c>
      <c r="BX1004" s="31" t="e">
        <f t="shared" si="705"/>
        <v>#DIV/0!</v>
      </c>
      <c r="BY1004" s="53"/>
      <c r="BZ1004" s="53"/>
      <c r="CA1004" s="53"/>
      <c r="CB1004" s="53"/>
      <c r="CC1004" s="54"/>
      <c r="CD1004" s="54"/>
      <c r="CE1004" s="54"/>
      <c r="CF1004" s="42" t="e">
        <f t="shared" si="706"/>
        <v>#DIV/0!</v>
      </c>
      <c r="CG1004" s="42" t="e">
        <f t="shared" si="707"/>
        <v>#DIV/0!</v>
      </c>
      <c r="CH1004" s="42" t="e">
        <f t="shared" si="708"/>
        <v>#DIV/0!</v>
      </c>
      <c r="CI1004" s="42" t="e">
        <f t="shared" si="709"/>
        <v>#DIV/0!</v>
      </c>
      <c r="CJ1004" s="42" t="e">
        <f t="shared" si="710"/>
        <v>#DIV/0!</v>
      </c>
      <c r="CK1004" s="43">
        <f t="shared" si="717"/>
        <v>0</v>
      </c>
    </row>
    <row r="1005" spans="1:89" ht="50" hidden="1" customHeight="1" thickBot="1" x14ac:dyDescent="0.65">
      <c r="A1005" s="47">
        <v>998</v>
      </c>
      <c r="B1005" s="47"/>
      <c r="C1005" s="48"/>
      <c r="D1005" s="48"/>
      <c r="E1005" s="48"/>
      <c r="F1005" s="23"/>
      <c r="G1005" s="19">
        <v>40</v>
      </c>
      <c r="H1005" s="20">
        <f t="shared" si="711"/>
        <v>0</v>
      </c>
      <c r="I1005" s="23"/>
      <c r="J1005" s="22">
        <v>50</v>
      </c>
      <c r="K1005" s="20">
        <f t="shared" si="675"/>
        <v>0</v>
      </c>
      <c r="L1005" s="23"/>
      <c r="M1005" s="24">
        <v>60</v>
      </c>
      <c r="N1005" s="20">
        <f t="shared" si="676"/>
        <v>0</v>
      </c>
      <c r="O1005" s="23"/>
      <c r="P1005" s="25">
        <v>12</v>
      </c>
      <c r="Q1005" s="20">
        <f t="shared" si="677"/>
        <v>0</v>
      </c>
      <c r="R1005" s="23"/>
      <c r="S1005" s="26">
        <v>12</v>
      </c>
      <c r="T1005" s="20">
        <f t="shared" si="678"/>
        <v>0</v>
      </c>
      <c r="U1005" s="23"/>
      <c r="V1005" s="25">
        <v>8</v>
      </c>
      <c r="W1005" s="20">
        <f t="shared" si="679"/>
        <v>0</v>
      </c>
      <c r="X1005" s="23"/>
      <c r="Y1005" s="25">
        <v>12</v>
      </c>
      <c r="Z1005" s="20">
        <f t="shared" si="680"/>
        <v>0</v>
      </c>
      <c r="AA1005" s="23"/>
      <c r="AB1005" s="25">
        <v>10</v>
      </c>
      <c r="AC1005" s="20">
        <f t="shared" si="681"/>
        <v>0</v>
      </c>
      <c r="AD1005" s="23"/>
      <c r="AE1005" s="25">
        <v>25</v>
      </c>
      <c r="AF1005" s="20">
        <f t="shared" si="682"/>
        <v>0</v>
      </c>
      <c r="AG1005" s="23"/>
      <c r="AH1005" s="25">
        <v>7.5</v>
      </c>
      <c r="AI1005" s="20">
        <f t="shared" si="683"/>
        <v>0</v>
      </c>
      <c r="AJ1005" s="23"/>
      <c r="AK1005" s="22">
        <v>15</v>
      </c>
      <c r="AL1005" s="20">
        <f t="shared" si="684"/>
        <v>0</v>
      </c>
      <c r="AM1005" s="23"/>
      <c r="AN1005" s="25">
        <v>12</v>
      </c>
      <c r="AO1005" s="20">
        <f t="shared" si="685"/>
        <v>0</v>
      </c>
      <c r="AP1005" s="23">
        <f t="shared" si="686"/>
        <v>0</v>
      </c>
      <c r="AQ1005" s="23"/>
      <c r="AR1005" s="27">
        <v>4</v>
      </c>
      <c r="AS1005" s="23">
        <f t="shared" si="687"/>
        <v>0</v>
      </c>
      <c r="AT1005" s="23"/>
      <c r="AU1005" s="28">
        <v>6</v>
      </c>
      <c r="AV1005" s="23">
        <f t="shared" si="688"/>
        <v>0</v>
      </c>
      <c r="AW1005" s="23"/>
      <c r="AX1005" s="29">
        <f t="shared" si="689"/>
        <v>0</v>
      </c>
      <c r="AY1005" s="23"/>
      <c r="AZ1005" s="30" t="e">
        <f t="shared" si="690"/>
        <v>#DIV/0!</v>
      </c>
      <c r="BA1005" s="30" t="e">
        <f t="shared" si="691"/>
        <v>#DIV/0!</v>
      </c>
      <c r="BB1005" s="30" t="e">
        <f t="shared" si="692"/>
        <v>#DIV/0!</v>
      </c>
      <c r="BC1005" s="20">
        <f t="shared" si="693"/>
        <v>0</v>
      </c>
      <c r="BD1005" s="20">
        <f t="shared" si="694"/>
        <v>0</v>
      </c>
      <c r="BE1005" s="20">
        <f t="shared" si="695"/>
        <v>0</v>
      </c>
      <c r="BF1005" s="20">
        <f t="shared" si="696"/>
        <v>0</v>
      </c>
      <c r="BG1005" s="50"/>
      <c r="BH1005" s="51"/>
      <c r="BI1005" s="31" t="e">
        <f t="shared" si="697"/>
        <v>#DIV/0!</v>
      </c>
      <c r="BJ1005" s="32">
        <f t="shared" si="698"/>
        <v>0</v>
      </c>
      <c r="BK1005" s="109" t="e">
        <f t="shared" si="712"/>
        <v>#DIV/0!</v>
      </c>
      <c r="BL1005" s="34">
        <f t="shared" si="699"/>
        <v>0</v>
      </c>
      <c r="BM1005" s="33" t="e">
        <f t="shared" si="713"/>
        <v>#DIV/0!</v>
      </c>
      <c r="BN1005" s="35">
        <f t="shared" si="700"/>
        <v>0</v>
      </c>
      <c r="BO1005" s="33" t="e">
        <f t="shared" si="714"/>
        <v>#DIV/0!</v>
      </c>
      <c r="BP1005" s="34">
        <f t="shared" si="701"/>
        <v>0</v>
      </c>
      <c r="BQ1005" s="33" t="e">
        <f t="shared" si="715"/>
        <v>#DIV/0!</v>
      </c>
      <c r="BR1005" s="36">
        <f t="shared" si="702"/>
        <v>0</v>
      </c>
      <c r="BS1005" s="37" t="e">
        <f t="shared" si="716"/>
        <v>#DIV/0!</v>
      </c>
      <c r="BT1005" s="37"/>
      <c r="BU1005" s="52"/>
      <c r="BV1005" s="38" t="e">
        <f t="shared" si="703"/>
        <v>#DIV/0!</v>
      </c>
      <c r="BW1005" s="39">
        <f t="shared" si="704"/>
        <v>0</v>
      </c>
      <c r="BX1005" s="31" t="e">
        <f t="shared" si="705"/>
        <v>#DIV/0!</v>
      </c>
      <c r="BY1005" s="53"/>
      <c r="BZ1005" s="53"/>
      <c r="CA1005" s="53"/>
      <c r="CB1005" s="53"/>
      <c r="CC1005" s="54"/>
      <c r="CD1005" s="54"/>
      <c r="CE1005" s="54"/>
      <c r="CF1005" s="42" t="e">
        <f t="shared" si="706"/>
        <v>#DIV/0!</v>
      </c>
      <c r="CG1005" s="42" t="e">
        <f t="shared" si="707"/>
        <v>#DIV/0!</v>
      </c>
      <c r="CH1005" s="42" t="e">
        <f t="shared" si="708"/>
        <v>#DIV/0!</v>
      </c>
      <c r="CI1005" s="42" t="e">
        <f t="shared" si="709"/>
        <v>#DIV/0!</v>
      </c>
      <c r="CJ1005" s="42" t="e">
        <f t="shared" si="710"/>
        <v>#DIV/0!</v>
      </c>
      <c r="CK1005" s="43">
        <f t="shared" si="717"/>
        <v>0</v>
      </c>
    </row>
    <row r="1006" spans="1:89" ht="50" hidden="1" customHeight="1" thickBot="1" x14ac:dyDescent="0.65">
      <c r="A1006" s="47">
        <v>999</v>
      </c>
      <c r="B1006" s="47"/>
      <c r="C1006" s="48"/>
      <c r="D1006" s="48"/>
      <c r="E1006" s="48"/>
      <c r="F1006" s="23"/>
      <c r="G1006" s="19">
        <v>40</v>
      </c>
      <c r="H1006" s="20">
        <f t="shared" si="711"/>
        <v>0</v>
      </c>
      <c r="I1006" s="23"/>
      <c r="J1006" s="22">
        <v>50</v>
      </c>
      <c r="K1006" s="20">
        <f t="shared" si="675"/>
        <v>0</v>
      </c>
      <c r="L1006" s="23"/>
      <c r="M1006" s="24">
        <v>60</v>
      </c>
      <c r="N1006" s="20">
        <f t="shared" si="676"/>
        <v>0</v>
      </c>
      <c r="O1006" s="23"/>
      <c r="P1006" s="25">
        <v>12</v>
      </c>
      <c r="Q1006" s="20">
        <f t="shared" si="677"/>
        <v>0</v>
      </c>
      <c r="R1006" s="23"/>
      <c r="S1006" s="26">
        <v>12</v>
      </c>
      <c r="T1006" s="20">
        <f t="shared" si="678"/>
        <v>0</v>
      </c>
      <c r="U1006" s="23"/>
      <c r="V1006" s="25">
        <v>8</v>
      </c>
      <c r="W1006" s="20">
        <f t="shared" si="679"/>
        <v>0</v>
      </c>
      <c r="X1006" s="23"/>
      <c r="Y1006" s="25">
        <v>12</v>
      </c>
      <c r="Z1006" s="20">
        <f t="shared" si="680"/>
        <v>0</v>
      </c>
      <c r="AA1006" s="23"/>
      <c r="AB1006" s="25">
        <v>10</v>
      </c>
      <c r="AC1006" s="20">
        <f t="shared" si="681"/>
        <v>0</v>
      </c>
      <c r="AD1006" s="23"/>
      <c r="AE1006" s="25">
        <v>25</v>
      </c>
      <c r="AF1006" s="20">
        <f t="shared" si="682"/>
        <v>0</v>
      </c>
      <c r="AG1006" s="23"/>
      <c r="AH1006" s="25">
        <v>7.5</v>
      </c>
      <c r="AI1006" s="20">
        <f t="shared" si="683"/>
        <v>0</v>
      </c>
      <c r="AJ1006" s="23"/>
      <c r="AK1006" s="22">
        <v>15</v>
      </c>
      <c r="AL1006" s="20">
        <f t="shared" si="684"/>
        <v>0</v>
      </c>
      <c r="AM1006" s="23"/>
      <c r="AN1006" s="25">
        <v>12</v>
      </c>
      <c r="AO1006" s="20">
        <f t="shared" si="685"/>
        <v>0</v>
      </c>
      <c r="AP1006" s="23">
        <f t="shared" si="686"/>
        <v>0</v>
      </c>
      <c r="AQ1006" s="23"/>
      <c r="AR1006" s="27">
        <v>4</v>
      </c>
      <c r="AS1006" s="23">
        <f t="shared" si="687"/>
        <v>0</v>
      </c>
      <c r="AT1006" s="23"/>
      <c r="AU1006" s="28">
        <v>6</v>
      </c>
      <c r="AV1006" s="23">
        <f t="shared" si="688"/>
        <v>0</v>
      </c>
      <c r="AW1006" s="23"/>
      <c r="AX1006" s="29">
        <f t="shared" si="689"/>
        <v>0</v>
      </c>
      <c r="AY1006" s="23"/>
      <c r="AZ1006" s="30" t="e">
        <f t="shared" si="690"/>
        <v>#DIV/0!</v>
      </c>
      <c r="BA1006" s="30" t="e">
        <f t="shared" si="691"/>
        <v>#DIV/0!</v>
      </c>
      <c r="BB1006" s="30" t="e">
        <f t="shared" si="692"/>
        <v>#DIV/0!</v>
      </c>
      <c r="BC1006" s="20">
        <f t="shared" si="693"/>
        <v>0</v>
      </c>
      <c r="BD1006" s="20">
        <f t="shared" si="694"/>
        <v>0</v>
      </c>
      <c r="BE1006" s="20">
        <f t="shared" si="695"/>
        <v>0</v>
      </c>
      <c r="BF1006" s="20">
        <f t="shared" si="696"/>
        <v>0</v>
      </c>
      <c r="BG1006" s="50"/>
      <c r="BH1006" s="51"/>
      <c r="BI1006" s="31" t="e">
        <f t="shared" si="697"/>
        <v>#DIV/0!</v>
      </c>
      <c r="BJ1006" s="32">
        <f t="shared" si="698"/>
        <v>0</v>
      </c>
      <c r="BK1006" s="109" t="e">
        <f t="shared" si="712"/>
        <v>#DIV/0!</v>
      </c>
      <c r="BL1006" s="34">
        <f t="shared" si="699"/>
        <v>0</v>
      </c>
      <c r="BM1006" s="33" t="e">
        <f t="shared" si="713"/>
        <v>#DIV/0!</v>
      </c>
      <c r="BN1006" s="35">
        <f t="shared" si="700"/>
        <v>0</v>
      </c>
      <c r="BO1006" s="33" t="e">
        <f t="shared" si="714"/>
        <v>#DIV/0!</v>
      </c>
      <c r="BP1006" s="34">
        <f t="shared" si="701"/>
        <v>0</v>
      </c>
      <c r="BQ1006" s="33" t="e">
        <f t="shared" si="715"/>
        <v>#DIV/0!</v>
      </c>
      <c r="BR1006" s="36">
        <f t="shared" si="702"/>
        <v>0</v>
      </c>
      <c r="BS1006" s="37" t="e">
        <f t="shared" si="716"/>
        <v>#DIV/0!</v>
      </c>
      <c r="BT1006" s="37"/>
      <c r="BU1006" s="52"/>
      <c r="BV1006" s="38" t="e">
        <f t="shared" si="703"/>
        <v>#DIV/0!</v>
      </c>
      <c r="BW1006" s="39">
        <f t="shared" si="704"/>
        <v>0</v>
      </c>
      <c r="BX1006" s="31" t="e">
        <f t="shared" si="705"/>
        <v>#DIV/0!</v>
      </c>
      <c r="BY1006" s="53"/>
      <c r="BZ1006" s="53"/>
      <c r="CA1006" s="53"/>
      <c r="CB1006" s="53"/>
      <c r="CC1006" s="54"/>
      <c r="CD1006" s="54"/>
      <c r="CE1006" s="54"/>
      <c r="CF1006" s="42" t="e">
        <f t="shared" si="706"/>
        <v>#DIV/0!</v>
      </c>
      <c r="CG1006" s="42" t="e">
        <f t="shared" si="707"/>
        <v>#DIV/0!</v>
      </c>
      <c r="CH1006" s="42" t="e">
        <f t="shared" si="708"/>
        <v>#DIV/0!</v>
      </c>
      <c r="CI1006" s="42" t="e">
        <f t="shared" si="709"/>
        <v>#DIV/0!</v>
      </c>
      <c r="CJ1006" s="42" t="e">
        <f t="shared" si="710"/>
        <v>#DIV/0!</v>
      </c>
      <c r="CK1006" s="43">
        <f t="shared" si="717"/>
        <v>0</v>
      </c>
    </row>
    <row r="1007" spans="1:89" ht="50" hidden="1" customHeight="1" thickBot="1" x14ac:dyDescent="0.65">
      <c r="A1007" s="47">
        <v>1000</v>
      </c>
      <c r="B1007" s="47"/>
      <c r="C1007" s="48"/>
      <c r="D1007" s="48"/>
      <c r="E1007" s="48"/>
      <c r="F1007" s="23"/>
      <c r="G1007" s="19">
        <v>40</v>
      </c>
      <c r="H1007" s="20">
        <f t="shared" si="711"/>
        <v>0</v>
      </c>
      <c r="I1007" s="23"/>
      <c r="J1007" s="22">
        <v>50</v>
      </c>
      <c r="K1007" s="20">
        <f t="shared" si="675"/>
        <v>0</v>
      </c>
      <c r="L1007" s="23"/>
      <c r="M1007" s="24">
        <v>60</v>
      </c>
      <c r="N1007" s="20">
        <f t="shared" si="676"/>
        <v>0</v>
      </c>
      <c r="O1007" s="23"/>
      <c r="P1007" s="25">
        <v>12</v>
      </c>
      <c r="Q1007" s="20">
        <f t="shared" si="677"/>
        <v>0</v>
      </c>
      <c r="R1007" s="23"/>
      <c r="S1007" s="26">
        <v>12</v>
      </c>
      <c r="T1007" s="20">
        <f t="shared" si="678"/>
        <v>0</v>
      </c>
      <c r="U1007" s="23"/>
      <c r="V1007" s="25">
        <v>8</v>
      </c>
      <c r="W1007" s="20">
        <f t="shared" si="679"/>
        <v>0</v>
      </c>
      <c r="X1007" s="23"/>
      <c r="Y1007" s="25">
        <v>12</v>
      </c>
      <c r="Z1007" s="20">
        <f t="shared" si="680"/>
        <v>0</v>
      </c>
      <c r="AA1007" s="23"/>
      <c r="AB1007" s="25">
        <v>10</v>
      </c>
      <c r="AC1007" s="20">
        <f t="shared" si="681"/>
        <v>0</v>
      </c>
      <c r="AD1007" s="23"/>
      <c r="AE1007" s="25">
        <v>25</v>
      </c>
      <c r="AF1007" s="20">
        <f t="shared" si="682"/>
        <v>0</v>
      </c>
      <c r="AG1007" s="23"/>
      <c r="AH1007" s="25">
        <v>7.5</v>
      </c>
      <c r="AI1007" s="20">
        <f t="shared" si="683"/>
        <v>0</v>
      </c>
      <c r="AJ1007" s="23"/>
      <c r="AK1007" s="22">
        <v>15</v>
      </c>
      <c r="AL1007" s="20">
        <f t="shared" si="684"/>
        <v>0</v>
      </c>
      <c r="AM1007" s="23"/>
      <c r="AN1007" s="25">
        <v>12</v>
      </c>
      <c r="AO1007" s="20">
        <f t="shared" si="685"/>
        <v>0</v>
      </c>
      <c r="AP1007" s="23">
        <f t="shared" si="686"/>
        <v>0</v>
      </c>
      <c r="AQ1007" s="23"/>
      <c r="AR1007" s="27">
        <v>4</v>
      </c>
      <c r="AS1007" s="23">
        <f t="shared" si="687"/>
        <v>0</v>
      </c>
      <c r="AT1007" s="23"/>
      <c r="AU1007" s="28">
        <v>6</v>
      </c>
      <c r="AV1007" s="23">
        <f t="shared" si="688"/>
        <v>0</v>
      </c>
      <c r="AW1007" s="23"/>
      <c r="AX1007" s="29">
        <f t="shared" si="689"/>
        <v>0</v>
      </c>
      <c r="AY1007" s="23"/>
      <c r="AZ1007" s="30" t="e">
        <f t="shared" si="690"/>
        <v>#DIV/0!</v>
      </c>
      <c r="BA1007" s="30" t="e">
        <f t="shared" si="691"/>
        <v>#DIV/0!</v>
      </c>
      <c r="BB1007" s="30" t="e">
        <f t="shared" si="692"/>
        <v>#DIV/0!</v>
      </c>
      <c r="BC1007" s="20">
        <f t="shared" si="693"/>
        <v>0</v>
      </c>
      <c r="BD1007" s="20">
        <f t="shared" si="694"/>
        <v>0</v>
      </c>
      <c r="BE1007" s="20">
        <f t="shared" si="695"/>
        <v>0</v>
      </c>
      <c r="BF1007" s="20">
        <f t="shared" si="696"/>
        <v>0</v>
      </c>
      <c r="BG1007" s="50"/>
      <c r="BH1007" s="51"/>
      <c r="BI1007" s="31" t="e">
        <f t="shared" si="697"/>
        <v>#DIV/0!</v>
      </c>
      <c r="BJ1007" s="32">
        <f t="shared" si="698"/>
        <v>0</v>
      </c>
      <c r="BK1007" s="109" t="e">
        <f t="shared" si="712"/>
        <v>#DIV/0!</v>
      </c>
      <c r="BL1007" s="34">
        <f t="shared" si="699"/>
        <v>0</v>
      </c>
      <c r="BM1007" s="33" t="e">
        <f t="shared" si="713"/>
        <v>#DIV/0!</v>
      </c>
      <c r="BN1007" s="35">
        <f t="shared" si="700"/>
        <v>0</v>
      </c>
      <c r="BO1007" s="33" t="e">
        <f t="shared" si="714"/>
        <v>#DIV/0!</v>
      </c>
      <c r="BP1007" s="34">
        <f t="shared" si="701"/>
        <v>0</v>
      </c>
      <c r="BQ1007" s="33" t="e">
        <f t="shared" si="715"/>
        <v>#DIV/0!</v>
      </c>
      <c r="BR1007" s="36">
        <f t="shared" si="702"/>
        <v>0</v>
      </c>
      <c r="BS1007" s="37" t="e">
        <f t="shared" si="716"/>
        <v>#DIV/0!</v>
      </c>
      <c r="BT1007" s="37"/>
      <c r="BU1007" s="52"/>
      <c r="BV1007" s="38" t="e">
        <f t="shared" si="703"/>
        <v>#DIV/0!</v>
      </c>
      <c r="BW1007" s="39">
        <f t="shared" si="704"/>
        <v>0</v>
      </c>
      <c r="BX1007" s="31" t="e">
        <f t="shared" si="705"/>
        <v>#DIV/0!</v>
      </c>
      <c r="BY1007" s="53"/>
      <c r="BZ1007" s="53"/>
      <c r="CA1007" s="53"/>
      <c r="CB1007" s="53"/>
      <c r="CC1007" s="54"/>
      <c r="CD1007" s="54"/>
      <c r="CE1007" s="54"/>
      <c r="CF1007" s="42" t="e">
        <f t="shared" si="706"/>
        <v>#DIV/0!</v>
      </c>
      <c r="CG1007" s="42" t="e">
        <f t="shared" si="707"/>
        <v>#DIV/0!</v>
      </c>
      <c r="CH1007" s="42" t="e">
        <f t="shared" si="708"/>
        <v>#DIV/0!</v>
      </c>
      <c r="CI1007" s="42" t="e">
        <f t="shared" si="709"/>
        <v>#DIV/0!</v>
      </c>
      <c r="CJ1007" s="42" t="e">
        <f t="shared" si="710"/>
        <v>#DIV/0!</v>
      </c>
      <c r="CK1007" s="43">
        <f t="shared" si="717"/>
        <v>0</v>
      </c>
    </row>
    <row r="1008" spans="1:89" ht="50" hidden="1" customHeight="1" thickBot="1" x14ac:dyDescent="0.65">
      <c r="A1008" s="47">
        <v>1001</v>
      </c>
      <c r="B1008" s="47"/>
      <c r="C1008" s="48"/>
      <c r="D1008" s="48"/>
      <c r="E1008" s="48"/>
      <c r="F1008" s="23"/>
      <c r="G1008" s="19">
        <v>40</v>
      </c>
      <c r="H1008" s="20">
        <f t="shared" si="711"/>
        <v>0</v>
      </c>
      <c r="I1008" s="23"/>
      <c r="J1008" s="22">
        <v>50</v>
      </c>
      <c r="K1008" s="20">
        <f t="shared" si="675"/>
        <v>0</v>
      </c>
      <c r="L1008" s="23"/>
      <c r="M1008" s="24">
        <v>60</v>
      </c>
      <c r="N1008" s="20">
        <f t="shared" si="676"/>
        <v>0</v>
      </c>
      <c r="O1008" s="23"/>
      <c r="P1008" s="25">
        <v>12</v>
      </c>
      <c r="Q1008" s="20">
        <f t="shared" si="677"/>
        <v>0</v>
      </c>
      <c r="R1008" s="23"/>
      <c r="S1008" s="26">
        <v>12</v>
      </c>
      <c r="T1008" s="20">
        <f t="shared" si="678"/>
        <v>0</v>
      </c>
      <c r="U1008" s="23"/>
      <c r="V1008" s="25">
        <v>8</v>
      </c>
      <c r="W1008" s="20">
        <f t="shared" si="679"/>
        <v>0</v>
      </c>
      <c r="X1008" s="23"/>
      <c r="Y1008" s="25">
        <v>12</v>
      </c>
      <c r="Z1008" s="20">
        <f t="shared" si="680"/>
        <v>0</v>
      </c>
      <c r="AA1008" s="23"/>
      <c r="AB1008" s="25">
        <v>10</v>
      </c>
      <c r="AC1008" s="20">
        <f t="shared" si="681"/>
        <v>0</v>
      </c>
      <c r="AD1008" s="23"/>
      <c r="AE1008" s="25">
        <v>25</v>
      </c>
      <c r="AF1008" s="20">
        <f t="shared" si="682"/>
        <v>0</v>
      </c>
      <c r="AG1008" s="23"/>
      <c r="AH1008" s="25">
        <v>7.5</v>
      </c>
      <c r="AI1008" s="20">
        <f t="shared" si="683"/>
        <v>0</v>
      </c>
      <c r="AJ1008" s="23"/>
      <c r="AK1008" s="22">
        <v>15</v>
      </c>
      <c r="AL1008" s="20">
        <f t="shared" si="684"/>
        <v>0</v>
      </c>
      <c r="AM1008" s="23"/>
      <c r="AN1008" s="25">
        <v>12</v>
      </c>
      <c r="AO1008" s="20">
        <f t="shared" si="685"/>
        <v>0</v>
      </c>
      <c r="AP1008" s="23">
        <f t="shared" si="686"/>
        <v>0</v>
      </c>
      <c r="AQ1008" s="23"/>
      <c r="AR1008" s="27">
        <v>4</v>
      </c>
      <c r="AS1008" s="23">
        <f t="shared" si="687"/>
        <v>0</v>
      </c>
      <c r="AT1008" s="23"/>
      <c r="AU1008" s="28">
        <v>6</v>
      </c>
      <c r="AV1008" s="23">
        <f t="shared" si="688"/>
        <v>0</v>
      </c>
      <c r="AW1008" s="23"/>
      <c r="AX1008" s="29">
        <f t="shared" si="689"/>
        <v>0</v>
      </c>
      <c r="AY1008" s="23"/>
      <c r="AZ1008" s="30" t="e">
        <f t="shared" si="690"/>
        <v>#DIV/0!</v>
      </c>
      <c r="BA1008" s="30" t="e">
        <f t="shared" si="691"/>
        <v>#DIV/0!</v>
      </c>
      <c r="BB1008" s="30" t="e">
        <f t="shared" si="692"/>
        <v>#DIV/0!</v>
      </c>
      <c r="BC1008" s="20">
        <f t="shared" si="693"/>
        <v>0</v>
      </c>
      <c r="BD1008" s="20">
        <f t="shared" si="694"/>
        <v>0</v>
      </c>
      <c r="BE1008" s="20">
        <f t="shared" si="695"/>
        <v>0</v>
      </c>
      <c r="BF1008" s="20">
        <f t="shared" si="696"/>
        <v>0</v>
      </c>
      <c r="BG1008" s="50"/>
      <c r="BH1008" s="51"/>
      <c r="BI1008" s="31" t="e">
        <f t="shared" si="697"/>
        <v>#DIV/0!</v>
      </c>
      <c r="BJ1008" s="32">
        <f t="shared" si="698"/>
        <v>0</v>
      </c>
      <c r="BK1008" s="109" t="e">
        <f t="shared" si="712"/>
        <v>#DIV/0!</v>
      </c>
      <c r="BL1008" s="34">
        <f t="shared" si="699"/>
        <v>0</v>
      </c>
      <c r="BM1008" s="33" t="e">
        <f t="shared" si="713"/>
        <v>#DIV/0!</v>
      </c>
      <c r="BN1008" s="35">
        <f t="shared" si="700"/>
        <v>0</v>
      </c>
      <c r="BO1008" s="33" t="e">
        <f t="shared" si="714"/>
        <v>#DIV/0!</v>
      </c>
      <c r="BP1008" s="34">
        <f t="shared" si="701"/>
        <v>0</v>
      </c>
      <c r="BQ1008" s="33" t="e">
        <f t="shared" si="715"/>
        <v>#DIV/0!</v>
      </c>
      <c r="BR1008" s="36">
        <f t="shared" si="702"/>
        <v>0</v>
      </c>
      <c r="BS1008" s="37" t="e">
        <f t="shared" si="716"/>
        <v>#DIV/0!</v>
      </c>
      <c r="BT1008" s="37"/>
      <c r="BU1008" s="52"/>
      <c r="BV1008" s="38" t="e">
        <f t="shared" si="703"/>
        <v>#DIV/0!</v>
      </c>
      <c r="BW1008" s="39">
        <f t="shared" si="704"/>
        <v>0</v>
      </c>
      <c r="BX1008" s="31" t="e">
        <f t="shared" si="705"/>
        <v>#DIV/0!</v>
      </c>
      <c r="BY1008" s="53"/>
      <c r="BZ1008" s="53"/>
      <c r="CA1008" s="53"/>
      <c r="CB1008" s="53"/>
      <c r="CC1008" s="54"/>
      <c r="CD1008" s="54"/>
      <c r="CE1008" s="54"/>
      <c r="CF1008" s="42" t="e">
        <f t="shared" si="706"/>
        <v>#DIV/0!</v>
      </c>
      <c r="CG1008" s="42" t="e">
        <f t="shared" si="707"/>
        <v>#DIV/0!</v>
      </c>
      <c r="CH1008" s="42" t="e">
        <f t="shared" si="708"/>
        <v>#DIV/0!</v>
      </c>
      <c r="CI1008" s="42" t="e">
        <f t="shared" si="709"/>
        <v>#DIV/0!</v>
      </c>
      <c r="CJ1008" s="42" t="e">
        <f t="shared" si="710"/>
        <v>#DIV/0!</v>
      </c>
      <c r="CK1008" s="43">
        <f t="shared" si="717"/>
        <v>0</v>
      </c>
    </row>
    <row r="1009" spans="1:90" ht="50" hidden="1" customHeight="1" thickBot="1" x14ac:dyDescent="0.65">
      <c r="A1009" s="47">
        <v>1002</v>
      </c>
      <c r="B1009" s="62"/>
      <c r="C1009" s="48"/>
      <c r="D1009" s="48"/>
      <c r="E1009" s="48"/>
      <c r="F1009" s="23"/>
      <c r="G1009" s="19">
        <v>40</v>
      </c>
      <c r="H1009" s="20">
        <f t="shared" si="711"/>
        <v>0</v>
      </c>
      <c r="I1009" s="23"/>
      <c r="J1009" s="22">
        <v>50</v>
      </c>
      <c r="K1009" s="20">
        <f t="shared" si="675"/>
        <v>0</v>
      </c>
      <c r="L1009" s="23"/>
      <c r="M1009" s="24">
        <v>60</v>
      </c>
      <c r="N1009" s="20">
        <f t="shared" si="676"/>
        <v>0</v>
      </c>
      <c r="O1009" s="23"/>
      <c r="P1009" s="25">
        <v>12</v>
      </c>
      <c r="Q1009" s="20">
        <f t="shared" si="677"/>
        <v>0</v>
      </c>
      <c r="R1009" s="23"/>
      <c r="S1009" s="26">
        <v>12</v>
      </c>
      <c r="T1009" s="20">
        <f t="shared" si="678"/>
        <v>0</v>
      </c>
      <c r="U1009" s="23"/>
      <c r="V1009" s="25">
        <v>8</v>
      </c>
      <c r="W1009" s="20">
        <f t="shared" si="679"/>
        <v>0</v>
      </c>
      <c r="X1009" s="23"/>
      <c r="Y1009" s="25">
        <v>12</v>
      </c>
      <c r="Z1009" s="20">
        <f t="shared" si="680"/>
        <v>0</v>
      </c>
      <c r="AA1009" s="23"/>
      <c r="AB1009" s="25">
        <v>10</v>
      </c>
      <c r="AC1009" s="20">
        <f t="shared" si="681"/>
        <v>0</v>
      </c>
      <c r="AD1009" s="23"/>
      <c r="AE1009" s="25">
        <v>25</v>
      </c>
      <c r="AF1009" s="20">
        <f t="shared" si="682"/>
        <v>0</v>
      </c>
      <c r="AG1009" s="23"/>
      <c r="AH1009" s="25">
        <v>7.5</v>
      </c>
      <c r="AI1009" s="20">
        <f t="shared" si="683"/>
        <v>0</v>
      </c>
      <c r="AJ1009" s="23"/>
      <c r="AK1009" s="22">
        <v>15</v>
      </c>
      <c r="AL1009" s="20">
        <f t="shared" si="684"/>
        <v>0</v>
      </c>
      <c r="AM1009" s="23"/>
      <c r="AN1009" s="25">
        <v>12</v>
      </c>
      <c r="AO1009" s="20">
        <f t="shared" si="685"/>
        <v>0</v>
      </c>
      <c r="AP1009" s="23">
        <f t="shared" si="686"/>
        <v>0</v>
      </c>
      <c r="AQ1009" s="23"/>
      <c r="AR1009" s="27">
        <v>4</v>
      </c>
      <c r="AS1009" s="23">
        <f t="shared" si="687"/>
        <v>0</v>
      </c>
      <c r="AT1009" s="23"/>
      <c r="AU1009" s="28">
        <v>6</v>
      </c>
      <c r="AV1009" s="23">
        <f t="shared" si="688"/>
        <v>0</v>
      </c>
      <c r="AW1009" s="23"/>
      <c r="AX1009" s="29">
        <f t="shared" si="689"/>
        <v>0</v>
      </c>
      <c r="AY1009" s="23"/>
      <c r="AZ1009" s="30" t="e">
        <f t="shared" si="690"/>
        <v>#DIV/0!</v>
      </c>
      <c r="BA1009" s="30" t="e">
        <f t="shared" si="691"/>
        <v>#DIV/0!</v>
      </c>
      <c r="BB1009" s="30" t="e">
        <f t="shared" si="692"/>
        <v>#DIV/0!</v>
      </c>
      <c r="BC1009" s="20">
        <f t="shared" si="693"/>
        <v>0</v>
      </c>
      <c r="BD1009" s="20">
        <f t="shared" si="694"/>
        <v>0</v>
      </c>
      <c r="BE1009" s="20">
        <f t="shared" si="695"/>
        <v>0</v>
      </c>
      <c r="BF1009" s="20">
        <f t="shared" si="696"/>
        <v>0</v>
      </c>
      <c r="BG1009" s="50"/>
      <c r="BH1009" s="51"/>
      <c r="BI1009" s="31" t="e">
        <f t="shared" si="697"/>
        <v>#DIV/0!</v>
      </c>
      <c r="BJ1009" s="32">
        <f t="shared" si="698"/>
        <v>0</v>
      </c>
      <c r="BK1009" s="109" t="e">
        <f t="shared" si="712"/>
        <v>#DIV/0!</v>
      </c>
      <c r="BL1009" s="34">
        <f t="shared" si="699"/>
        <v>0</v>
      </c>
      <c r="BM1009" s="33" t="e">
        <f t="shared" si="713"/>
        <v>#DIV/0!</v>
      </c>
      <c r="BN1009" s="35">
        <f t="shared" si="700"/>
        <v>0</v>
      </c>
      <c r="BO1009" s="33" t="e">
        <f t="shared" si="714"/>
        <v>#DIV/0!</v>
      </c>
      <c r="BP1009" s="34">
        <f t="shared" si="701"/>
        <v>0</v>
      </c>
      <c r="BQ1009" s="33" t="e">
        <f t="shared" si="715"/>
        <v>#DIV/0!</v>
      </c>
      <c r="BR1009" s="36">
        <f t="shared" si="702"/>
        <v>0</v>
      </c>
      <c r="BS1009" s="37" t="e">
        <f t="shared" si="716"/>
        <v>#DIV/0!</v>
      </c>
      <c r="BT1009" s="37"/>
      <c r="BU1009" s="52"/>
      <c r="BV1009" s="38" t="e">
        <f t="shared" si="703"/>
        <v>#DIV/0!</v>
      </c>
      <c r="BW1009" s="39">
        <f t="shared" si="704"/>
        <v>0</v>
      </c>
      <c r="BX1009" s="31" t="e">
        <f t="shared" si="705"/>
        <v>#DIV/0!</v>
      </c>
      <c r="BY1009" s="53"/>
      <c r="BZ1009" s="53"/>
      <c r="CA1009" s="53"/>
      <c r="CB1009" s="53"/>
      <c r="CC1009" s="54"/>
      <c r="CD1009" s="54"/>
      <c r="CE1009" s="54"/>
      <c r="CF1009" s="42" t="e">
        <f t="shared" si="706"/>
        <v>#DIV/0!</v>
      </c>
      <c r="CG1009" s="42" t="e">
        <f t="shared" si="707"/>
        <v>#DIV/0!</v>
      </c>
      <c r="CH1009" s="42" t="e">
        <f t="shared" si="708"/>
        <v>#DIV/0!</v>
      </c>
      <c r="CI1009" s="42" t="e">
        <f t="shared" si="709"/>
        <v>#DIV/0!</v>
      </c>
      <c r="CJ1009" s="42" t="e">
        <f t="shared" si="710"/>
        <v>#DIV/0!</v>
      </c>
      <c r="CK1009" s="43">
        <f t="shared" si="717"/>
        <v>0</v>
      </c>
    </row>
    <row r="1010" spans="1:90" ht="50" hidden="1" customHeight="1" thickBot="1" x14ac:dyDescent="0.65">
      <c r="A1010" s="47">
        <v>1003</v>
      </c>
      <c r="B1010" s="47"/>
      <c r="C1010" s="48"/>
      <c r="D1010" s="48"/>
      <c r="E1010" s="48"/>
      <c r="F1010" s="23"/>
      <c r="G1010" s="19">
        <v>40</v>
      </c>
      <c r="H1010" s="20">
        <f t="shared" si="711"/>
        <v>0</v>
      </c>
      <c r="I1010" s="23"/>
      <c r="J1010" s="22">
        <v>50</v>
      </c>
      <c r="K1010" s="20">
        <f t="shared" si="675"/>
        <v>0</v>
      </c>
      <c r="L1010" s="23"/>
      <c r="M1010" s="24">
        <v>60</v>
      </c>
      <c r="N1010" s="20">
        <f t="shared" si="676"/>
        <v>0</v>
      </c>
      <c r="O1010" s="23"/>
      <c r="P1010" s="25">
        <v>12</v>
      </c>
      <c r="Q1010" s="20">
        <f t="shared" si="677"/>
        <v>0</v>
      </c>
      <c r="R1010" s="23"/>
      <c r="S1010" s="26">
        <v>12</v>
      </c>
      <c r="T1010" s="20">
        <f t="shared" si="678"/>
        <v>0</v>
      </c>
      <c r="U1010" s="23"/>
      <c r="V1010" s="25">
        <v>8</v>
      </c>
      <c r="W1010" s="20">
        <f t="shared" si="679"/>
        <v>0</v>
      </c>
      <c r="X1010" s="23"/>
      <c r="Y1010" s="25">
        <v>12</v>
      </c>
      <c r="Z1010" s="20">
        <f t="shared" si="680"/>
        <v>0</v>
      </c>
      <c r="AA1010" s="23"/>
      <c r="AB1010" s="25">
        <v>10</v>
      </c>
      <c r="AC1010" s="20">
        <f t="shared" si="681"/>
        <v>0</v>
      </c>
      <c r="AD1010" s="23"/>
      <c r="AE1010" s="25">
        <v>25</v>
      </c>
      <c r="AF1010" s="20">
        <f t="shared" si="682"/>
        <v>0</v>
      </c>
      <c r="AG1010" s="23"/>
      <c r="AH1010" s="25">
        <v>7.5</v>
      </c>
      <c r="AI1010" s="20">
        <f t="shared" si="683"/>
        <v>0</v>
      </c>
      <c r="AJ1010" s="23"/>
      <c r="AK1010" s="22">
        <v>15</v>
      </c>
      <c r="AL1010" s="20">
        <f t="shared" si="684"/>
        <v>0</v>
      </c>
      <c r="AM1010" s="23"/>
      <c r="AN1010" s="25">
        <v>12</v>
      </c>
      <c r="AO1010" s="20">
        <f t="shared" si="685"/>
        <v>0</v>
      </c>
      <c r="AP1010" s="23">
        <f t="shared" si="686"/>
        <v>0</v>
      </c>
      <c r="AQ1010" s="23"/>
      <c r="AR1010" s="27">
        <v>4</v>
      </c>
      <c r="AS1010" s="23">
        <f t="shared" si="687"/>
        <v>0</v>
      </c>
      <c r="AT1010" s="23"/>
      <c r="AU1010" s="28">
        <v>6</v>
      </c>
      <c r="AV1010" s="23">
        <f t="shared" si="688"/>
        <v>0</v>
      </c>
      <c r="AW1010" s="23"/>
      <c r="AX1010" s="29">
        <f t="shared" si="689"/>
        <v>0</v>
      </c>
      <c r="AY1010" s="23"/>
      <c r="AZ1010" s="30" t="e">
        <f t="shared" si="690"/>
        <v>#DIV/0!</v>
      </c>
      <c r="BA1010" s="30" t="e">
        <f t="shared" si="691"/>
        <v>#DIV/0!</v>
      </c>
      <c r="BB1010" s="30" t="e">
        <f t="shared" si="692"/>
        <v>#DIV/0!</v>
      </c>
      <c r="BC1010" s="20">
        <f t="shared" si="693"/>
        <v>0</v>
      </c>
      <c r="BD1010" s="20">
        <f t="shared" si="694"/>
        <v>0</v>
      </c>
      <c r="BE1010" s="20">
        <f t="shared" si="695"/>
        <v>0</v>
      </c>
      <c r="BF1010" s="20">
        <f t="shared" si="696"/>
        <v>0</v>
      </c>
      <c r="BG1010" s="50"/>
      <c r="BH1010" s="51"/>
      <c r="BI1010" s="31" t="e">
        <f t="shared" si="697"/>
        <v>#DIV/0!</v>
      </c>
      <c r="BJ1010" s="32">
        <f t="shared" si="698"/>
        <v>0</v>
      </c>
      <c r="BK1010" s="109" t="e">
        <f t="shared" si="712"/>
        <v>#DIV/0!</v>
      </c>
      <c r="BL1010" s="34">
        <f t="shared" si="699"/>
        <v>0</v>
      </c>
      <c r="BM1010" s="33" t="e">
        <f t="shared" si="713"/>
        <v>#DIV/0!</v>
      </c>
      <c r="BN1010" s="35">
        <f t="shared" si="700"/>
        <v>0</v>
      </c>
      <c r="BO1010" s="33" t="e">
        <f t="shared" si="714"/>
        <v>#DIV/0!</v>
      </c>
      <c r="BP1010" s="34">
        <f t="shared" si="701"/>
        <v>0</v>
      </c>
      <c r="BQ1010" s="33" t="e">
        <f t="shared" si="715"/>
        <v>#DIV/0!</v>
      </c>
      <c r="BR1010" s="36">
        <f t="shared" si="702"/>
        <v>0</v>
      </c>
      <c r="BS1010" s="37" t="e">
        <f t="shared" si="716"/>
        <v>#DIV/0!</v>
      </c>
      <c r="BT1010" s="37"/>
      <c r="BU1010" s="52"/>
      <c r="BV1010" s="38" t="e">
        <f t="shared" si="703"/>
        <v>#DIV/0!</v>
      </c>
      <c r="BW1010" s="39">
        <f t="shared" si="704"/>
        <v>0</v>
      </c>
      <c r="BX1010" s="31" t="e">
        <f t="shared" si="705"/>
        <v>#DIV/0!</v>
      </c>
      <c r="BY1010" s="53"/>
      <c r="BZ1010" s="53"/>
      <c r="CA1010" s="53"/>
      <c r="CB1010" s="53"/>
      <c r="CC1010" s="54"/>
      <c r="CD1010" s="54"/>
      <c r="CE1010" s="54"/>
      <c r="CF1010" s="42" t="e">
        <f t="shared" si="706"/>
        <v>#DIV/0!</v>
      </c>
      <c r="CG1010" s="42" t="e">
        <f t="shared" si="707"/>
        <v>#DIV/0!</v>
      </c>
      <c r="CH1010" s="42" t="e">
        <f t="shared" si="708"/>
        <v>#DIV/0!</v>
      </c>
      <c r="CI1010" s="42" t="e">
        <f t="shared" si="709"/>
        <v>#DIV/0!</v>
      </c>
      <c r="CJ1010" s="42" t="e">
        <f t="shared" si="710"/>
        <v>#DIV/0!</v>
      </c>
      <c r="CK1010" s="43">
        <f t="shared" si="717"/>
        <v>0</v>
      </c>
    </row>
    <row r="1011" spans="1:90" ht="36" customHeight="1" thickBot="1" x14ac:dyDescent="0.65">
      <c r="A1011" s="373">
        <f>SUM(B8:B1010)</f>
        <v>3671</v>
      </c>
      <c r="B1011" s="374"/>
      <c r="C1011" s="249">
        <v>842</v>
      </c>
      <c r="D1011" s="250"/>
      <c r="E1011" s="250"/>
      <c r="F1011" s="251">
        <f>SUM(F8:F1010)</f>
        <v>21</v>
      </c>
      <c r="G1011" s="252">
        <v>40</v>
      </c>
      <c r="H1011" s="251">
        <f>F1011*G1011</f>
        <v>840</v>
      </c>
      <c r="I1011" s="251">
        <f>SUM(I8:I1010)</f>
        <v>10772502</v>
      </c>
      <c r="J1011" s="253">
        <v>50</v>
      </c>
      <c r="K1011" s="251">
        <f>J1011*I1011</f>
        <v>538625100</v>
      </c>
      <c r="L1011" s="251">
        <f>SUM(L8:L1010)</f>
        <v>0</v>
      </c>
      <c r="M1011" s="254">
        <v>60</v>
      </c>
      <c r="N1011" s="251">
        <f>M1011*L1011</f>
        <v>0</v>
      </c>
      <c r="O1011" s="255">
        <f>SUM(O8:O1010)</f>
        <v>4376379.5</v>
      </c>
      <c r="P1011" s="256">
        <v>12</v>
      </c>
      <c r="Q1011" s="255">
        <f>O1011*P1011</f>
        <v>52516554</v>
      </c>
      <c r="R1011" s="255">
        <f>SUM(R8:R1010)</f>
        <v>456470</v>
      </c>
      <c r="S1011" s="257">
        <v>12</v>
      </c>
      <c r="T1011" s="255">
        <f>R1011*S1011</f>
        <v>5477640</v>
      </c>
      <c r="U1011" s="258">
        <f>SUM(U8:U1010)</f>
        <v>509556</v>
      </c>
      <c r="V1011" s="256">
        <v>8</v>
      </c>
      <c r="W1011" s="255">
        <f>U1011*V1011</f>
        <v>4076448</v>
      </c>
      <c r="X1011" s="255">
        <f>SUM(X8:X1010)</f>
        <v>229841</v>
      </c>
      <c r="Y1011" s="256">
        <v>12</v>
      </c>
      <c r="Z1011" s="255">
        <f>X1011*Y1011</f>
        <v>2758092</v>
      </c>
      <c r="AA1011" s="255">
        <f>SUM(AA8:AA1010)</f>
        <v>615567</v>
      </c>
      <c r="AB1011" s="256">
        <v>10</v>
      </c>
      <c r="AC1011" s="255">
        <f>AA1011*AB1011</f>
        <v>6155670</v>
      </c>
      <c r="AD1011" s="255">
        <f>SUM(AD8:AD1010)</f>
        <v>143625</v>
      </c>
      <c r="AE1011" s="256">
        <v>25</v>
      </c>
      <c r="AF1011" s="255">
        <f>AD1011*AE1011</f>
        <v>3590625</v>
      </c>
      <c r="AG1011" s="255">
        <f>SUM(AG8:AG1010)</f>
        <v>150916</v>
      </c>
      <c r="AH1011" s="256">
        <v>7.5</v>
      </c>
      <c r="AI1011" s="255">
        <f>AG1011*AH1011</f>
        <v>1131870</v>
      </c>
      <c r="AJ1011" s="255">
        <f>SUM(AJ8:AJ1010)</f>
        <v>18533</v>
      </c>
      <c r="AK1011" s="259">
        <v>15</v>
      </c>
      <c r="AL1011" s="255">
        <f>AJ1011*AK1011</f>
        <v>277995</v>
      </c>
      <c r="AM1011" s="255">
        <f>SUM(AM8:AM1010)</f>
        <v>22239</v>
      </c>
      <c r="AN1011" s="256">
        <v>12</v>
      </c>
      <c r="AO1011" s="255">
        <f>AM1011*AN1011</f>
        <v>266868</v>
      </c>
      <c r="AP1011" s="255">
        <f>SUM(AM1011,AG1011,AD1011,AA1011,X1011,U1011,R1011)</f>
        <v>2128214</v>
      </c>
      <c r="AQ1011" s="255">
        <f>SUM(AQ8:AQ1010)</f>
        <v>36068</v>
      </c>
      <c r="AR1011" s="260">
        <v>4</v>
      </c>
      <c r="AS1011" s="261">
        <f>SUM(AQ1011*AR1011)</f>
        <v>144272</v>
      </c>
      <c r="AT1011" s="255">
        <f>SUM(AT8:AT1010)</f>
        <v>6386</v>
      </c>
      <c r="AU1011" s="262">
        <v>6</v>
      </c>
      <c r="AV1011" s="255">
        <f>SUM(AT1011*AU1011)</f>
        <v>38316</v>
      </c>
      <c r="AW1011" s="255">
        <f>SUM(AW8:AW1010)</f>
        <v>1354724</v>
      </c>
      <c r="AX1011" s="255">
        <f>SUM(AS1011+AV1011+AW1011)</f>
        <v>1537312</v>
      </c>
      <c r="AY1011" s="251">
        <f>SUM(AY8:AY1010)</f>
        <v>29147198.75</v>
      </c>
      <c r="AZ1011" s="251"/>
      <c r="BA1011" s="251"/>
      <c r="BB1011" s="251"/>
      <c r="BC1011" s="251">
        <f t="shared" ref="BC1011:BH1011" si="718">SUM(BC8:BC1010)</f>
        <v>560684415</v>
      </c>
      <c r="BD1011" s="251">
        <f t="shared" si="718"/>
        <v>547694205</v>
      </c>
      <c r="BE1011" s="251">
        <f t="shared" si="718"/>
        <v>560684415</v>
      </c>
      <c r="BF1011" s="251">
        <f t="shared" si="718"/>
        <v>561816285</v>
      </c>
      <c r="BG1011" s="263">
        <f t="shared" si="718"/>
        <v>647403260.25</v>
      </c>
      <c r="BH1011" s="264">
        <f t="shared" si="718"/>
        <v>434774230.36480498</v>
      </c>
      <c r="BI1011" s="265"/>
      <c r="BJ1011" s="266"/>
      <c r="BK1011" s="266"/>
      <c r="BL1011" s="266"/>
      <c r="BM1011" s="266"/>
      <c r="BN1011" s="266"/>
      <c r="BO1011" s="266"/>
      <c r="BP1011" s="266"/>
      <c r="BQ1011" s="266"/>
      <c r="BR1011" s="266"/>
      <c r="BS1011" s="267"/>
      <c r="BT1011" s="266"/>
      <c r="BU1011" s="268">
        <f>SUM(BU8:BU1010)</f>
        <v>148906495.01094443</v>
      </c>
      <c r="BV1011" s="249"/>
      <c r="BW1011" s="269">
        <f>SUM(BW8:BW1010)</f>
        <v>63722534.874250032</v>
      </c>
      <c r="BX1011" s="270"/>
      <c r="BY1011" s="266"/>
      <c r="BZ1011" s="266"/>
      <c r="CA1011" s="266"/>
      <c r="CB1011" s="266"/>
      <c r="CC1011" s="266"/>
      <c r="CD1011" s="266"/>
      <c r="CE1011" s="266"/>
      <c r="CF1011" s="266"/>
      <c r="CG1011" s="266"/>
      <c r="CH1011" s="266"/>
      <c r="CI1011" s="266"/>
      <c r="CJ1011" s="266"/>
      <c r="CK1011" s="271">
        <f>SUM(CK8:CK1010)</f>
        <v>12777995.765714897</v>
      </c>
    </row>
    <row r="1012" spans="1:90" ht="50" hidden="1" customHeight="1" thickBot="1" x14ac:dyDescent="0.65">
      <c r="A1012" s="112"/>
      <c r="B1012" s="112"/>
      <c r="C1012" s="112"/>
      <c r="D1012" s="112"/>
      <c r="E1012" s="112"/>
      <c r="F1012" s="113"/>
      <c r="G1012" s="114"/>
      <c r="H1012" s="113"/>
      <c r="I1012" s="113"/>
      <c r="J1012" s="113"/>
      <c r="K1012" s="113"/>
      <c r="L1012" s="113"/>
      <c r="M1012" s="113"/>
      <c r="N1012" s="113"/>
      <c r="O1012" s="113"/>
      <c r="P1012" s="114"/>
      <c r="Q1012" s="113"/>
      <c r="R1012" s="113"/>
      <c r="S1012" s="115"/>
      <c r="T1012" s="113"/>
      <c r="U1012" s="116"/>
      <c r="V1012" s="114"/>
      <c r="W1012" s="113"/>
      <c r="X1012" s="113"/>
      <c r="Y1012" s="114"/>
      <c r="Z1012" s="113"/>
      <c r="AA1012" s="113"/>
      <c r="AB1012" s="114"/>
      <c r="AC1012" s="113"/>
      <c r="AD1012" s="113"/>
      <c r="AE1012" s="114"/>
      <c r="AF1012" s="113"/>
      <c r="AG1012" s="113"/>
      <c r="AH1012" s="114"/>
      <c r="AI1012" s="113"/>
      <c r="AJ1012" s="113"/>
      <c r="AK1012" s="117"/>
      <c r="AL1012" s="113"/>
      <c r="AM1012" s="113"/>
      <c r="AN1012" s="114"/>
      <c r="AO1012" s="113"/>
      <c r="AP1012" s="113"/>
      <c r="AQ1012" s="113"/>
      <c r="AR1012" s="113"/>
      <c r="AS1012" s="113"/>
      <c r="AT1012" s="113"/>
      <c r="AU1012" s="113"/>
      <c r="AV1012" s="113"/>
      <c r="AW1012" s="113"/>
      <c r="AX1012" s="113"/>
      <c r="AY1012" s="113"/>
      <c r="AZ1012" s="113"/>
      <c r="BA1012" s="113"/>
      <c r="BB1012" s="113"/>
      <c r="BC1012" s="113"/>
      <c r="BD1012" s="113"/>
      <c r="BE1012" s="113"/>
      <c r="BF1012" s="113"/>
      <c r="BG1012" s="113"/>
      <c r="BH1012" s="113"/>
      <c r="BI1012" s="118"/>
      <c r="BJ1012" s="118"/>
      <c r="BK1012" s="118"/>
      <c r="BL1012" s="118"/>
      <c r="BM1012" s="118"/>
      <c r="BN1012" s="118"/>
      <c r="BO1012" s="118"/>
      <c r="BP1012" s="118"/>
      <c r="BQ1012" s="118"/>
      <c r="BR1012" s="118"/>
      <c r="BS1012" s="118"/>
      <c r="BT1012" s="118"/>
      <c r="BU1012" s="118"/>
      <c r="BV1012" s="112"/>
      <c r="BW1012" s="119">
        <f>BW1011*20%</f>
        <v>12744506.974850006</v>
      </c>
      <c r="BX1012" s="120">
        <v>0.2</v>
      </c>
      <c r="BY1012" s="118"/>
      <c r="BZ1012" s="118"/>
      <c r="CA1012" s="118"/>
      <c r="CB1012" s="118"/>
      <c r="CC1012" s="118"/>
      <c r="CD1012" s="118"/>
      <c r="CE1012" s="118"/>
      <c r="CF1012" s="118"/>
      <c r="CG1012" s="118"/>
      <c r="CH1012" s="118"/>
      <c r="CI1012" s="118"/>
      <c r="CJ1012" s="118"/>
      <c r="CK1012" s="118"/>
    </row>
    <row r="1013" spans="1:90" ht="50" hidden="1" customHeight="1" x14ac:dyDescent="0.6">
      <c r="A1013" s="112"/>
      <c r="B1013" s="112"/>
      <c r="C1013" s="112"/>
      <c r="D1013" s="112"/>
      <c r="E1013" s="112"/>
      <c r="F1013" s="113"/>
      <c r="G1013" s="114"/>
      <c r="H1013" s="113"/>
      <c r="I1013" s="113"/>
      <c r="J1013" s="113"/>
      <c r="K1013" s="113"/>
      <c r="L1013" s="113"/>
      <c r="M1013" s="113"/>
      <c r="N1013" s="113"/>
      <c r="O1013" s="113"/>
      <c r="P1013" s="114"/>
      <c r="Q1013" s="113"/>
      <c r="R1013" s="113"/>
      <c r="S1013" s="115"/>
      <c r="T1013" s="113"/>
      <c r="U1013" s="116"/>
      <c r="V1013" s="114"/>
      <c r="W1013" s="113"/>
      <c r="X1013" s="113"/>
      <c r="Y1013" s="114"/>
      <c r="Z1013" s="113"/>
      <c r="AA1013" s="113"/>
      <c r="AB1013" s="114"/>
      <c r="AC1013" s="113"/>
      <c r="AD1013" s="113"/>
      <c r="AE1013" s="114"/>
      <c r="AF1013" s="113"/>
      <c r="AG1013" s="113"/>
      <c r="AH1013" s="114"/>
      <c r="AI1013" s="113"/>
      <c r="AJ1013" s="113"/>
      <c r="AK1013" s="113"/>
      <c r="AL1013" s="113"/>
      <c r="AM1013" s="113"/>
      <c r="AN1013" s="114"/>
      <c r="AO1013" s="113"/>
      <c r="AP1013" s="113"/>
      <c r="AQ1013" s="113"/>
      <c r="AR1013" s="113"/>
      <c r="AS1013" s="113"/>
      <c r="AT1013" s="113"/>
      <c r="AU1013" s="113"/>
      <c r="AV1013" s="113"/>
      <c r="AW1013" s="113"/>
      <c r="AX1013" s="113"/>
      <c r="AY1013" s="113"/>
      <c r="AZ1013" s="113"/>
      <c r="BA1013" s="113"/>
      <c r="BB1013" s="113"/>
      <c r="BC1013" s="121" t="s">
        <v>1264</v>
      </c>
      <c r="BD1013" s="121" t="s">
        <v>1265</v>
      </c>
      <c r="BE1013" s="121" t="s">
        <v>1266</v>
      </c>
      <c r="BF1013" s="121" t="s">
        <v>1267</v>
      </c>
      <c r="BG1013" s="113"/>
      <c r="BH1013" s="113"/>
      <c r="BI1013" s="122" t="s">
        <v>1268</v>
      </c>
      <c r="BJ1013" s="122" t="s">
        <v>22</v>
      </c>
      <c r="BK1013" s="123" t="s">
        <v>23</v>
      </c>
      <c r="BL1013" s="124" t="s">
        <v>24</v>
      </c>
      <c r="BM1013" s="125" t="s">
        <v>1269</v>
      </c>
      <c r="BN1013" s="124" t="s">
        <v>26</v>
      </c>
      <c r="BO1013" s="125" t="s">
        <v>1269</v>
      </c>
      <c r="BP1013" s="126" t="s">
        <v>1270</v>
      </c>
      <c r="BQ1013" s="125" t="s">
        <v>1269</v>
      </c>
      <c r="BR1013" s="127" t="s">
        <v>30</v>
      </c>
      <c r="BS1013" s="125" t="s">
        <v>1269</v>
      </c>
      <c r="BT1013" s="246"/>
      <c r="BU1013" s="118"/>
      <c r="BV1013" s="112"/>
      <c r="BW1013" s="112"/>
      <c r="BX1013" s="112"/>
      <c r="BY1013" s="13" t="s">
        <v>61</v>
      </c>
      <c r="BZ1013" s="13" t="s">
        <v>62</v>
      </c>
      <c r="CA1013" s="13" t="s">
        <v>63</v>
      </c>
      <c r="CB1013" s="13" t="s">
        <v>64</v>
      </c>
      <c r="CC1013" s="13" t="s">
        <v>24</v>
      </c>
      <c r="CD1013" s="13" t="s">
        <v>26</v>
      </c>
      <c r="CE1013" s="13" t="s">
        <v>1270</v>
      </c>
      <c r="CF1013" s="128" t="s">
        <v>61</v>
      </c>
      <c r="CG1013" s="128" t="s">
        <v>62</v>
      </c>
      <c r="CH1013" s="128" t="s">
        <v>63</v>
      </c>
      <c r="CI1013" s="128" t="s">
        <v>64</v>
      </c>
      <c r="CJ1013" s="118"/>
      <c r="CK1013" s="118"/>
    </row>
    <row r="1014" spans="1:90" ht="50" hidden="1" customHeight="1" x14ac:dyDescent="0.6">
      <c r="A1014" s="112"/>
      <c r="B1014" s="112"/>
      <c r="C1014" s="112"/>
      <c r="D1014" s="112"/>
      <c r="E1014" s="112"/>
      <c r="F1014" s="113"/>
      <c r="G1014" s="114"/>
      <c r="H1014" s="113"/>
      <c r="I1014" s="113"/>
      <c r="J1014" s="113"/>
      <c r="K1014" s="113"/>
      <c r="L1014" s="113"/>
      <c r="M1014" s="113"/>
      <c r="N1014" s="113"/>
      <c r="O1014" s="113"/>
      <c r="P1014" s="114"/>
      <c r="Q1014" s="113"/>
      <c r="R1014" s="113"/>
      <c r="S1014" s="115"/>
      <c r="T1014" s="113"/>
      <c r="U1014" s="116"/>
      <c r="V1014" s="114"/>
      <c r="W1014" s="113"/>
      <c r="X1014" s="113"/>
      <c r="Y1014" s="114"/>
      <c r="Z1014" s="113"/>
      <c r="AA1014" s="113"/>
      <c r="AB1014" s="114"/>
      <c r="AC1014" s="113"/>
      <c r="AD1014" s="113"/>
      <c r="AE1014" s="114"/>
      <c r="AF1014" s="113"/>
      <c r="AG1014" s="113"/>
      <c r="AH1014" s="114"/>
      <c r="AI1014" s="113"/>
      <c r="AJ1014" s="113"/>
      <c r="AK1014" s="113"/>
      <c r="AL1014" s="113"/>
      <c r="AM1014" s="113"/>
      <c r="AN1014" s="114"/>
      <c r="AO1014" s="113"/>
      <c r="AP1014" s="113"/>
      <c r="AQ1014" s="113"/>
      <c r="AR1014" s="113"/>
      <c r="AS1014" s="113"/>
      <c r="AT1014" s="113"/>
      <c r="AU1014" s="113"/>
      <c r="AV1014" s="113"/>
      <c r="AW1014" s="113"/>
      <c r="AX1014" s="113"/>
      <c r="AY1014" s="113"/>
      <c r="AZ1014" s="113"/>
      <c r="BA1014" s="113"/>
      <c r="BB1014" s="113"/>
      <c r="BC1014" s="129">
        <f>BC1011</f>
        <v>560684415</v>
      </c>
      <c r="BD1014" s="129">
        <f t="shared" ref="BD1014:BH1014" si="719">BD1011</f>
        <v>547694205</v>
      </c>
      <c r="BE1014" s="129">
        <f t="shared" si="719"/>
        <v>560684415</v>
      </c>
      <c r="BF1014" s="129">
        <f t="shared" si="719"/>
        <v>561816285</v>
      </c>
      <c r="BG1014" s="130">
        <f t="shared" si="719"/>
        <v>647403260.25</v>
      </c>
      <c r="BH1014" s="131">
        <f t="shared" si="719"/>
        <v>434774230.36480498</v>
      </c>
      <c r="BI1014" s="132">
        <f>BH1014/BG1014%</f>
        <v>67.156632822163019</v>
      </c>
      <c r="BJ1014" s="133">
        <f>SUM(BJ8:BJ1010)</f>
        <v>43987203.849411979</v>
      </c>
      <c r="BK1014" s="134">
        <f>+BJ1014/BG1014%</f>
        <v>6.794405674204663</v>
      </c>
      <c r="BL1014" s="135">
        <f>SUM(BL8:BL1010)</f>
        <v>39540488.425851323</v>
      </c>
      <c r="BM1014" s="136">
        <f>+BL1014/BG1014%</f>
        <v>6.1075516379979993</v>
      </c>
      <c r="BN1014" s="137">
        <f>SUM(BN8:BN1010)</f>
        <v>4503677.1684999922</v>
      </c>
      <c r="BO1014" s="136">
        <f>+BN1014/BG1014%</f>
        <v>0.69565253143162442</v>
      </c>
      <c r="BP1014" s="135">
        <f>SUM(BP8:BP1010)</f>
        <v>17508687.970000003</v>
      </c>
      <c r="BQ1014" s="136">
        <f>+BP1014/BG1014%</f>
        <v>2.7044485323164547</v>
      </c>
      <c r="BR1014" s="135">
        <f>SUM(BR8:BR1010)</f>
        <v>43366437.597181126</v>
      </c>
      <c r="BS1014" s="138">
        <f>+BR1014/BG1014%</f>
        <v>6.6985201125547045</v>
      </c>
      <c r="BT1014" s="138"/>
      <c r="BU1014" s="139">
        <f>SUM(BU8:BU1010)</f>
        <v>148906495.01094443</v>
      </c>
      <c r="BV1014" s="136">
        <f>BU1014/BG1014%</f>
        <v>23.000578488505447</v>
      </c>
      <c r="BW1014" s="140">
        <f>SUM(BW8:BW1010)</f>
        <v>63722534.874250032</v>
      </c>
      <c r="BX1014" s="136">
        <f>BW1014/BG1014%</f>
        <v>9.8427886893314476</v>
      </c>
      <c r="BY1014" s="135">
        <f t="shared" ref="BY1014:CE1014" si="720">SUM(BY8:BY1010)</f>
        <v>13681729.133057702</v>
      </c>
      <c r="BZ1014" s="135">
        <f t="shared" si="720"/>
        <v>12674585.016950002</v>
      </c>
      <c r="CA1014" s="135">
        <f t="shared" si="720"/>
        <v>12879033.979404276</v>
      </c>
      <c r="CB1014" s="135">
        <f t="shared" si="720"/>
        <v>4751855.7200000016</v>
      </c>
      <c r="CC1014" s="135">
        <f t="shared" si="720"/>
        <v>39540488.425851323</v>
      </c>
      <c r="CD1014" s="135">
        <f t="shared" si="720"/>
        <v>4503677.1684999922</v>
      </c>
      <c r="CE1014" s="135">
        <f t="shared" si="720"/>
        <v>17508687.970000003</v>
      </c>
      <c r="CF1014" s="141">
        <f>BY1014/BC1014</f>
        <v>2.4401835983006059E-2</v>
      </c>
      <c r="CG1014" s="141">
        <f>BZ1014/BD1014</f>
        <v>2.3141718318801643E-2</v>
      </c>
      <c r="CH1014" s="141">
        <f>CA1014/BE1014</f>
        <v>2.297020148028241E-2</v>
      </c>
      <c r="CI1014" s="141">
        <f>CB1014/BF1014</f>
        <v>8.4580241742191614E-3</v>
      </c>
      <c r="CJ1014" s="118"/>
      <c r="CK1014" s="118"/>
    </row>
    <row r="1015" spans="1:90" ht="50" customHeight="1" x14ac:dyDescent="0.6">
      <c r="A1015" s="142"/>
      <c r="B1015" s="366" t="s">
        <v>1271</v>
      </c>
      <c r="C1015" s="366"/>
      <c r="D1015" s="148"/>
      <c r="E1015" s="143"/>
      <c r="F1015" s="144"/>
      <c r="G1015" s="144"/>
      <c r="H1015" s="144"/>
      <c r="I1015" s="144"/>
      <c r="J1015" s="144"/>
      <c r="K1015" s="144"/>
      <c r="L1015" s="144"/>
      <c r="M1015" s="144"/>
      <c r="N1015" s="144"/>
      <c r="O1015" s="144"/>
      <c r="P1015" s="144"/>
      <c r="Q1015" s="144"/>
      <c r="R1015" s="144"/>
      <c r="S1015" s="144"/>
      <c r="T1015" s="144"/>
      <c r="U1015" s="144"/>
      <c r="V1015" s="144"/>
      <c r="W1015" s="144"/>
      <c r="X1015" s="144"/>
      <c r="Y1015" s="144"/>
      <c r="Z1015" s="144"/>
      <c r="AA1015" s="144"/>
      <c r="AB1015" s="144"/>
      <c r="AC1015" s="144"/>
      <c r="AD1015" s="144"/>
      <c r="AE1015" s="144"/>
      <c r="AF1015" s="144"/>
      <c r="AG1015" s="144"/>
      <c r="AH1015" s="144"/>
      <c r="AI1015" s="144"/>
      <c r="AJ1015" s="144"/>
      <c r="AK1015" s="144"/>
      <c r="AL1015" s="144"/>
      <c r="AM1015" s="144"/>
      <c r="AN1015" s="144"/>
      <c r="AO1015" s="144"/>
      <c r="AP1015" s="144"/>
      <c r="AQ1015" s="144"/>
      <c r="AR1015" s="144"/>
      <c r="AS1015" s="144"/>
      <c r="AT1015" s="144"/>
      <c r="AU1015" s="144"/>
      <c r="AV1015" s="144"/>
      <c r="AW1015" s="144"/>
      <c r="AX1015" s="144"/>
      <c r="AY1015" s="144"/>
      <c r="AZ1015" s="144"/>
      <c r="BA1015" s="144"/>
      <c r="BB1015" s="144"/>
      <c r="BC1015" s="144"/>
      <c r="BD1015" s="144"/>
      <c r="BE1015" s="144"/>
      <c r="BF1015" s="144"/>
      <c r="BG1015" s="144"/>
      <c r="BH1015" s="366" t="s">
        <v>1272</v>
      </c>
      <c r="BI1015" s="366"/>
      <c r="BJ1015" s="148"/>
      <c r="BK1015" s="148"/>
      <c r="BL1015" s="148"/>
      <c r="BM1015" s="148"/>
      <c r="BN1015" s="148"/>
      <c r="BO1015" s="148"/>
      <c r="BP1015" s="148"/>
      <c r="BQ1015" s="148"/>
      <c r="BR1015" s="144"/>
      <c r="BS1015" s="144"/>
      <c r="BT1015" s="144"/>
      <c r="BU1015" s="144"/>
      <c r="BV1015" s="144"/>
      <c r="BW1015" s="149"/>
      <c r="BX1015" s="145"/>
      <c r="BY1015" s="145"/>
      <c r="BZ1015" s="146"/>
      <c r="CA1015" s="146"/>
      <c r="CB1015" s="146"/>
      <c r="CC1015" s="146"/>
      <c r="CD1015" s="146"/>
      <c r="CE1015" s="146"/>
      <c r="CF1015" s="146"/>
      <c r="CG1015" s="366" t="s">
        <v>1272</v>
      </c>
      <c r="CH1015" s="366"/>
      <c r="CI1015" s="147"/>
      <c r="CJ1015" s="147"/>
      <c r="CK1015" s="147"/>
      <c r="CL1015" s="145"/>
    </row>
    <row r="1016" spans="1:90" ht="50" customHeight="1" thickBot="1" x14ac:dyDescent="0.65">
      <c r="A1016" s="2"/>
      <c r="B1016" s="370" t="s">
        <v>1273</v>
      </c>
      <c r="C1016" s="370"/>
      <c r="D1016" s="2"/>
      <c r="E1016" s="2"/>
      <c r="F1016" s="151"/>
      <c r="G1016" s="2"/>
      <c r="H1016" s="151"/>
      <c r="I1016" s="151"/>
      <c r="J1016" s="151"/>
      <c r="K1016" s="151"/>
      <c r="L1016" s="151"/>
      <c r="M1016" s="151"/>
      <c r="N1016" s="151"/>
      <c r="O1016" s="151"/>
      <c r="P1016" s="151"/>
      <c r="Q1016" s="151"/>
      <c r="R1016" s="151"/>
      <c r="S1016" s="151"/>
      <c r="T1016" s="151"/>
      <c r="U1016" s="151"/>
      <c r="V1016" s="151"/>
      <c r="W1016" s="151"/>
      <c r="X1016" s="151"/>
      <c r="Y1016" s="151"/>
      <c r="Z1016" s="151"/>
      <c r="AA1016" s="151"/>
      <c r="AB1016" s="151"/>
      <c r="AC1016" s="151"/>
      <c r="AD1016" s="151"/>
      <c r="AE1016" s="151"/>
      <c r="AF1016" s="151"/>
      <c r="AG1016" s="151"/>
      <c r="AH1016" s="151"/>
      <c r="AI1016" s="151"/>
      <c r="AJ1016" s="151"/>
      <c r="AK1016" s="151"/>
      <c r="AL1016" s="151"/>
      <c r="AM1016" s="151"/>
      <c r="AN1016" s="151"/>
      <c r="AO1016" s="151"/>
      <c r="AP1016" s="151"/>
      <c r="AQ1016" s="151"/>
      <c r="AR1016" s="151"/>
      <c r="AS1016" s="151"/>
      <c r="AT1016" s="151"/>
      <c r="AU1016" s="151"/>
      <c r="AV1016" s="151"/>
      <c r="AW1016" s="151"/>
      <c r="AX1016" s="151"/>
      <c r="AY1016" s="151"/>
      <c r="AZ1016" s="151"/>
      <c r="BA1016" s="151"/>
      <c r="BB1016" s="151"/>
      <c r="BC1016" s="151"/>
      <c r="BD1016" s="151"/>
      <c r="BE1016" s="151"/>
      <c r="BF1016" s="151"/>
      <c r="BG1016" s="151"/>
      <c r="BH1016" s="370" t="s">
        <v>1274</v>
      </c>
      <c r="BI1016" s="370"/>
      <c r="BJ1016" s="370"/>
      <c r="BK1016" s="370"/>
      <c r="BL1016" s="370"/>
      <c r="BM1016" s="370"/>
      <c r="BN1016" s="370"/>
      <c r="BO1016" s="370"/>
      <c r="BP1016" s="370"/>
      <c r="BQ1016" s="370"/>
      <c r="BR1016" s="370"/>
      <c r="BS1016" s="2"/>
      <c r="BT1016" s="2"/>
      <c r="BU1016" s="2"/>
      <c r="BV1016" s="2"/>
      <c r="BW1016" s="2"/>
      <c r="BX1016" s="2"/>
      <c r="BY1016" s="2"/>
      <c r="CA1016" s="2"/>
      <c r="CG1016" s="370" t="s">
        <v>1275</v>
      </c>
      <c r="CH1016" s="370"/>
      <c r="CI1016" s="370"/>
      <c r="CJ1016" s="370"/>
      <c r="CK1016" s="370"/>
    </row>
    <row r="1017" spans="1:90" ht="50" customHeight="1" x14ac:dyDescent="0.6">
      <c r="A1017" s="2"/>
      <c r="B1017" s="371" t="s">
        <v>1276</v>
      </c>
      <c r="C1017" s="371"/>
      <c r="D1017" s="2"/>
      <c r="E1017" s="2"/>
      <c r="F1017" s="151"/>
      <c r="G1017" s="151"/>
      <c r="H1017" s="151"/>
      <c r="I1017" s="151"/>
      <c r="J1017" s="151"/>
      <c r="K1017" s="151"/>
      <c r="L1017" s="151"/>
      <c r="M1017" s="151"/>
      <c r="N1017" s="151"/>
      <c r="O1017" s="151"/>
      <c r="P1017" s="151"/>
      <c r="Q1017" s="151"/>
      <c r="R1017" s="151"/>
      <c r="S1017" s="151"/>
      <c r="T1017" s="151"/>
      <c r="U1017" s="151"/>
      <c r="V1017" s="151"/>
      <c r="W1017" s="151"/>
      <c r="X1017" s="151"/>
      <c r="Y1017" s="151"/>
      <c r="Z1017" s="151"/>
      <c r="AA1017" s="151"/>
      <c r="AB1017" s="151"/>
      <c r="AC1017" s="151"/>
      <c r="AD1017" s="151"/>
      <c r="AE1017" s="151"/>
      <c r="AF1017" s="151"/>
      <c r="AG1017" s="151"/>
      <c r="AH1017" s="151"/>
      <c r="AI1017" s="151"/>
      <c r="AJ1017" s="151"/>
      <c r="AK1017" s="151"/>
      <c r="AL1017" s="151"/>
      <c r="AM1017" s="151"/>
      <c r="AN1017" s="151"/>
      <c r="AO1017" s="151"/>
      <c r="AP1017" s="151"/>
      <c r="AQ1017" s="151"/>
      <c r="AR1017" s="151"/>
      <c r="AS1017" s="151"/>
      <c r="AT1017" s="151"/>
      <c r="AU1017" s="151"/>
      <c r="AV1017" s="151"/>
      <c r="AW1017" s="151"/>
      <c r="AX1017" s="151"/>
      <c r="AY1017" s="151"/>
      <c r="AZ1017" s="151"/>
      <c r="BA1017" s="151"/>
      <c r="BB1017" s="151"/>
      <c r="BC1017" s="151"/>
      <c r="BD1017" s="151"/>
      <c r="BE1017" s="151"/>
      <c r="BF1017" s="151"/>
      <c r="BG1017" s="151"/>
      <c r="BH1017" s="371" t="s">
        <v>1277</v>
      </c>
      <c r="BI1017" s="371"/>
      <c r="BJ1017" s="371"/>
      <c r="BK1017" s="371"/>
      <c r="BL1017" s="371"/>
      <c r="BM1017" s="371"/>
      <c r="BN1017" s="371"/>
      <c r="BO1017" s="371"/>
      <c r="BP1017" s="371"/>
      <c r="BQ1017" s="371"/>
      <c r="BR1017" s="371"/>
      <c r="BS1017" s="2"/>
      <c r="BT1017" s="2"/>
      <c r="BU1017" s="2"/>
      <c r="BV1017" s="151"/>
      <c r="BW1017" s="2"/>
      <c r="BX1017" s="151"/>
      <c r="BY1017" s="151"/>
      <c r="CA1017" s="2"/>
      <c r="CG1017" s="371" t="s">
        <v>1278</v>
      </c>
      <c r="CH1017" s="371"/>
      <c r="CI1017" s="371"/>
      <c r="CJ1017" s="371"/>
      <c r="CK1017" s="371"/>
    </row>
    <row r="1018" spans="1:90" ht="50" customHeight="1" x14ac:dyDescent="0.6">
      <c r="A1018" s="1"/>
      <c r="B1018" s="366" t="s">
        <v>1272</v>
      </c>
      <c r="C1018" s="366"/>
      <c r="D1018" s="148"/>
      <c r="E1018" s="148"/>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48" t="s">
        <v>1279</v>
      </c>
      <c r="BI1018" s="148"/>
      <c r="BJ1018" s="148"/>
      <c r="BK1018" s="148"/>
      <c r="BL1018" s="148"/>
      <c r="BM1018" s="148"/>
      <c r="BN1018" s="148"/>
      <c r="BO1018" s="148"/>
      <c r="BP1018" s="148"/>
      <c r="BQ1018" s="148"/>
      <c r="BR1018" s="2"/>
      <c r="BS1018" s="2"/>
      <c r="BT1018" s="2"/>
      <c r="BU1018" s="2"/>
      <c r="BV1018" s="1"/>
      <c r="BW1018" s="1"/>
      <c r="BX1018" s="1"/>
      <c r="BZ1018" s="151"/>
      <c r="CG1018" s="151" t="s">
        <v>1279</v>
      </c>
    </row>
    <row r="1019" spans="1:90" ht="50" customHeight="1" thickBot="1" x14ac:dyDescent="0.65">
      <c r="A1019" s="1"/>
      <c r="B1019" s="370" t="s">
        <v>1280</v>
      </c>
      <c r="C1019" s="370"/>
      <c r="D1019" s="2"/>
      <c r="E1019" s="2"/>
      <c r="F1019" s="151"/>
      <c r="G1019" s="151"/>
      <c r="H1019" s="151"/>
      <c r="I1019" s="151"/>
      <c r="J1019" s="151"/>
      <c r="K1019" s="151"/>
      <c r="L1019" s="151"/>
      <c r="M1019" s="151"/>
      <c r="N1019" s="151"/>
      <c r="O1019" s="151"/>
      <c r="P1019" s="151"/>
      <c r="Q1019" s="151"/>
      <c r="R1019" s="151"/>
      <c r="S1019" s="151"/>
      <c r="T1019" s="151"/>
      <c r="U1019" s="151"/>
      <c r="V1019" s="151"/>
      <c r="W1019" s="151"/>
      <c r="X1019" s="151"/>
      <c r="Y1019" s="151"/>
      <c r="Z1019" s="151"/>
      <c r="AA1019" s="151"/>
      <c r="AB1019" s="151"/>
      <c r="AC1019" s="151"/>
      <c r="AD1019" s="151"/>
      <c r="AE1019" s="151"/>
      <c r="AF1019" s="151"/>
      <c r="AG1019" s="151"/>
      <c r="AH1019" s="151"/>
      <c r="AI1019" s="151"/>
      <c r="AJ1019" s="151"/>
      <c r="AK1019" s="151"/>
      <c r="AL1019" s="151"/>
      <c r="AM1019" s="151"/>
      <c r="AN1019" s="151"/>
      <c r="AO1019" s="151"/>
      <c r="AP1019" s="151"/>
      <c r="AQ1019" s="151"/>
      <c r="AR1019" s="151"/>
      <c r="AS1019" s="151"/>
      <c r="AT1019" s="151"/>
      <c r="AU1019" s="151"/>
      <c r="AV1019" s="151"/>
      <c r="AW1019" s="151"/>
      <c r="AX1019" s="151"/>
      <c r="AY1019" s="151"/>
      <c r="AZ1019" s="151"/>
      <c r="BA1019" s="151"/>
      <c r="BB1019" s="151"/>
      <c r="BC1019" s="151"/>
      <c r="BD1019" s="151"/>
      <c r="BE1019" s="151"/>
      <c r="BF1019" s="151"/>
      <c r="BG1019" s="151"/>
      <c r="BH1019" s="370" t="s">
        <v>1281</v>
      </c>
      <c r="BI1019" s="370"/>
      <c r="BJ1019" s="370"/>
      <c r="BK1019" s="370"/>
      <c r="BL1019" s="370"/>
      <c r="BM1019" s="370"/>
      <c r="BN1019" s="370"/>
      <c r="BO1019" s="370"/>
      <c r="BP1019" s="370"/>
      <c r="BQ1019" s="370"/>
      <c r="BR1019" s="370"/>
      <c r="BS1019" s="2"/>
      <c r="BT1019" s="2"/>
      <c r="BU1019" s="2"/>
      <c r="BV1019" s="151"/>
      <c r="BW1019" s="2"/>
      <c r="BX1019" s="1"/>
      <c r="BY1019" s="1"/>
      <c r="BZ1019" s="151"/>
      <c r="CA1019" s="151"/>
      <c r="CB1019" s="151"/>
      <c r="CC1019" s="2"/>
      <c r="CD1019" s="2"/>
      <c r="CE1019" s="2"/>
      <c r="CF1019" s="151"/>
      <c r="CG1019" s="370" t="s">
        <v>1282</v>
      </c>
      <c r="CH1019" s="370"/>
      <c r="CI1019" s="370"/>
      <c r="CJ1019" s="370"/>
      <c r="CK1019" s="370"/>
    </row>
    <row r="1020" spans="1:90" ht="50" customHeight="1" x14ac:dyDescent="0.6">
      <c r="A1020" s="1"/>
      <c r="B1020" s="371" t="s">
        <v>1283</v>
      </c>
      <c r="C1020" s="371"/>
      <c r="D1020" s="2"/>
      <c r="E1020" s="2"/>
      <c r="F1020" s="151"/>
      <c r="G1020" s="151"/>
      <c r="H1020" s="151"/>
      <c r="I1020" s="151"/>
      <c r="J1020" s="151"/>
      <c r="K1020" s="151"/>
      <c r="L1020" s="151"/>
      <c r="M1020" s="151"/>
      <c r="N1020" s="151"/>
      <c r="O1020" s="151"/>
      <c r="P1020" s="151"/>
      <c r="Q1020" s="151"/>
      <c r="R1020" s="151"/>
      <c r="S1020" s="151"/>
      <c r="T1020" s="151"/>
      <c r="U1020" s="151"/>
      <c r="V1020" s="151"/>
      <c r="W1020" s="151"/>
      <c r="X1020" s="151"/>
      <c r="Y1020" s="151"/>
      <c r="Z1020" s="151"/>
      <c r="AA1020" s="151"/>
      <c r="AB1020" s="151"/>
      <c r="AC1020" s="151"/>
      <c r="AD1020" s="151"/>
      <c r="AE1020" s="151"/>
      <c r="AF1020" s="151"/>
      <c r="AG1020" s="151"/>
      <c r="AH1020" s="151"/>
      <c r="AI1020" s="151"/>
      <c r="AJ1020" s="151"/>
      <c r="AK1020" s="151"/>
      <c r="AL1020" s="151"/>
      <c r="AM1020" s="151"/>
      <c r="AN1020" s="151"/>
      <c r="AO1020" s="151"/>
      <c r="AP1020" s="151"/>
      <c r="AQ1020" s="151"/>
      <c r="AR1020" s="151"/>
      <c r="AS1020" s="151"/>
      <c r="AT1020" s="151"/>
      <c r="AU1020" s="151"/>
      <c r="AV1020" s="151"/>
      <c r="AW1020" s="151"/>
      <c r="AX1020" s="151"/>
      <c r="AY1020" s="151"/>
      <c r="AZ1020" s="151"/>
      <c r="BA1020" s="151"/>
      <c r="BB1020" s="151"/>
      <c r="BC1020" s="151"/>
      <c r="BD1020" s="151"/>
      <c r="BE1020" s="151"/>
      <c r="BF1020" s="151"/>
      <c r="BG1020" s="151"/>
      <c r="BH1020" s="371" t="s">
        <v>1284</v>
      </c>
      <c r="BI1020" s="371"/>
      <c r="BJ1020" s="371"/>
      <c r="BK1020" s="371"/>
      <c r="BL1020" s="371"/>
      <c r="BM1020" s="371"/>
      <c r="BN1020" s="371"/>
      <c r="BO1020" s="371"/>
      <c r="BP1020" s="371"/>
      <c r="BQ1020" s="371"/>
      <c r="BR1020" s="371"/>
      <c r="BS1020" s="2"/>
      <c r="BT1020" s="2"/>
      <c r="BU1020" s="2"/>
      <c r="BV1020" s="151"/>
      <c r="BW1020" s="2"/>
      <c r="BX1020" s="2"/>
      <c r="BY1020" s="2"/>
      <c r="BZ1020" s="151"/>
      <c r="CA1020" s="151"/>
      <c r="CB1020" s="151"/>
      <c r="CC1020" s="2"/>
      <c r="CD1020" s="2"/>
      <c r="CE1020" s="2"/>
      <c r="CF1020" s="151"/>
      <c r="CG1020" s="372" t="s">
        <v>1285</v>
      </c>
      <c r="CH1020" s="372"/>
      <c r="CI1020" s="372"/>
      <c r="CJ1020" s="372"/>
      <c r="CK1020" s="372"/>
    </row>
    <row r="1021" spans="1:90" ht="50" customHeight="1" x14ac:dyDescent="0.6">
      <c r="A1021" s="1"/>
      <c r="B1021" s="372"/>
      <c r="C1021" s="372"/>
      <c r="D1021" s="2"/>
      <c r="E1021" s="2"/>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R1021" s="154"/>
      <c r="BS1021" s="154"/>
      <c r="BT1021" s="154"/>
      <c r="BU1021" s="154"/>
      <c r="BV1021" s="2"/>
      <c r="BW1021" s="2"/>
      <c r="BX1021" s="2"/>
      <c r="BY1021" s="2"/>
      <c r="BZ1021" s="2"/>
      <c r="CA1021" s="2"/>
      <c r="CB1021" s="2"/>
      <c r="CC1021" s="152"/>
      <c r="CD1021" s="152"/>
      <c r="CE1021" s="152"/>
      <c r="CF1021" s="152"/>
      <c r="CG1021" s="152"/>
      <c r="CH1021" s="152"/>
      <c r="CI1021" s="152"/>
      <c r="CJ1021" s="153"/>
    </row>
    <row r="1022" spans="1:90" ht="50" customHeight="1" x14ac:dyDescent="0.6">
      <c r="A1022" s="1"/>
      <c r="B1022" s="1"/>
      <c r="C1022" s="150"/>
      <c r="D1022" s="150"/>
      <c r="E1022" s="150"/>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53"/>
    </row>
  </sheetData>
  <mergeCells count="71">
    <mergeCell ref="B1021:C1021"/>
    <mergeCell ref="BT6:BT7"/>
    <mergeCell ref="B1018:C1018"/>
    <mergeCell ref="B1019:C1019"/>
    <mergeCell ref="BH1019:BR1019"/>
    <mergeCell ref="A1011:B1011"/>
    <mergeCell ref="B1015:C1015"/>
    <mergeCell ref="BH1015:BI1015"/>
    <mergeCell ref="BL6:BL7"/>
    <mergeCell ref="BM6:BM7"/>
    <mergeCell ref="BN6:BN7"/>
    <mergeCell ref="BO6:BO7"/>
    <mergeCell ref="BP6:BP7"/>
    <mergeCell ref="BF6:BF7"/>
    <mergeCell ref="BG6:BG7"/>
    <mergeCell ref="BH6:BH7"/>
    <mergeCell ref="CG1019:CK1019"/>
    <mergeCell ref="B1020:C1020"/>
    <mergeCell ref="BH1020:BR1020"/>
    <mergeCell ref="CG1020:CK1020"/>
    <mergeCell ref="B1016:C1016"/>
    <mergeCell ref="BH1016:BR1016"/>
    <mergeCell ref="CG1016:CK1016"/>
    <mergeCell ref="B1017:C1017"/>
    <mergeCell ref="BH1017:BR1017"/>
    <mergeCell ref="CG1017:CK1017"/>
    <mergeCell ref="CG1015:CH1015"/>
    <mergeCell ref="BX6:BX7"/>
    <mergeCell ref="BY6:CJ6"/>
    <mergeCell ref="CK6:CK7"/>
    <mergeCell ref="BQ6:BQ7"/>
    <mergeCell ref="BR6:BR7"/>
    <mergeCell ref="BS6:BS7"/>
    <mergeCell ref="BU6:BU7"/>
    <mergeCell ref="BV6:BV7"/>
    <mergeCell ref="BW6:BW7"/>
    <mergeCell ref="BI6:BI7"/>
    <mergeCell ref="BJ6:BJ7"/>
    <mergeCell ref="BK6:BK7"/>
    <mergeCell ref="AZ6:AZ7"/>
    <mergeCell ref="BA6:BA7"/>
    <mergeCell ref="BB6:BB7"/>
    <mergeCell ref="BC6:BC7"/>
    <mergeCell ref="BD6:BD7"/>
    <mergeCell ref="BE6:BE7"/>
    <mergeCell ref="F6:AY6"/>
    <mergeCell ref="AE5:AF5"/>
    <mergeCell ref="AH5:AI5"/>
    <mergeCell ref="AK5:AL5"/>
    <mergeCell ref="AN5:AP5"/>
    <mergeCell ref="AR5:AS5"/>
    <mergeCell ref="AU5:AV5"/>
    <mergeCell ref="A6:A7"/>
    <mergeCell ref="B6:B7"/>
    <mergeCell ref="C6:C7"/>
    <mergeCell ref="D6:D7"/>
    <mergeCell ref="E6:E7"/>
    <mergeCell ref="A1:CK2"/>
    <mergeCell ref="A3:CK4"/>
    <mergeCell ref="G5:H5"/>
    <mergeCell ref="J5:K5"/>
    <mergeCell ref="M5:N5"/>
    <mergeCell ref="P5:Q5"/>
    <mergeCell ref="S5:T5"/>
    <mergeCell ref="V5:W5"/>
    <mergeCell ref="Y5:Z5"/>
    <mergeCell ref="AB5:AC5"/>
    <mergeCell ref="AZ5:BF5"/>
    <mergeCell ref="BI5:BR5"/>
    <mergeCell ref="BV5:BX5"/>
    <mergeCell ref="CF5:CK5"/>
  </mergeCells>
  <conditionalFormatting sqref="AZ8:AZ1010">
    <cfRule type="cellIs" dxfId="16" priority="3" operator="lessThan">
      <formula>0.5</formula>
    </cfRule>
  </conditionalFormatting>
  <conditionalFormatting sqref="BA8:BA1010">
    <cfRule type="cellIs" dxfId="15" priority="2" operator="lessThan">
      <formula>0.2</formula>
    </cfRule>
  </conditionalFormatting>
  <conditionalFormatting sqref="BB8:BB1010">
    <cfRule type="cellIs" dxfId="14" priority="1" operator="lessThan">
      <formula>0.4</formula>
    </cfRule>
  </conditionalFormatting>
  <conditionalFormatting sqref="BV8:BV1010">
    <cfRule type="cellIs" dxfId="13" priority="8" operator="lessThan">
      <formula>23</formula>
    </cfRule>
    <cfRule type="cellIs" dxfId="12" priority="13" operator="greaterThan">
      <formula>22.99</formula>
    </cfRule>
  </conditionalFormatting>
  <conditionalFormatting sqref="BW8:BW1010">
    <cfRule type="cellIs" dxfId="11" priority="4" operator="greaterThan">
      <formula>0</formula>
    </cfRule>
    <cfRule type="cellIs" dxfId="10" priority="12" operator="lessThan">
      <formula>0</formula>
    </cfRule>
  </conditionalFormatting>
  <conditionalFormatting sqref="BX8:BX1010">
    <cfRule type="cellIs" dxfId="9" priority="5" operator="greaterThan">
      <formula>0</formula>
    </cfRule>
    <cfRule type="cellIs" dxfId="8" priority="11" operator="lessThan">
      <formula>0</formula>
    </cfRule>
  </conditionalFormatting>
  <conditionalFormatting sqref="CF8:CI1010">
    <cfRule type="cellIs" dxfId="7" priority="10" operator="greaterThan">
      <formula>2.99%</formula>
    </cfRule>
  </conditionalFormatting>
  <conditionalFormatting sqref="CF8:CJ1010">
    <cfRule type="cellIs" dxfId="6" priority="7" operator="lessThan">
      <formula>3%</formula>
    </cfRule>
  </conditionalFormatting>
  <conditionalFormatting sqref="CK8:CK1010">
    <cfRule type="cellIs" dxfId="5" priority="6" operator="greaterThan">
      <formula>0</formula>
    </cfRule>
    <cfRule type="cellIs" dxfId="4" priority="9" operator="lessThan">
      <formula>0</formula>
    </cfRule>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F9DE-72E0-486C-B6AF-BB0F564FC609}">
  <dimension ref="B1:J56"/>
  <sheetViews>
    <sheetView zoomScale="70" zoomScaleNormal="70" workbookViewId="0">
      <selection activeCell="H4" sqref="H4:H5"/>
    </sheetView>
  </sheetViews>
  <sheetFormatPr defaultColWidth="8.90625" defaultRowHeight="20" customHeight="1" x14ac:dyDescent="0.5"/>
  <cols>
    <col min="1" max="1" width="6" style="171" customWidth="1"/>
    <col min="2" max="2" width="11" style="171" customWidth="1"/>
    <col min="3" max="3" width="13.6328125" style="171" customWidth="1"/>
    <col min="4" max="4" width="56.36328125" style="228" customWidth="1"/>
    <col min="5" max="5" width="8.984375E-2" style="228" customWidth="1"/>
    <col min="6" max="6" width="19.81640625" style="171" customWidth="1"/>
    <col min="7" max="7" width="21.08984375" style="171" customWidth="1"/>
    <col min="8" max="8" width="25.453125" style="171" customWidth="1"/>
    <col min="9" max="9" width="24.6328125" style="171" customWidth="1"/>
    <col min="10" max="16384" width="8.90625" style="171"/>
  </cols>
  <sheetData>
    <row r="1" spans="2:10" s="159" customFormat="1" ht="20" customHeight="1" x14ac:dyDescent="0.35">
      <c r="C1" s="375" t="s">
        <v>1287</v>
      </c>
      <c r="D1" s="375"/>
      <c r="E1" s="375"/>
      <c r="F1" s="375"/>
      <c r="G1" s="375"/>
      <c r="H1" s="375"/>
      <c r="I1" s="375"/>
    </row>
    <row r="2" spans="2:10" s="159" customFormat="1" ht="20" customHeight="1" x14ac:dyDescent="0.35">
      <c r="C2" s="375"/>
      <c r="D2" s="375"/>
      <c r="E2" s="375"/>
      <c r="F2" s="375"/>
      <c r="G2" s="375"/>
      <c r="H2" s="375"/>
      <c r="I2" s="375"/>
    </row>
    <row r="3" spans="2:10" s="159" customFormat="1" ht="20" customHeight="1" x14ac:dyDescent="0.35">
      <c r="C3" s="375"/>
      <c r="D3" s="375"/>
      <c r="E3" s="375"/>
      <c r="F3" s="375"/>
      <c r="G3" s="375"/>
      <c r="H3" s="375"/>
      <c r="I3" s="375"/>
    </row>
    <row r="4" spans="2:10" s="159" customFormat="1" ht="20" customHeight="1" thickBot="1" x14ac:dyDescent="0.4">
      <c r="C4" s="376" t="s">
        <v>7</v>
      </c>
      <c r="D4" s="377" t="s">
        <v>1288</v>
      </c>
      <c r="E4" s="377" t="s">
        <v>9</v>
      </c>
      <c r="F4" s="377" t="s">
        <v>1289</v>
      </c>
      <c r="G4" s="377" t="s">
        <v>20</v>
      </c>
      <c r="H4" s="377" t="s">
        <v>1290</v>
      </c>
      <c r="I4" s="377" t="s">
        <v>34</v>
      </c>
    </row>
    <row r="5" spans="2:10" s="162" customFormat="1" ht="20" customHeight="1" thickBot="1" x14ac:dyDescent="0.4">
      <c r="B5" s="160"/>
      <c r="C5" s="376"/>
      <c r="D5" s="377"/>
      <c r="E5" s="377"/>
      <c r="F5" s="377"/>
      <c r="G5" s="377"/>
      <c r="H5" s="377"/>
      <c r="I5" s="377"/>
      <c r="J5" s="161"/>
    </row>
    <row r="6" spans="2:10" s="170" customFormat="1" ht="20" customHeight="1" x14ac:dyDescent="0.35">
      <c r="B6" s="163">
        <v>1</v>
      </c>
      <c r="C6" s="164">
        <v>4</v>
      </c>
      <c r="D6" s="165" t="s">
        <v>919</v>
      </c>
      <c r="E6" s="164" t="s">
        <v>264</v>
      </c>
      <c r="F6" s="166">
        <v>596957</v>
      </c>
      <c r="G6" s="167">
        <v>397390.92</v>
      </c>
      <c r="H6" s="168">
        <v>213572.2</v>
      </c>
      <c r="I6" s="169">
        <v>-14006.12</v>
      </c>
    </row>
    <row r="7" spans="2:10" ht="20" customHeight="1" x14ac:dyDescent="0.5">
      <c r="B7" s="163">
        <v>2</v>
      </c>
      <c r="C7" s="164">
        <v>3</v>
      </c>
      <c r="D7" s="165" t="s">
        <v>1093</v>
      </c>
      <c r="E7" s="164" t="s">
        <v>1094</v>
      </c>
      <c r="F7" s="166">
        <v>449739</v>
      </c>
      <c r="G7" s="167">
        <v>301865.76</v>
      </c>
      <c r="H7" s="168">
        <v>150396</v>
      </c>
      <c r="I7" s="169">
        <v>-2522.7600000000102</v>
      </c>
    </row>
    <row r="8" spans="2:10" ht="20" customHeight="1" x14ac:dyDescent="0.5">
      <c r="B8" s="163">
        <v>3</v>
      </c>
      <c r="C8" s="164">
        <v>4</v>
      </c>
      <c r="D8" s="165" t="s">
        <v>1177</v>
      </c>
      <c r="E8" s="164" t="s">
        <v>184</v>
      </c>
      <c r="F8" s="166">
        <v>367491</v>
      </c>
      <c r="G8" s="167">
        <v>245103.87</v>
      </c>
      <c r="H8" s="172">
        <v>123582.95</v>
      </c>
      <c r="I8" s="169">
        <v>-1195.8199999999899</v>
      </c>
    </row>
    <row r="9" spans="2:10" ht="20" customHeight="1" x14ac:dyDescent="0.5">
      <c r="B9" s="163">
        <v>4</v>
      </c>
      <c r="C9" s="173">
        <v>3</v>
      </c>
      <c r="D9" s="165" t="s">
        <v>1241</v>
      </c>
      <c r="E9" s="164" t="s">
        <v>264</v>
      </c>
      <c r="F9" s="166">
        <v>259818</v>
      </c>
      <c r="G9" s="167">
        <v>169852.5</v>
      </c>
      <c r="H9" s="168">
        <v>105265.08</v>
      </c>
      <c r="I9" s="169">
        <v>-15299.58</v>
      </c>
    </row>
    <row r="10" spans="2:10" ht="20" customHeight="1" x14ac:dyDescent="0.5">
      <c r="B10" s="163">
        <v>5</v>
      </c>
      <c r="C10" s="174">
        <v>5</v>
      </c>
      <c r="D10" s="175" t="s">
        <v>833</v>
      </c>
      <c r="E10" s="175" t="s">
        <v>212</v>
      </c>
      <c r="F10" s="176">
        <v>661474</v>
      </c>
      <c r="G10" s="177">
        <v>442177.82926600002</v>
      </c>
      <c r="H10" s="178">
        <v>236146.34</v>
      </c>
      <c r="I10" s="179">
        <v>-16850.169266000001</v>
      </c>
    </row>
    <row r="11" spans="2:10" ht="20" customHeight="1" x14ac:dyDescent="0.5">
      <c r="B11" s="163">
        <v>6</v>
      </c>
      <c r="C11" s="174">
        <v>4</v>
      </c>
      <c r="D11" s="175" t="s">
        <v>1130</v>
      </c>
      <c r="E11" s="175" t="s">
        <v>394</v>
      </c>
      <c r="F11" s="176">
        <v>426517</v>
      </c>
      <c r="G11" s="177">
        <v>287616.61921899999</v>
      </c>
      <c r="H11" s="178">
        <v>177809</v>
      </c>
      <c r="I11" s="179">
        <v>-38908.619219</v>
      </c>
    </row>
    <row r="12" spans="2:10" ht="20" customHeight="1" x14ac:dyDescent="0.5">
      <c r="B12" s="163">
        <v>7</v>
      </c>
      <c r="C12" s="174">
        <v>3</v>
      </c>
      <c r="D12" s="175" t="s">
        <v>1137</v>
      </c>
      <c r="E12" s="175" t="s">
        <v>1138</v>
      </c>
      <c r="F12" s="176">
        <v>417945</v>
      </c>
      <c r="G12" s="177">
        <v>286105.80845100002</v>
      </c>
      <c r="H12" s="178">
        <v>159475.4</v>
      </c>
      <c r="I12" s="179">
        <v>-27636.208450999999</v>
      </c>
    </row>
    <row r="13" spans="2:10" ht="20" customHeight="1" x14ac:dyDescent="0.5">
      <c r="B13" s="163">
        <v>8</v>
      </c>
      <c r="C13" s="174">
        <v>4</v>
      </c>
      <c r="D13" s="175" t="s">
        <v>1156</v>
      </c>
      <c r="E13" s="175" t="s">
        <v>1157</v>
      </c>
      <c r="F13" s="180">
        <v>392818</v>
      </c>
      <c r="G13" s="181">
        <v>266058.70955089998</v>
      </c>
      <c r="H13" s="182">
        <v>132886.44</v>
      </c>
      <c r="I13" s="179">
        <v>-6127.1495508999797</v>
      </c>
    </row>
    <row r="14" spans="2:10" ht="20" customHeight="1" x14ac:dyDescent="0.5">
      <c r="B14" s="163">
        <v>9</v>
      </c>
      <c r="C14" s="174">
        <v>3</v>
      </c>
      <c r="D14" s="175" t="s">
        <v>1179</v>
      </c>
      <c r="E14" s="175" t="s">
        <v>503</v>
      </c>
      <c r="F14" s="176">
        <v>365614</v>
      </c>
      <c r="G14" s="177">
        <v>249661.33292399999</v>
      </c>
      <c r="H14" s="178">
        <v>128664.64</v>
      </c>
      <c r="I14" s="179">
        <v>-12711.972924</v>
      </c>
    </row>
    <row r="15" spans="2:10" ht="20" customHeight="1" x14ac:dyDescent="0.5">
      <c r="B15" s="163">
        <v>10</v>
      </c>
      <c r="C15" s="183">
        <v>2</v>
      </c>
      <c r="D15" s="175" t="s">
        <v>1196</v>
      </c>
      <c r="E15" s="175" t="s">
        <v>1157</v>
      </c>
      <c r="F15" s="176">
        <v>342314</v>
      </c>
      <c r="G15" s="177">
        <v>233067.31739000001</v>
      </c>
      <c r="H15" s="178">
        <v>122287.18</v>
      </c>
      <c r="I15" s="179">
        <v>-13040.49739</v>
      </c>
    </row>
    <row r="16" spans="2:10" ht="20" customHeight="1" x14ac:dyDescent="0.5">
      <c r="B16" s="163">
        <v>11</v>
      </c>
      <c r="C16" s="174">
        <v>3</v>
      </c>
      <c r="D16" s="175" t="s">
        <v>1197</v>
      </c>
      <c r="E16" s="175" t="s">
        <v>1157</v>
      </c>
      <c r="F16" s="180">
        <v>339319</v>
      </c>
      <c r="G16" s="181">
        <v>233918.65</v>
      </c>
      <c r="H16" s="182">
        <v>119059.64</v>
      </c>
      <c r="I16" s="179">
        <v>-13659.29</v>
      </c>
    </row>
    <row r="17" spans="2:9" ht="20" customHeight="1" x14ac:dyDescent="0.5">
      <c r="B17" s="163">
        <v>12</v>
      </c>
      <c r="C17" s="174">
        <v>3</v>
      </c>
      <c r="D17" s="175" t="s">
        <v>1216</v>
      </c>
      <c r="E17" s="175" t="s">
        <v>564</v>
      </c>
      <c r="F17" s="176">
        <v>306642</v>
      </c>
      <c r="G17" s="177">
        <v>207402.136363636</v>
      </c>
      <c r="H17" s="178">
        <v>109869.45</v>
      </c>
      <c r="I17" s="179">
        <v>-10629.586363636399</v>
      </c>
    </row>
    <row r="18" spans="2:9" ht="20" customHeight="1" x14ac:dyDescent="0.5">
      <c r="B18" s="163">
        <v>13</v>
      </c>
      <c r="C18" s="174">
        <v>1</v>
      </c>
      <c r="D18" s="175" t="s">
        <v>1244</v>
      </c>
      <c r="E18" s="175" t="s">
        <v>694</v>
      </c>
      <c r="F18" s="176">
        <v>254902</v>
      </c>
      <c r="G18" s="177">
        <v>175440.70909090899</v>
      </c>
      <c r="H18" s="178">
        <v>80276.395000000004</v>
      </c>
      <c r="I18" s="179">
        <v>-815.10409090909502</v>
      </c>
    </row>
    <row r="19" spans="2:9" ht="20" customHeight="1" x14ac:dyDescent="0.5">
      <c r="B19" s="163">
        <v>14</v>
      </c>
      <c r="C19" s="174">
        <v>6</v>
      </c>
      <c r="D19" s="184" t="s">
        <v>729</v>
      </c>
      <c r="E19" s="175" t="s">
        <v>730</v>
      </c>
      <c r="F19" s="185">
        <v>736384</v>
      </c>
      <c r="G19" s="186">
        <v>502021.88</v>
      </c>
      <c r="H19" s="187">
        <v>258413.5</v>
      </c>
      <c r="I19" s="188">
        <v>-24051.38</v>
      </c>
    </row>
    <row r="20" spans="2:9" ht="20" customHeight="1" x14ac:dyDescent="0.5">
      <c r="B20" s="163">
        <v>15</v>
      </c>
      <c r="C20" s="174">
        <v>6</v>
      </c>
      <c r="D20" s="184" t="s">
        <v>957</v>
      </c>
      <c r="E20" s="175" t="s">
        <v>958</v>
      </c>
      <c r="F20" s="185">
        <v>571435</v>
      </c>
      <c r="G20" s="186">
        <v>391492.16</v>
      </c>
      <c r="H20" s="187">
        <v>180467.01</v>
      </c>
      <c r="I20" s="189">
        <v>-524.16999999998404</v>
      </c>
    </row>
    <row r="21" spans="2:9" ht="20" customHeight="1" x14ac:dyDescent="0.5">
      <c r="B21" s="163">
        <v>16</v>
      </c>
      <c r="C21" s="174">
        <v>4</v>
      </c>
      <c r="D21" s="184" t="s">
        <v>1065</v>
      </c>
      <c r="E21" s="175" t="s">
        <v>1018</v>
      </c>
      <c r="F21" s="185">
        <v>475037</v>
      </c>
      <c r="G21" s="186">
        <v>316646.27</v>
      </c>
      <c r="H21" s="187">
        <v>173173.4</v>
      </c>
      <c r="I21" s="188">
        <v>-14782.67</v>
      </c>
    </row>
    <row r="22" spans="2:9" ht="20" customHeight="1" x14ac:dyDescent="0.5">
      <c r="B22" s="163">
        <v>17</v>
      </c>
      <c r="C22" s="174">
        <v>2</v>
      </c>
      <c r="D22" s="175" t="s">
        <v>1145</v>
      </c>
      <c r="E22" s="175" t="s">
        <v>1146</v>
      </c>
      <c r="F22" s="190">
        <v>414080</v>
      </c>
      <c r="G22" s="191">
        <v>281264.45</v>
      </c>
      <c r="H22" s="192">
        <v>154724.44</v>
      </c>
      <c r="I22" s="188">
        <v>-21908.89</v>
      </c>
    </row>
    <row r="23" spans="2:9" ht="20" customHeight="1" x14ac:dyDescent="0.5">
      <c r="B23" s="163">
        <v>18</v>
      </c>
      <c r="C23" s="183">
        <v>3</v>
      </c>
      <c r="D23" s="175" t="s">
        <v>1158</v>
      </c>
      <c r="E23" s="175" t="s">
        <v>1018</v>
      </c>
      <c r="F23" s="185">
        <v>388578</v>
      </c>
      <c r="G23" s="186">
        <v>261514.78</v>
      </c>
      <c r="H23" s="187">
        <v>141099.97</v>
      </c>
      <c r="I23" s="188">
        <v>-14036.75</v>
      </c>
    </row>
    <row r="24" spans="2:9" ht="20" customHeight="1" x14ac:dyDescent="0.5">
      <c r="B24" s="163">
        <v>19</v>
      </c>
      <c r="C24" s="174">
        <v>4</v>
      </c>
      <c r="D24" s="184" t="s">
        <v>1191</v>
      </c>
      <c r="E24" s="175" t="s">
        <v>958</v>
      </c>
      <c r="F24" s="185">
        <v>352191</v>
      </c>
      <c r="G24" s="186">
        <v>239530.33</v>
      </c>
      <c r="H24" s="187">
        <v>140690.28</v>
      </c>
      <c r="I24" s="189">
        <v>-28029.61</v>
      </c>
    </row>
    <row r="25" spans="2:9" ht="20" customHeight="1" x14ac:dyDescent="0.5">
      <c r="B25" s="163">
        <v>20</v>
      </c>
      <c r="C25" s="174">
        <v>3</v>
      </c>
      <c r="D25" s="175" t="s">
        <v>1192</v>
      </c>
      <c r="E25" s="175" t="s">
        <v>1193</v>
      </c>
      <c r="F25" s="166">
        <v>351015</v>
      </c>
      <c r="G25" s="167">
        <v>235809.16</v>
      </c>
      <c r="H25" s="172">
        <v>121527.67999999999</v>
      </c>
      <c r="I25" s="193">
        <v>-6321.84</v>
      </c>
    </row>
    <row r="26" spans="2:9" ht="20" customHeight="1" x14ac:dyDescent="0.5">
      <c r="B26" s="163">
        <v>21</v>
      </c>
      <c r="C26" s="174">
        <v>2</v>
      </c>
      <c r="D26" s="175" t="s">
        <v>1250</v>
      </c>
      <c r="E26" s="175" t="s">
        <v>630</v>
      </c>
      <c r="F26" s="185">
        <v>216925</v>
      </c>
      <c r="G26" s="186">
        <v>143476.44</v>
      </c>
      <c r="H26" s="187">
        <v>77264</v>
      </c>
      <c r="I26" s="189">
        <v>-3815.44</v>
      </c>
    </row>
    <row r="27" spans="2:9" ht="20" customHeight="1" x14ac:dyDescent="0.5">
      <c r="B27" s="163">
        <v>22</v>
      </c>
      <c r="C27" s="164">
        <v>2</v>
      </c>
      <c r="D27" s="175" t="s">
        <v>1259</v>
      </c>
      <c r="E27" s="175" t="s">
        <v>682</v>
      </c>
      <c r="F27" s="166">
        <v>158517</v>
      </c>
      <c r="G27" s="167">
        <v>106148.62</v>
      </c>
      <c r="H27" s="172">
        <v>58285.53</v>
      </c>
      <c r="I27" s="169">
        <v>-5917.1499999999896</v>
      </c>
    </row>
    <row r="28" spans="2:9" ht="20" customHeight="1" x14ac:dyDescent="0.5">
      <c r="B28" s="163">
        <v>23</v>
      </c>
      <c r="C28" s="164">
        <v>2</v>
      </c>
      <c r="D28" s="165" t="s">
        <v>1164</v>
      </c>
      <c r="E28" s="165" t="s">
        <v>1165</v>
      </c>
      <c r="F28" s="166">
        <v>382074.5</v>
      </c>
      <c r="G28" s="167">
        <v>256062.68</v>
      </c>
      <c r="H28" s="172">
        <v>131025.99</v>
      </c>
      <c r="I28" s="169">
        <v>-5014.17</v>
      </c>
    </row>
    <row r="29" spans="2:9" ht="20" customHeight="1" x14ac:dyDescent="0.5">
      <c r="B29" s="163">
        <v>24</v>
      </c>
      <c r="C29" s="164">
        <v>5</v>
      </c>
      <c r="D29" s="194" t="s">
        <v>976</v>
      </c>
      <c r="E29" s="195" t="s">
        <v>977</v>
      </c>
      <c r="F29" s="166">
        <f>[2]SUMMARY!$G$14</f>
        <v>559619</v>
      </c>
      <c r="G29" s="167">
        <f>[2]SUMMARY!$G$15</f>
        <v>373561.590909091</v>
      </c>
      <c r="H29" s="172">
        <f>[2]SUMMARY!$G$17</f>
        <v>233863.560909091</v>
      </c>
      <c r="I29" s="169">
        <v>-47806.151818181803</v>
      </c>
    </row>
    <row r="30" spans="2:9" ht="20" customHeight="1" x14ac:dyDescent="0.5">
      <c r="B30" s="163">
        <v>25</v>
      </c>
      <c r="C30" s="173">
        <v>4</v>
      </c>
      <c r="D30" s="196" t="s">
        <v>1135</v>
      </c>
      <c r="E30" s="164" t="s">
        <v>250</v>
      </c>
      <c r="F30" s="166">
        <v>423222</v>
      </c>
      <c r="G30" s="167">
        <v>276592.295454545</v>
      </c>
      <c r="H30" s="172">
        <v>153292.23000000001</v>
      </c>
      <c r="I30" s="169">
        <v>-6662.52545454542</v>
      </c>
    </row>
    <row r="31" spans="2:9" ht="20" customHeight="1" x14ac:dyDescent="0.5">
      <c r="B31" s="163">
        <v>26</v>
      </c>
      <c r="C31" s="164">
        <v>4</v>
      </c>
      <c r="D31" s="197" t="s">
        <v>1178</v>
      </c>
      <c r="E31" s="164" t="s">
        <v>240</v>
      </c>
      <c r="F31" s="166">
        <f>[3]SUMMARY!$G$14</f>
        <v>366983.5</v>
      </c>
      <c r="G31" s="167">
        <f>[3]SUMMARY!$G$15</f>
        <v>241845.942156237</v>
      </c>
      <c r="H31" s="172">
        <f>[3]OPEX!$AR$47</f>
        <v>129090.07</v>
      </c>
      <c r="I31" s="169">
        <v>-3952.5121562366799</v>
      </c>
    </row>
    <row r="32" spans="2:9" ht="20" customHeight="1" x14ac:dyDescent="0.5">
      <c r="B32" s="163">
        <v>27</v>
      </c>
      <c r="C32" s="164">
        <v>3</v>
      </c>
      <c r="D32" s="198" t="s">
        <v>1211</v>
      </c>
      <c r="E32" s="164" t="s">
        <v>355</v>
      </c>
      <c r="F32" s="166">
        <f>[4]SUMMARY!$G$14</f>
        <v>314038.5</v>
      </c>
      <c r="G32" s="167">
        <f>[4]SUMMARY!$G$15</f>
        <v>203748.94441836001</v>
      </c>
      <c r="H32" s="172">
        <f>[4]OPEX!$AS$47</f>
        <v>121896.465</v>
      </c>
      <c r="I32" s="169">
        <v>-11606.909418360099</v>
      </c>
    </row>
    <row r="33" spans="2:9" ht="20" customHeight="1" x14ac:dyDescent="0.5">
      <c r="B33" s="163">
        <v>28</v>
      </c>
      <c r="C33" s="164">
        <v>3</v>
      </c>
      <c r="D33" s="196" t="s">
        <v>1245</v>
      </c>
      <c r="E33" s="164" t="s">
        <v>1170</v>
      </c>
      <c r="F33" s="166">
        <v>249974</v>
      </c>
      <c r="G33" s="167">
        <v>165835.50160091501</v>
      </c>
      <c r="H33" s="172">
        <v>99556.55</v>
      </c>
      <c r="I33" s="169">
        <v>-15418.0516009148</v>
      </c>
    </row>
    <row r="34" spans="2:9" ht="20" customHeight="1" x14ac:dyDescent="0.5">
      <c r="B34" s="163">
        <v>29</v>
      </c>
      <c r="C34" s="164">
        <v>3</v>
      </c>
      <c r="D34" s="197" t="s">
        <v>1249</v>
      </c>
      <c r="E34" s="164" t="s">
        <v>316</v>
      </c>
      <c r="F34" s="166">
        <f>[5]SUMMARY!$G$14</f>
        <v>224474</v>
      </c>
      <c r="G34" s="167">
        <f>[5]SUMMARY!$G$15</f>
        <v>151353.249935</v>
      </c>
      <c r="H34" s="172">
        <f>[5]SUMMARY!$G$17</f>
        <v>90945.25</v>
      </c>
      <c r="I34" s="169">
        <v>-17824.499935</v>
      </c>
    </row>
    <row r="35" spans="2:9" ht="20" customHeight="1" x14ac:dyDescent="0.5">
      <c r="B35" s="163">
        <v>30</v>
      </c>
      <c r="C35" s="174">
        <v>3</v>
      </c>
      <c r="D35" s="175" t="s">
        <v>1102</v>
      </c>
      <c r="E35" s="175" t="s">
        <v>529</v>
      </c>
      <c r="F35" s="199">
        <f>+[6]SUMMARY!$H$14</f>
        <v>446165</v>
      </c>
      <c r="G35" s="200">
        <f>+[6]SUMMARY!$H$15</f>
        <v>304948.38046379498</v>
      </c>
      <c r="H35" s="201">
        <f>+[6]SUMMARY!$E$17</f>
        <v>144958.87</v>
      </c>
      <c r="I35" s="202">
        <v>-3742.2504637949801</v>
      </c>
    </row>
    <row r="36" spans="2:9" ht="20" customHeight="1" x14ac:dyDescent="0.5">
      <c r="B36" s="163">
        <v>31</v>
      </c>
      <c r="C36" s="174">
        <v>3</v>
      </c>
      <c r="D36" s="175" t="s">
        <v>1001</v>
      </c>
      <c r="E36" s="175" t="s">
        <v>87</v>
      </c>
      <c r="F36" s="203">
        <v>538060</v>
      </c>
      <c r="G36" s="204">
        <v>367652.41447000002</v>
      </c>
      <c r="H36" s="205">
        <f>[7]SUMMARY!$G$17</f>
        <v>175972.15</v>
      </c>
      <c r="I36" s="206">
        <v>-5564.5644700000703</v>
      </c>
    </row>
    <row r="37" spans="2:9" ht="20" customHeight="1" x14ac:dyDescent="0.5">
      <c r="B37" s="163">
        <v>32</v>
      </c>
      <c r="C37" s="174">
        <v>3</v>
      </c>
      <c r="D37" s="175" t="s">
        <v>1166</v>
      </c>
      <c r="E37" s="175" t="s">
        <v>289</v>
      </c>
      <c r="F37" s="203">
        <v>379837.5</v>
      </c>
      <c r="G37" s="204">
        <v>244919.98</v>
      </c>
      <c r="H37" s="205">
        <v>139099</v>
      </c>
      <c r="I37" s="206">
        <v>-4181.4800000000096</v>
      </c>
    </row>
    <row r="38" spans="2:9" ht="20" customHeight="1" x14ac:dyDescent="0.5">
      <c r="B38" s="163">
        <v>33</v>
      </c>
      <c r="C38" s="174">
        <v>4</v>
      </c>
      <c r="D38" s="175" t="s">
        <v>1201</v>
      </c>
      <c r="E38" s="175" t="s">
        <v>868</v>
      </c>
      <c r="F38" s="207">
        <v>337334</v>
      </c>
      <c r="G38" s="208">
        <v>227065.61787878801</v>
      </c>
      <c r="H38" s="205">
        <f>[8]SUMMARY!$G$17</f>
        <v>116041.56</v>
      </c>
      <c r="I38" s="206">
        <v>-5773.1778787880003</v>
      </c>
    </row>
    <row r="39" spans="2:9" ht="20" customHeight="1" x14ac:dyDescent="0.5">
      <c r="B39" s="163">
        <v>34</v>
      </c>
      <c r="C39" s="183">
        <v>2</v>
      </c>
      <c r="D39" s="175" t="s">
        <v>1243</v>
      </c>
      <c r="E39" s="175" t="s">
        <v>87</v>
      </c>
      <c r="F39" s="203">
        <f>[9]SUMMARY!$G$14</f>
        <v>255844</v>
      </c>
      <c r="G39" s="204">
        <f>[9]SUMMARY!$G$15</f>
        <v>169554.143706</v>
      </c>
      <c r="H39" s="205">
        <f>[9]SUMMARY!$G$17</f>
        <v>99910</v>
      </c>
      <c r="I39" s="206">
        <v>-13620.143706000001</v>
      </c>
    </row>
    <row r="40" spans="2:9" ht="20" customHeight="1" x14ac:dyDescent="0.5">
      <c r="B40" s="163">
        <v>35</v>
      </c>
      <c r="C40" s="174">
        <v>4</v>
      </c>
      <c r="D40" s="175" t="s">
        <v>1255</v>
      </c>
      <c r="E40" s="175" t="s">
        <v>1256</v>
      </c>
      <c r="F40" s="207">
        <v>187014</v>
      </c>
      <c r="G40" s="208">
        <v>121246.26</v>
      </c>
      <c r="H40" s="205">
        <v>88196.160000000003</v>
      </c>
      <c r="I40" s="206">
        <v>-22428.42</v>
      </c>
    </row>
    <row r="41" spans="2:9" ht="20" customHeight="1" x14ac:dyDescent="0.5">
      <c r="B41" s="163">
        <v>36</v>
      </c>
      <c r="C41" s="173">
        <v>5</v>
      </c>
      <c r="D41" s="165" t="s">
        <v>862</v>
      </c>
      <c r="E41" s="165" t="s">
        <v>863</v>
      </c>
      <c r="F41" s="209">
        <f>[10]SUMMARY!$G$14</f>
        <v>638906.25</v>
      </c>
      <c r="G41" s="210">
        <f>[10]SUMMARY!$G$15</f>
        <v>424392.14876045001</v>
      </c>
      <c r="H41" s="211">
        <f>[10]SUMMARY!$G$17</f>
        <v>215701.78</v>
      </c>
      <c r="I41" s="212">
        <v>-1187.6787604500701</v>
      </c>
    </row>
    <row r="42" spans="2:9" ht="20" customHeight="1" x14ac:dyDescent="0.5">
      <c r="B42" s="163">
        <v>37</v>
      </c>
      <c r="C42" s="164">
        <v>4</v>
      </c>
      <c r="D42" s="213" t="s">
        <v>973</v>
      </c>
      <c r="E42" s="165" t="s">
        <v>357</v>
      </c>
      <c r="F42" s="209">
        <f>[11]SUMMARY!$G$14</f>
        <v>561395</v>
      </c>
      <c r="G42" s="210">
        <f>[11]SUMMARY!$G$15</f>
        <v>368474.02752995002</v>
      </c>
      <c r="H42" s="211">
        <f>[11]SUMMARY!$G$17</f>
        <v>198368.19</v>
      </c>
      <c r="I42" s="212">
        <v>-5447.2175299500204</v>
      </c>
    </row>
    <row r="43" spans="2:9" ht="20" customHeight="1" x14ac:dyDescent="0.5">
      <c r="B43" s="163">
        <v>38</v>
      </c>
      <c r="C43" s="164">
        <v>4</v>
      </c>
      <c r="D43" s="165" t="s">
        <v>1085</v>
      </c>
      <c r="E43" s="165" t="s">
        <v>412</v>
      </c>
      <c r="F43" s="166">
        <v>457660</v>
      </c>
      <c r="G43" s="167">
        <v>310062.12492252298</v>
      </c>
      <c r="H43" s="172">
        <v>151259.28</v>
      </c>
      <c r="I43" s="193">
        <v>-3661.4049225229801</v>
      </c>
    </row>
    <row r="44" spans="2:9" ht="20" customHeight="1" x14ac:dyDescent="0.5">
      <c r="B44" s="163">
        <v>39</v>
      </c>
      <c r="C44" s="164">
        <v>3</v>
      </c>
      <c r="D44" s="165" t="s">
        <v>1200</v>
      </c>
      <c r="E44" s="165" t="s">
        <v>357</v>
      </c>
      <c r="F44" s="209">
        <f>[12]SUMMARY!$G$14</f>
        <v>338408</v>
      </c>
      <c r="G44" s="210">
        <f>[12]SUMMARY!$G$15</f>
        <v>227707.69426300001</v>
      </c>
      <c r="H44" s="211">
        <f>[12]SUMMARY!$G$17</f>
        <v>131399.99</v>
      </c>
      <c r="I44" s="212">
        <v>-20699.684262999999</v>
      </c>
    </row>
    <row r="45" spans="2:9" ht="20" customHeight="1" x14ac:dyDescent="0.5">
      <c r="B45" s="163">
        <v>40</v>
      </c>
      <c r="C45" s="164">
        <v>3</v>
      </c>
      <c r="D45" s="165" t="s">
        <v>1209</v>
      </c>
      <c r="E45" s="165" t="s">
        <v>93</v>
      </c>
      <c r="F45" s="209">
        <f>[13]SUMMARY!$G$14</f>
        <v>315137</v>
      </c>
      <c r="G45" s="210">
        <f>[13]SUMMARY!$G$15</f>
        <v>209470.04318176201</v>
      </c>
      <c r="H45" s="211">
        <f>[13]SUMMARY!$G$17</f>
        <v>116502.32</v>
      </c>
      <c r="I45" s="212">
        <v>-10835.363181762001</v>
      </c>
    </row>
    <row r="46" spans="2:9" ht="20" customHeight="1" x14ac:dyDescent="0.5">
      <c r="B46" s="163">
        <v>41</v>
      </c>
      <c r="C46" s="164">
        <v>3</v>
      </c>
      <c r="D46" s="213" t="s">
        <v>1219</v>
      </c>
      <c r="E46" s="165" t="s">
        <v>687</v>
      </c>
      <c r="F46" s="209">
        <f>[14]SUMMARY!$G$14</f>
        <v>293378</v>
      </c>
      <c r="G46" s="210">
        <f>[14]SUMMARY!$G$15</f>
        <v>194613.24872208</v>
      </c>
      <c r="H46" s="211">
        <f>[14]SUMMARY!$G$17</f>
        <v>102780.54</v>
      </c>
      <c r="I46" s="212">
        <v>-4015.7887220799898</v>
      </c>
    </row>
    <row r="47" spans="2:9" ht="20" customHeight="1" x14ac:dyDescent="0.5">
      <c r="B47" s="163">
        <v>42</v>
      </c>
      <c r="C47" s="164">
        <v>2</v>
      </c>
      <c r="D47" s="214" t="s">
        <v>1236</v>
      </c>
      <c r="E47" s="215" t="s">
        <v>222</v>
      </c>
      <c r="F47" s="209">
        <f>[15]SUMMARY!$G$14</f>
        <v>271494</v>
      </c>
      <c r="G47" s="210">
        <f>[15]SUMMARY!$G$15</f>
        <v>176804.98631930299</v>
      </c>
      <c r="H47" s="211">
        <f>[15]SUMMARY!$G$17</f>
        <v>106528.02</v>
      </c>
      <c r="I47" s="212">
        <v>-11839.0063193025</v>
      </c>
    </row>
    <row r="48" spans="2:9" ht="20" customHeight="1" x14ac:dyDescent="0.5">
      <c r="B48" s="163">
        <v>43</v>
      </c>
      <c r="C48" s="164">
        <v>3</v>
      </c>
      <c r="D48" s="165" t="s">
        <v>1240</v>
      </c>
      <c r="E48" s="165" t="s">
        <v>1187</v>
      </c>
      <c r="F48" s="209">
        <f>[16]SUMMARY!$G$14</f>
        <v>269349</v>
      </c>
      <c r="G48" s="210">
        <f>[16]SUMMARY!$G$15</f>
        <v>176746.81997400001</v>
      </c>
      <c r="H48" s="211">
        <f>[16]SUMMARY!$G$17</f>
        <v>123941</v>
      </c>
      <c r="I48" s="212">
        <v>-31338.819973999998</v>
      </c>
    </row>
    <row r="49" spans="2:9" ht="20" customHeight="1" x14ac:dyDescent="0.5">
      <c r="B49" s="163">
        <v>44</v>
      </c>
      <c r="C49" s="164">
        <v>2</v>
      </c>
      <c r="D49" s="213" t="s">
        <v>1242</v>
      </c>
      <c r="E49" s="165" t="s">
        <v>436</v>
      </c>
      <c r="F49" s="209">
        <f>[17]SUMMARY!$G$14</f>
        <v>258488</v>
      </c>
      <c r="G49" s="210">
        <f>[17]SUMMARY!$G$15</f>
        <v>168721.065036202</v>
      </c>
      <c r="H49" s="211">
        <f>[17]SUMMARY!$G$17</f>
        <v>92346.67</v>
      </c>
      <c r="I49" s="212">
        <v>-2579.7350362019902</v>
      </c>
    </row>
    <row r="50" spans="2:9" ht="20" customHeight="1" x14ac:dyDescent="0.5">
      <c r="B50" s="163">
        <v>45</v>
      </c>
      <c r="C50" s="174">
        <v>3</v>
      </c>
      <c r="D50" s="175" t="str">
        <f>'[18]FRANCHISE OVERALL PERFORMANCE'!$C$27</f>
        <v>TUPI 1,SOUTH COTABATO</v>
      </c>
      <c r="E50" s="175" t="str">
        <f>'[18]FRANCHISE OVERALL PERFORMANCE'!$D$27</f>
        <v>ARNEL GANADILLO</v>
      </c>
      <c r="F50" s="216">
        <f>'[19]FRANCHISE OVERALL PERFORMANCE'!$BG$8</f>
        <v>311157</v>
      </c>
      <c r="G50" s="217">
        <f>'[19]FRANCHISE OVERALL PERFORMANCE'!$BH$8</f>
        <v>206587.61309649999</v>
      </c>
      <c r="H50" s="218">
        <f>'[19]FRANCHISE OVERALL PERFORMANCE'!$BU$8</f>
        <v>127372.85</v>
      </c>
      <c r="I50" s="202">
        <v>-22803.4630965</v>
      </c>
    </row>
    <row r="51" spans="2:9" ht="20" customHeight="1" x14ac:dyDescent="0.5">
      <c r="B51" s="163">
        <v>46</v>
      </c>
      <c r="C51" s="183">
        <v>2</v>
      </c>
      <c r="D51" s="175" t="str">
        <f>'[18]FRANCHISE OVERALL PERFORMANCE'!$C$31</f>
        <v>TUPI 2, SOUTH COTABATO</v>
      </c>
      <c r="E51" s="175" t="str">
        <f>'[18]FRANCHISE OVERALL PERFORMANCE'!$D$27</f>
        <v>ARNEL GANADILLO</v>
      </c>
      <c r="F51" s="216">
        <f>'[19]FRANCHISE OVERALL PERFORMANCE'!$BG$9</f>
        <v>193179</v>
      </c>
      <c r="G51" s="217">
        <f>'[19]FRANCHISE OVERALL PERFORMANCE'!$BH$9</f>
        <v>128141.15805822999</v>
      </c>
      <c r="H51" s="218">
        <f>'[19]FRANCHISE OVERALL PERFORMANCE'!$BU$9</f>
        <v>75379.8</v>
      </c>
      <c r="I51" s="202">
        <v>-10341.95805823</v>
      </c>
    </row>
    <row r="52" spans="2:9" ht="20" customHeight="1" x14ac:dyDescent="0.5">
      <c r="B52" s="163">
        <v>47</v>
      </c>
      <c r="C52" s="174">
        <v>1</v>
      </c>
      <c r="D52" s="175" t="s">
        <v>1258</v>
      </c>
      <c r="E52" s="175" t="s">
        <v>516</v>
      </c>
      <c r="F52" s="216">
        <f>'[20]FRANCHISE OVERALL PERFORMANCE'!$BG$17</f>
        <v>174259</v>
      </c>
      <c r="G52" s="217">
        <f>'[20]FRANCHISE OVERALL PERFORMANCE'!$BH$17</f>
        <v>114574.55030303</v>
      </c>
      <c r="H52" s="218">
        <f>'[20]FRANCHISE OVERALL PERFORMANCE'!$BS$17</f>
        <v>67707</v>
      </c>
      <c r="I52" s="202">
        <v>-8022.5503030299997</v>
      </c>
    </row>
    <row r="53" spans="2:9" ht="20" customHeight="1" x14ac:dyDescent="0.5">
      <c r="B53" s="163">
        <v>48</v>
      </c>
      <c r="C53" s="174">
        <v>2</v>
      </c>
      <c r="D53" s="175" t="s">
        <v>1263</v>
      </c>
      <c r="E53" s="175" t="s">
        <v>81</v>
      </c>
      <c r="F53" s="216">
        <f>'[21]FRANCHISE OVERALL PERFORMANCE'!$BG$25</f>
        <v>116742</v>
      </c>
      <c r="G53" s="217">
        <f>'[21]FRANCHISE OVERALL PERFORMANCE'!$BH$25</f>
        <v>75258.539999999994</v>
      </c>
      <c r="H53" s="218">
        <f>'[21]FRANCHISE OVERALL PERFORMANCE'!$BS$25</f>
        <v>86759.75</v>
      </c>
      <c r="I53" s="202">
        <v>-45276.29</v>
      </c>
    </row>
    <row r="54" spans="2:9" ht="20" customHeight="1" x14ac:dyDescent="0.5">
      <c r="B54" s="163">
        <v>49</v>
      </c>
      <c r="C54" s="219">
        <v>4</v>
      </c>
      <c r="D54" s="220" t="s">
        <v>1066</v>
      </c>
      <c r="E54" s="221" t="s">
        <v>543</v>
      </c>
      <c r="F54" s="222">
        <v>474856</v>
      </c>
      <c r="G54" s="223">
        <v>318007.98</v>
      </c>
      <c r="H54" s="224">
        <v>177020.3</v>
      </c>
      <c r="I54" s="225">
        <v>-20172.28</v>
      </c>
    </row>
    <row r="55" spans="2:9" ht="20" customHeight="1" x14ac:dyDescent="0.5">
      <c r="B55" s="163">
        <v>50</v>
      </c>
      <c r="C55" s="226"/>
      <c r="D55" s="227"/>
      <c r="E55" s="227"/>
      <c r="F55" s="226"/>
      <c r="G55" s="226"/>
      <c r="H55" s="226"/>
      <c r="I55" s="226"/>
    </row>
    <row r="56" spans="2:9" ht="20" customHeight="1" x14ac:dyDescent="0.5">
      <c r="I56" s="229">
        <f>SUM(I6:I55)</f>
        <v>-654606.87432429672</v>
      </c>
    </row>
  </sheetData>
  <mergeCells count="8">
    <mergeCell ref="C1:I3"/>
    <mergeCell ref="C4:C5"/>
    <mergeCell ref="D4:D5"/>
    <mergeCell ref="E4:E5"/>
    <mergeCell ref="F4:F5"/>
    <mergeCell ref="G4:G5"/>
    <mergeCell ref="H4:H5"/>
    <mergeCell ref="I4:I5"/>
  </mergeCells>
  <conditionalFormatting sqref="I6:I53">
    <cfRule type="cellIs" dxfId="3" priority="3" operator="greaterThan">
      <formula>0</formula>
    </cfRule>
    <cfRule type="cellIs" dxfId="2" priority="4" operator="lessThan">
      <formula>0</formula>
    </cfRule>
  </conditionalFormatting>
  <conditionalFormatting sqref="I54">
    <cfRule type="cellIs" dxfId="1" priority="1" operator="greaterThan">
      <formula>0</formula>
    </cfRule>
    <cfRule type="cellIs" dxfId="0" priority="2" operator="lessThan">
      <formula>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AA66B-ADF7-426F-96A6-FA8F9B07C7D7}">
  <dimension ref="A1:V48"/>
  <sheetViews>
    <sheetView topLeftCell="A5" workbookViewId="0">
      <selection activeCell="O12" sqref="O12"/>
    </sheetView>
  </sheetViews>
  <sheetFormatPr defaultColWidth="9" defaultRowHeight="14.5" x14ac:dyDescent="0.35"/>
  <cols>
    <col min="2" max="2" width="21.54296875" customWidth="1"/>
    <col min="3" max="3" width="9.81640625" customWidth="1"/>
    <col min="4" max="4" width="10.1796875" customWidth="1"/>
    <col min="5" max="6" width="20.1796875" customWidth="1"/>
    <col min="7" max="7" width="9.36328125" style="272" customWidth="1"/>
    <col min="8" max="8" width="18.90625" customWidth="1"/>
    <col min="9" max="9" width="9.36328125" style="272" customWidth="1"/>
    <col min="10" max="10" width="17.1796875" customWidth="1"/>
    <col min="11" max="11" width="9.36328125" style="272" customWidth="1"/>
    <col min="12" max="12" width="16.54296875" style="272" customWidth="1"/>
    <col min="13" max="13" width="15.54296875" customWidth="1"/>
  </cols>
  <sheetData>
    <row r="1" spans="1:22" ht="25" hidden="1" x14ac:dyDescent="0.35">
      <c r="A1" s="382" t="s">
        <v>1292</v>
      </c>
      <c r="B1" s="382"/>
      <c r="C1" s="382"/>
      <c r="D1" s="382"/>
      <c r="E1" s="382"/>
      <c r="F1" s="382"/>
      <c r="G1" s="382"/>
      <c r="H1" s="382"/>
      <c r="I1" s="382"/>
      <c r="J1" s="382"/>
      <c r="K1" s="382"/>
      <c r="L1" s="382"/>
      <c r="M1" s="382"/>
      <c r="N1" s="382"/>
    </row>
    <row r="2" spans="1:22" ht="25" hidden="1" x14ac:dyDescent="0.35">
      <c r="A2" s="382" t="s">
        <v>1293</v>
      </c>
      <c r="B2" s="382"/>
      <c r="C2" s="382"/>
      <c r="D2" s="382"/>
      <c r="E2" s="382"/>
      <c r="F2" s="382"/>
      <c r="G2" s="382"/>
      <c r="H2" s="382"/>
      <c r="I2" s="382"/>
      <c r="J2" s="382"/>
      <c r="K2" s="382"/>
      <c r="L2" s="382"/>
      <c r="M2" s="382"/>
      <c r="N2" s="382"/>
    </row>
    <row r="3" spans="1:22" ht="25" hidden="1" x14ac:dyDescent="0.35">
      <c r="A3" s="382" t="s">
        <v>1294</v>
      </c>
      <c r="B3" s="382"/>
      <c r="C3" s="382"/>
      <c r="D3" s="382"/>
      <c r="E3" s="382"/>
      <c r="F3" s="382"/>
      <c r="G3" s="382"/>
      <c r="H3" s="382"/>
      <c r="I3" s="382"/>
      <c r="J3" s="382"/>
      <c r="K3" s="382"/>
      <c r="L3" s="382"/>
      <c r="M3" s="382"/>
      <c r="N3" s="382"/>
    </row>
    <row r="4" spans="1:22" hidden="1" x14ac:dyDescent="0.35"/>
    <row r="5" spans="1:22" x14ac:dyDescent="0.35">
      <c r="A5" s="273"/>
      <c r="B5" s="273"/>
      <c r="C5" s="273"/>
      <c r="D5" s="273"/>
      <c r="E5" s="274"/>
      <c r="F5" s="274"/>
      <c r="G5" s="275"/>
      <c r="H5" s="274"/>
      <c r="I5" s="275"/>
      <c r="J5" s="274"/>
      <c r="K5" s="275"/>
      <c r="L5" s="275"/>
      <c r="M5" s="273"/>
    </row>
    <row r="6" spans="1:22" ht="24" thickBot="1" x14ac:dyDescent="0.6">
      <c r="A6" s="273"/>
      <c r="B6" s="276" t="s">
        <v>1295</v>
      </c>
      <c r="C6" s="273"/>
      <c r="D6" s="273"/>
      <c r="E6" s="273"/>
      <c r="F6" s="273"/>
      <c r="G6" s="275"/>
      <c r="H6" s="273"/>
      <c r="I6" s="275"/>
      <c r="J6" s="273"/>
      <c r="K6" s="275"/>
      <c r="L6" s="275"/>
      <c r="M6" s="273"/>
    </row>
    <row r="7" spans="1:22" x14ac:dyDescent="0.35">
      <c r="A7" s="273"/>
      <c r="B7" s="277">
        <v>2025</v>
      </c>
      <c r="C7" s="383" t="s">
        <v>7</v>
      </c>
      <c r="D7" s="385" t="s">
        <v>1296</v>
      </c>
      <c r="E7" s="378" t="s">
        <v>1297</v>
      </c>
      <c r="F7" s="378" t="s">
        <v>1268</v>
      </c>
      <c r="G7" s="380" t="s">
        <v>1298</v>
      </c>
      <c r="H7" s="378" t="s">
        <v>1299</v>
      </c>
      <c r="I7" s="380" t="s">
        <v>1298</v>
      </c>
      <c r="J7" s="378" t="s">
        <v>1300</v>
      </c>
      <c r="K7" s="387" t="s">
        <v>1298</v>
      </c>
      <c r="L7" s="389" t="s">
        <v>1301</v>
      </c>
      <c r="M7" s="273"/>
    </row>
    <row r="8" spans="1:22" x14ac:dyDescent="0.35">
      <c r="A8" s="273"/>
      <c r="B8" s="278" t="s">
        <v>1302</v>
      </c>
      <c r="C8" s="384"/>
      <c r="D8" s="386"/>
      <c r="E8" s="379"/>
      <c r="F8" s="379"/>
      <c r="G8" s="381"/>
      <c r="H8" s="379"/>
      <c r="I8" s="381"/>
      <c r="J8" s="379"/>
      <c r="K8" s="388"/>
      <c r="L8" s="390"/>
      <c r="M8" s="273"/>
    </row>
    <row r="9" spans="1:22" ht="15.5" x14ac:dyDescent="0.35">
      <c r="A9" s="273"/>
      <c r="B9" s="279" t="s">
        <v>1303</v>
      </c>
      <c r="C9" s="280">
        <v>3327</v>
      </c>
      <c r="D9" s="281">
        <v>693</v>
      </c>
      <c r="E9" s="282">
        <v>574782872.5</v>
      </c>
      <c r="F9" s="282">
        <v>410181863.15605199</v>
      </c>
      <c r="G9" s="283">
        <f t="shared" ref="G9:G15" si="0">F9/E9</f>
        <v>0.7136292377188953</v>
      </c>
      <c r="H9" s="284">
        <v>131567207.29425301</v>
      </c>
      <c r="I9" s="285">
        <f t="shared" ref="I9:I15" si="1">H9/E9</f>
        <v>0.22889896966137072</v>
      </c>
      <c r="J9" s="282">
        <f t="shared" ref="J9:J17" si="2">E9-F9-H9</f>
        <v>33033802.049695</v>
      </c>
      <c r="K9" s="286">
        <f t="shared" ref="K9:K15" si="3">J9/E9</f>
        <v>5.7471792619733987E-2</v>
      </c>
      <c r="L9" s="287">
        <v>6734483.0407848498</v>
      </c>
      <c r="M9" s="273"/>
    </row>
    <row r="10" spans="1:22" ht="14.4" customHeight="1" x14ac:dyDescent="0.35">
      <c r="A10" s="273"/>
      <c r="B10" s="279" t="s">
        <v>1304</v>
      </c>
      <c r="C10" s="280">
        <v>3291</v>
      </c>
      <c r="D10" s="281">
        <v>704</v>
      </c>
      <c r="E10" s="288">
        <v>541282517.65999997</v>
      </c>
      <c r="F10" s="288">
        <v>386400763.25885999</v>
      </c>
      <c r="G10" s="283">
        <f t="shared" si="0"/>
        <v>0.71386152453121154</v>
      </c>
      <c r="H10" s="288">
        <v>122294542.05</v>
      </c>
      <c r="I10" s="285">
        <f t="shared" si="1"/>
        <v>0.22593477169498724</v>
      </c>
      <c r="J10" s="282">
        <f t="shared" si="2"/>
        <v>32587212.351139978</v>
      </c>
      <c r="K10" s="286">
        <f t="shared" si="3"/>
        <v>6.0203703773801243E-2</v>
      </c>
      <c r="L10" s="287">
        <v>6611484.9000000004</v>
      </c>
      <c r="M10" s="273"/>
    </row>
    <row r="11" spans="1:22" ht="15.5" x14ac:dyDescent="0.35">
      <c r="A11" s="273"/>
      <c r="B11" s="279" t="s">
        <v>1305</v>
      </c>
      <c r="C11" s="280">
        <v>3443</v>
      </c>
      <c r="D11" s="281">
        <v>733</v>
      </c>
      <c r="E11" s="288">
        <v>626530976.10000002</v>
      </c>
      <c r="F11" s="288">
        <v>441063684.55000001</v>
      </c>
      <c r="G11" s="283">
        <f t="shared" si="0"/>
        <v>0.70397745901649122</v>
      </c>
      <c r="H11" s="288">
        <v>135856442.18000001</v>
      </c>
      <c r="I11" s="285">
        <f t="shared" si="1"/>
        <v>0.21683914660640194</v>
      </c>
      <c r="J11" s="282">
        <f t="shared" si="2"/>
        <v>49610849.370000005</v>
      </c>
      <c r="K11" s="286">
        <f t="shared" si="3"/>
        <v>7.918339437710685E-2</v>
      </c>
      <c r="L11" s="287">
        <v>9967043.0700000003</v>
      </c>
      <c r="M11" s="273"/>
      <c r="V11" s="289"/>
    </row>
    <row r="12" spans="1:22" ht="15.5" x14ac:dyDescent="0.35">
      <c r="A12" s="273"/>
      <c r="B12" s="279" t="s">
        <v>1306</v>
      </c>
      <c r="C12" s="280">
        <v>3453</v>
      </c>
      <c r="D12" s="281">
        <v>746</v>
      </c>
      <c r="E12" s="290">
        <v>569403822.666466</v>
      </c>
      <c r="F12" s="290">
        <v>391332863.53617102</v>
      </c>
      <c r="G12" s="283">
        <f t="shared" si="0"/>
        <v>0.68726771398125674</v>
      </c>
      <c r="H12" s="290">
        <v>130233463.59596799</v>
      </c>
      <c r="I12" s="285">
        <f t="shared" si="1"/>
        <v>0.22871898363115406</v>
      </c>
      <c r="J12" s="282">
        <f t="shared" si="2"/>
        <v>47837495.534326985</v>
      </c>
      <c r="K12" s="286">
        <f t="shared" si="3"/>
        <v>8.4013302387589125E-2</v>
      </c>
      <c r="L12" s="287">
        <v>9649144.2599999998</v>
      </c>
      <c r="M12" s="273"/>
      <c r="V12" s="291"/>
    </row>
    <row r="13" spans="1:22" ht="15.5" x14ac:dyDescent="0.35">
      <c r="A13" s="273"/>
      <c r="B13" s="279" t="s">
        <v>1307</v>
      </c>
      <c r="C13" s="280">
        <v>3534</v>
      </c>
      <c r="D13" s="281">
        <v>756</v>
      </c>
      <c r="E13" s="290">
        <v>643598713</v>
      </c>
      <c r="F13" s="290">
        <v>442649392.82999998</v>
      </c>
      <c r="G13" s="283">
        <f t="shared" si="0"/>
        <v>0.68777233995183573</v>
      </c>
      <c r="H13" s="290">
        <v>137338834.75999999</v>
      </c>
      <c r="I13" s="285">
        <f t="shared" si="1"/>
        <v>0.21339202827150464</v>
      </c>
      <c r="J13" s="282">
        <f t="shared" si="2"/>
        <v>63610485.410000026</v>
      </c>
      <c r="K13" s="286">
        <f t="shared" si="3"/>
        <v>9.8835631776659605E-2</v>
      </c>
      <c r="L13" s="287">
        <v>12762148.01</v>
      </c>
      <c r="M13" s="273"/>
    </row>
    <row r="14" spans="1:22" ht="15.5" x14ac:dyDescent="0.35">
      <c r="A14" s="273"/>
      <c r="B14" s="292" t="s">
        <v>1308</v>
      </c>
      <c r="C14" s="293">
        <v>3463</v>
      </c>
      <c r="D14" s="281">
        <v>771</v>
      </c>
      <c r="E14" s="290">
        <v>552896895.14999998</v>
      </c>
      <c r="F14" s="290">
        <v>379304899.05000001</v>
      </c>
      <c r="G14" s="283">
        <f t="shared" si="0"/>
        <v>0.68603188474606147</v>
      </c>
      <c r="H14" s="290">
        <v>123362339.81999999</v>
      </c>
      <c r="I14" s="294">
        <f t="shared" si="1"/>
        <v>0.22311997209991929</v>
      </c>
      <c r="J14" s="282">
        <f t="shared" si="2"/>
        <v>50229656.279999971</v>
      </c>
      <c r="K14" s="295">
        <f t="shared" si="3"/>
        <v>9.0848143154019248E-2</v>
      </c>
      <c r="L14" s="296">
        <v>10092041.869999999</v>
      </c>
      <c r="M14" s="273"/>
    </row>
    <row r="15" spans="1:22" ht="15.5" x14ac:dyDescent="0.35">
      <c r="A15" s="273"/>
      <c r="B15" s="292" t="s">
        <v>1309</v>
      </c>
      <c r="C15" s="293">
        <v>3553</v>
      </c>
      <c r="D15" s="281">
        <v>795</v>
      </c>
      <c r="E15" s="290">
        <f>[22]MAGO!G20</f>
        <v>556848524.19992995</v>
      </c>
      <c r="F15" s="290">
        <f>[22]MAGO!H20</f>
        <v>381503673.36654299</v>
      </c>
      <c r="G15" s="283">
        <f t="shared" si="0"/>
        <v>0.6851121207776939</v>
      </c>
      <c r="H15" s="290">
        <f>[22]MAGO!J20</f>
        <v>128948276.906996</v>
      </c>
      <c r="I15" s="294">
        <f t="shared" si="1"/>
        <v>0.23156796023167447</v>
      </c>
      <c r="J15" s="282">
        <f t="shared" si="2"/>
        <v>46396573.926390961</v>
      </c>
      <c r="K15" s="295">
        <f t="shared" si="3"/>
        <v>8.3319918990631667E-2</v>
      </c>
      <c r="L15" s="296">
        <f>[22]MAGO!N20</f>
        <v>9293580.2397300694</v>
      </c>
      <c r="M15" s="273"/>
    </row>
    <row r="16" spans="1:22" ht="15.5" x14ac:dyDescent="0.35">
      <c r="A16" s="273"/>
      <c r="B16" s="292" t="s">
        <v>1310</v>
      </c>
      <c r="C16" s="293">
        <v>3614</v>
      </c>
      <c r="D16" s="293">
        <v>802</v>
      </c>
      <c r="E16" s="297">
        <v>580130102.5</v>
      </c>
      <c r="F16" s="297">
        <v>389304920.23083699</v>
      </c>
      <c r="G16" s="294">
        <v>0.67120000000000002</v>
      </c>
      <c r="H16" s="297">
        <v>136563089.75556499</v>
      </c>
      <c r="I16" s="294">
        <v>0.2351</v>
      </c>
      <c r="J16" s="282">
        <f t="shared" si="2"/>
        <v>54262092.513598025</v>
      </c>
      <c r="K16" s="295">
        <v>9.3799999999999994E-2</v>
      </c>
      <c r="L16" s="298">
        <v>10883447.17</v>
      </c>
      <c r="M16" s="273"/>
      <c r="S16" s="289"/>
    </row>
    <row r="17" spans="1:13" ht="15.5" x14ac:dyDescent="0.35">
      <c r="A17" s="273"/>
      <c r="B17" s="292" t="s">
        <v>1311</v>
      </c>
      <c r="C17" s="293">
        <v>3573</v>
      </c>
      <c r="D17" s="293">
        <v>820</v>
      </c>
      <c r="E17" s="299">
        <v>558839683</v>
      </c>
      <c r="F17" s="299">
        <v>374316236.13</v>
      </c>
      <c r="G17" s="300">
        <v>0.66979999999999995</v>
      </c>
      <c r="H17" s="299">
        <v>127621778.87</v>
      </c>
      <c r="I17" s="300">
        <v>0.22839999999999999</v>
      </c>
      <c r="J17" s="282">
        <f t="shared" si="2"/>
        <v>56901668</v>
      </c>
      <c r="K17" s="301">
        <v>0.1017</v>
      </c>
      <c r="L17" s="302">
        <v>11223787.130000001</v>
      </c>
      <c r="M17" s="273"/>
    </row>
    <row r="18" spans="1:13" ht="18" customHeight="1" x14ac:dyDescent="0.35">
      <c r="A18" s="273"/>
      <c r="B18" s="292" t="s">
        <v>1312</v>
      </c>
      <c r="C18" s="293">
        <v>3666</v>
      </c>
      <c r="D18" s="293">
        <v>832</v>
      </c>
      <c r="E18" s="299">
        <v>583803120.5</v>
      </c>
      <c r="F18" s="299">
        <v>391218637.14214802</v>
      </c>
      <c r="G18" s="300">
        <f t="shared" ref="G18:G23" si="4">F18/E18</f>
        <v>0.67012083938004241</v>
      </c>
      <c r="H18" s="299">
        <v>135173266.86271599</v>
      </c>
      <c r="I18" s="300">
        <f t="shared" ref="I18:I23" si="5">H18/E18</f>
        <v>0.23153913042970106</v>
      </c>
      <c r="J18" s="303">
        <v>57411216.495136097</v>
      </c>
      <c r="K18" s="301">
        <f t="shared" ref="K18:K23" si="6">J18/E18</f>
        <v>9.834003019025675E-2</v>
      </c>
      <c r="L18" s="302">
        <v>11359341.411779599</v>
      </c>
      <c r="M18" s="273"/>
    </row>
    <row r="19" spans="1:13" ht="15.5" x14ac:dyDescent="0.35">
      <c r="A19" s="273"/>
      <c r="B19" s="292" t="s">
        <v>1313</v>
      </c>
      <c r="C19" s="293">
        <v>3705</v>
      </c>
      <c r="D19" s="293">
        <v>844</v>
      </c>
      <c r="E19" s="299">
        <v>571138826.5</v>
      </c>
      <c r="F19" s="299">
        <v>383137962.42325002</v>
      </c>
      <c r="G19" s="300">
        <f t="shared" si="4"/>
        <v>0.67083158182601688</v>
      </c>
      <c r="H19" s="299">
        <v>135053018.57805699</v>
      </c>
      <c r="I19" s="300">
        <f t="shared" si="5"/>
        <v>0.23646268177156923</v>
      </c>
      <c r="J19" s="299">
        <v>52947845.498693302</v>
      </c>
      <c r="K19" s="301">
        <f t="shared" si="6"/>
        <v>9.2705736402414418E-2</v>
      </c>
      <c r="L19" s="302">
        <v>10620228.178758601</v>
      </c>
      <c r="M19" s="273"/>
    </row>
    <row r="20" spans="1:13" ht="15.5" x14ac:dyDescent="0.35">
      <c r="A20" s="273"/>
      <c r="B20" s="292" t="s">
        <v>1314</v>
      </c>
      <c r="C20" s="304"/>
      <c r="D20" s="304"/>
      <c r="E20" s="305"/>
      <c r="F20" s="305"/>
      <c r="G20" s="306"/>
      <c r="H20" s="305"/>
      <c r="I20" s="307"/>
      <c r="J20" s="305"/>
      <c r="K20" s="308"/>
      <c r="L20" s="309"/>
      <c r="M20" s="273"/>
    </row>
    <row r="21" spans="1:13" ht="15.5" x14ac:dyDescent="0.35">
      <c r="A21" s="273"/>
      <c r="B21" s="310" t="s">
        <v>1315</v>
      </c>
      <c r="C21" s="311"/>
      <c r="D21" s="312"/>
      <c r="E21" s="311">
        <f t="shared" ref="E21:H21" si="7">SUM(E9:E20)</f>
        <v>6359256053.7763958</v>
      </c>
      <c r="F21" s="311">
        <f t="shared" si="7"/>
        <v>4370414895.6738605</v>
      </c>
      <c r="G21" s="313">
        <f t="shared" si="4"/>
        <v>0.68725254317736162</v>
      </c>
      <c r="H21" s="311">
        <f t="shared" si="7"/>
        <v>1444012260.6735549</v>
      </c>
      <c r="I21" s="314">
        <f t="shared" si="5"/>
        <v>0.22707251421587896</v>
      </c>
      <c r="J21" s="315">
        <f>SUM(J9:J20)</f>
        <v>544828897.42898035</v>
      </c>
      <c r="K21" s="316">
        <f t="shared" si="6"/>
        <v>8.5674942606759452E-2</v>
      </c>
      <c r="L21" s="317">
        <f>SUM(L9:L20)</f>
        <v>109196729.28105311</v>
      </c>
      <c r="M21" s="273"/>
    </row>
    <row r="22" spans="1:13" ht="17" customHeight="1" x14ac:dyDescent="0.35">
      <c r="A22" s="273"/>
      <c r="B22" s="318" t="s">
        <v>1316</v>
      </c>
      <c r="C22" s="319"/>
      <c r="D22" s="319"/>
      <c r="E22" s="320">
        <f t="shared" ref="E22:H22" si="8">E21/11</f>
        <v>578114186.70694506</v>
      </c>
      <c r="F22" s="320">
        <f t="shared" si="8"/>
        <v>397310445.06126004</v>
      </c>
      <c r="G22" s="321">
        <f t="shared" si="4"/>
        <v>0.68725254317736162</v>
      </c>
      <c r="H22" s="320">
        <f t="shared" si="8"/>
        <v>131273841.87941408</v>
      </c>
      <c r="I22" s="322">
        <f t="shared" si="5"/>
        <v>0.22707251421587896</v>
      </c>
      <c r="J22" s="320">
        <f>J21/11</f>
        <v>49529899.766270943</v>
      </c>
      <c r="K22" s="322">
        <f t="shared" si="6"/>
        <v>8.5674942606759466E-2</v>
      </c>
      <c r="L22" s="320">
        <f>L21/11</f>
        <v>9926975.3891866468</v>
      </c>
      <c r="M22" s="273"/>
    </row>
    <row r="23" spans="1:13" ht="18" customHeight="1" x14ac:dyDescent="0.35">
      <c r="A23" s="273"/>
      <c r="B23" s="318" t="s">
        <v>1317</v>
      </c>
      <c r="C23" s="319"/>
      <c r="D23" s="319"/>
      <c r="E23" s="320">
        <f t="shared" ref="E23:H23" si="9">E22/844</f>
        <v>684969.41552955576</v>
      </c>
      <c r="F23" s="320">
        <f t="shared" si="9"/>
        <v>470746.97282139817</v>
      </c>
      <c r="G23" s="321">
        <f t="shared" si="4"/>
        <v>0.68725254317736162</v>
      </c>
      <c r="H23" s="320">
        <f t="shared" si="9"/>
        <v>155537.72734527735</v>
      </c>
      <c r="I23" s="322">
        <f t="shared" si="5"/>
        <v>0.22707251421587896</v>
      </c>
      <c r="J23" s="320">
        <f>J22/844</f>
        <v>58684.715362880263</v>
      </c>
      <c r="K23" s="322">
        <f t="shared" si="6"/>
        <v>8.5674942606759466E-2</v>
      </c>
      <c r="L23" s="320">
        <f>L22/844</f>
        <v>11761.819181500767</v>
      </c>
      <c r="M23" s="273"/>
    </row>
    <row r="24" spans="1:13" ht="18" customHeight="1" x14ac:dyDescent="0.35">
      <c r="A24" s="273"/>
      <c r="B24" s="318" t="s">
        <v>1318</v>
      </c>
      <c r="C24" s="319"/>
      <c r="D24" s="319"/>
      <c r="E24" s="320">
        <v>500000</v>
      </c>
      <c r="F24" s="320"/>
      <c r="G24" s="321"/>
      <c r="H24" s="320"/>
      <c r="I24" s="322"/>
      <c r="J24" s="320">
        <f>E24/J23</f>
        <v>8.5201060771654369</v>
      </c>
      <c r="K24" s="322"/>
      <c r="L24" s="320"/>
      <c r="M24" s="273"/>
    </row>
    <row r="25" spans="1:13" ht="15" thickBot="1" x14ac:dyDescent="0.4">
      <c r="A25" s="273"/>
      <c r="B25" s="273"/>
      <c r="C25" s="273"/>
      <c r="D25" s="273"/>
      <c r="E25" s="273"/>
      <c r="F25" s="273"/>
      <c r="G25" s="275"/>
      <c r="H25" s="273"/>
      <c r="I25" s="275"/>
      <c r="J25" s="273"/>
      <c r="K25" s="275"/>
      <c r="L25" s="275"/>
      <c r="M25" s="273"/>
    </row>
    <row r="26" spans="1:13" x14ac:dyDescent="0.35">
      <c r="A26" s="273"/>
      <c r="B26" s="277">
        <v>2024</v>
      </c>
      <c r="C26" s="383" t="s">
        <v>7</v>
      </c>
      <c r="D26" s="385" t="s">
        <v>1296</v>
      </c>
      <c r="E26" s="378" t="s">
        <v>1297</v>
      </c>
      <c r="F26" s="378" t="s">
        <v>1268</v>
      </c>
      <c r="G26" s="380" t="s">
        <v>1298</v>
      </c>
      <c r="H26" s="378" t="s">
        <v>1299</v>
      </c>
      <c r="I26" s="380" t="s">
        <v>1298</v>
      </c>
      <c r="J26" s="378" t="s">
        <v>1300</v>
      </c>
      <c r="K26" s="387" t="s">
        <v>1298</v>
      </c>
      <c r="L26" s="389" t="s">
        <v>1301</v>
      </c>
      <c r="M26" s="273"/>
    </row>
    <row r="27" spans="1:13" x14ac:dyDescent="0.35">
      <c r="A27" s="273"/>
      <c r="B27" s="278" t="s">
        <v>1302</v>
      </c>
      <c r="C27" s="384"/>
      <c r="D27" s="386"/>
      <c r="E27" s="379"/>
      <c r="F27" s="379"/>
      <c r="G27" s="381"/>
      <c r="H27" s="379"/>
      <c r="I27" s="381"/>
      <c r="J27" s="379"/>
      <c r="K27" s="388"/>
      <c r="L27" s="390"/>
      <c r="M27" s="273"/>
    </row>
    <row r="28" spans="1:13" ht="15.5" x14ac:dyDescent="0.35">
      <c r="A28" s="273"/>
      <c r="B28" s="323" t="s">
        <v>1303</v>
      </c>
      <c r="C28" s="324">
        <v>3327</v>
      </c>
      <c r="D28" s="325">
        <v>437</v>
      </c>
      <c r="E28" s="282">
        <v>356249618.99999601</v>
      </c>
      <c r="F28" s="282">
        <v>252925377.01790601</v>
      </c>
      <c r="G28" s="283">
        <f t="shared" ref="G28:G38" si="10">F28/E28</f>
        <v>0.70996672986732046</v>
      </c>
      <c r="H28" s="284">
        <v>78363341.509049594</v>
      </c>
      <c r="I28" s="285">
        <f t="shared" ref="I28:I38" si="11">H28/E28</f>
        <v>0.2199675096608327</v>
      </c>
      <c r="J28" s="282">
        <f t="shared" ref="J28:J35" si="12">E28-F28-H28</f>
        <v>24960900.473040402</v>
      </c>
      <c r="K28" s="286">
        <f t="shared" ref="K28:K38" si="13">J28/E28</f>
        <v>7.0065760471846802E-2</v>
      </c>
      <c r="L28" s="287">
        <v>4992180.0946080703</v>
      </c>
      <c r="M28" s="273"/>
    </row>
    <row r="29" spans="1:13" ht="15.5" x14ac:dyDescent="0.35">
      <c r="A29" s="273"/>
      <c r="B29" s="323" t="s">
        <v>1304</v>
      </c>
      <c r="C29" s="324">
        <v>3291</v>
      </c>
      <c r="D29" s="325">
        <v>478</v>
      </c>
      <c r="E29" s="288">
        <v>349309231.63999999</v>
      </c>
      <c r="F29" s="288">
        <v>237444040.29878899</v>
      </c>
      <c r="G29" s="283">
        <f t="shared" si="10"/>
        <v>0.67975312070624039</v>
      </c>
      <c r="H29" s="288">
        <v>76192399.609944806</v>
      </c>
      <c r="I29" s="285">
        <f t="shared" si="11"/>
        <v>0.21812306320168803</v>
      </c>
      <c r="J29" s="282">
        <v>35702341.9897708</v>
      </c>
      <c r="K29" s="286">
        <f t="shared" si="13"/>
        <v>0.1022084123633063</v>
      </c>
      <c r="L29" s="287">
        <v>7140468.3979541603</v>
      </c>
      <c r="M29" s="273"/>
    </row>
    <row r="30" spans="1:13" ht="15.5" x14ac:dyDescent="0.35">
      <c r="A30" s="273"/>
      <c r="B30" s="323" t="s">
        <v>1305</v>
      </c>
      <c r="C30" s="324">
        <v>3443</v>
      </c>
      <c r="D30" s="325">
        <v>509</v>
      </c>
      <c r="E30" s="288">
        <v>385495970.87999803</v>
      </c>
      <c r="F30" s="288">
        <v>261597802.24883401</v>
      </c>
      <c r="G30" s="283">
        <f t="shared" si="10"/>
        <v>0.67860061326105903</v>
      </c>
      <c r="H30" s="288">
        <v>87370863.092038795</v>
      </c>
      <c r="I30" s="285">
        <f t="shared" si="11"/>
        <v>0.22664533404225043</v>
      </c>
      <c r="J30" s="282">
        <f t="shared" si="12"/>
        <v>36527305.539125219</v>
      </c>
      <c r="K30" s="286">
        <f t="shared" si="13"/>
        <v>9.4754052696690544E-2</v>
      </c>
      <c r="L30" s="287">
        <v>7305461.1078251395</v>
      </c>
      <c r="M30" s="273"/>
    </row>
    <row r="31" spans="1:13" ht="15.5" x14ac:dyDescent="0.35">
      <c r="A31" s="273"/>
      <c r="B31" s="323" t="s">
        <v>1306</v>
      </c>
      <c r="C31" s="324">
        <v>3453</v>
      </c>
      <c r="D31" s="325">
        <v>528</v>
      </c>
      <c r="E31" s="290">
        <v>399985628.54000002</v>
      </c>
      <c r="F31" s="290">
        <v>281044337.13719797</v>
      </c>
      <c r="G31" s="283">
        <f t="shared" si="10"/>
        <v>0.70263608760906393</v>
      </c>
      <c r="H31" s="290">
        <v>89733850.266516402</v>
      </c>
      <c r="I31" s="285">
        <f t="shared" si="11"/>
        <v>0.22434268599613622</v>
      </c>
      <c r="J31" s="282">
        <f t="shared" si="12"/>
        <v>29207441.136285648</v>
      </c>
      <c r="K31" s="286">
        <f t="shared" si="13"/>
        <v>7.3021226394799826E-2</v>
      </c>
      <c r="L31" s="287">
        <v>5836289.41013199</v>
      </c>
      <c r="M31" s="273"/>
    </row>
    <row r="32" spans="1:13" ht="15.5" x14ac:dyDescent="0.35">
      <c r="A32" s="273"/>
      <c r="B32" s="323" t="s">
        <v>1307</v>
      </c>
      <c r="C32" s="324">
        <v>3534</v>
      </c>
      <c r="D32" s="325">
        <v>566</v>
      </c>
      <c r="E32" s="290">
        <v>454466641.12</v>
      </c>
      <c r="F32" s="290">
        <v>321934515.40696102</v>
      </c>
      <c r="G32" s="283">
        <f t="shared" si="10"/>
        <v>0.70837875935971184</v>
      </c>
      <c r="H32" s="290">
        <v>96094924.708992898</v>
      </c>
      <c r="I32" s="285">
        <f t="shared" si="11"/>
        <v>0.21144549679636318</v>
      </c>
      <c r="J32" s="282">
        <f t="shared" si="12"/>
        <v>36437201.004046082</v>
      </c>
      <c r="K32" s="286">
        <f t="shared" si="13"/>
        <v>8.0175743843924938E-2</v>
      </c>
      <c r="L32" s="287">
        <v>7287440.2008091398</v>
      </c>
      <c r="M32" s="273"/>
    </row>
    <row r="33" spans="1:13" ht="15.5" x14ac:dyDescent="0.35">
      <c r="A33" s="273"/>
      <c r="B33" s="326" t="s">
        <v>1308</v>
      </c>
      <c r="C33" s="327">
        <v>3463</v>
      </c>
      <c r="D33" s="325">
        <v>599</v>
      </c>
      <c r="E33" s="290">
        <v>443259990</v>
      </c>
      <c r="F33" s="290">
        <v>320984734.12072301</v>
      </c>
      <c r="G33" s="283">
        <f t="shared" si="10"/>
        <v>0.72414551586468023</v>
      </c>
      <c r="H33" s="290">
        <v>101507868.348515</v>
      </c>
      <c r="I33" s="294">
        <f t="shared" si="11"/>
        <v>0.22900300193688811</v>
      </c>
      <c r="J33" s="282">
        <f t="shared" si="12"/>
        <v>20767387.530761987</v>
      </c>
      <c r="K33" s="295">
        <f t="shared" si="13"/>
        <v>4.6851482198431639E-2</v>
      </c>
      <c r="L33" s="296">
        <v>4153477.4075558698</v>
      </c>
      <c r="M33" s="273"/>
    </row>
    <row r="34" spans="1:13" ht="15.5" x14ac:dyDescent="0.35">
      <c r="A34" s="273"/>
      <c r="B34" s="326" t="s">
        <v>1309</v>
      </c>
      <c r="C34" s="327">
        <v>3553</v>
      </c>
      <c r="D34" s="325">
        <v>616</v>
      </c>
      <c r="E34" s="290">
        <v>481544651.45999998</v>
      </c>
      <c r="F34" s="290">
        <v>343192132.36494303</v>
      </c>
      <c r="G34" s="283">
        <f t="shared" si="10"/>
        <v>0.7126901551588527</v>
      </c>
      <c r="H34" s="290">
        <v>105361286.934634</v>
      </c>
      <c r="I34" s="294">
        <f t="shared" si="11"/>
        <v>0.21879858205295827</v>
      </c>
      <c r="J34" s="282">
        <f t="shared" si="12"/>
        <v>32991232.160422951</v>
      </c>
      <c r="K34" s="295">
        <f t="shared" si="13"/>
        <v>6.8511262788189031E-2</v>
      </c>
      <c r="L34" s="296">
        <v>6598246.4320844105</v>
      </c>
      <c r="M34" s="273"/>
    </row>
    <row r="35" spans="1:13" ht="15.5" x14ac:dyDescent="0.35">
      <c r="B35" s="326" t="s">
        <v>1310</v>
      </c>
      <c r="C35" s="327">
        <v>3614</v>
      </c>
      <c r="D35" s="327">
        <v>632</v>
      </c>
      <c r="E35" s="297">
        <v>475609929</v>
      </c>
      <c r="F35" s="297">
        <v>338528889.73808402</v>
      </c>
      <c r="G35" s="283">
        <f t="shared" si="10"/>
        <v>0.71177843248534034</v>
      </c>
      <c r="H35" s="297">
        <v>109022966.02704801</v>
      </c>
      <c r="I35" s="294">
        <f t="shared" si="11"/>
        <v>0.22922769139045457</v>
      </c>
      <c r="J35" s="282">
        <f t="shared" si="12"/>
        <v>28058073.234867975</v>
      </c>
      <c r="K35" s="295">
        <f t="shared" si="13"/>
        <v>5.8993876124205084E-2</v>
      </c>
      <c r="L35" s="298">
        <v>5611614.6469735103</v>
      </c>
      <c r="M35" s="273"/>
    </row>
    <row r="36" spans="1:13" ht="15.5" x14ac:dyDescent="0.35">
      <c r="B36" s="326" t="s">
        <v>1311</v>
      </c>
      <c r="C36" s="327"/>
      <c r="D36" s="327">
        <v>651</v>
      </c>
      <c r="E36" s="299">
        <v>500492949.5</v>
      </c>
      <c r="F36" s="299">
        <v>356327468.207353</v>
      </c>
      <c r="G36" s="283">
        <f t="shared" si="10"/>
        <v>0.71195302264163662</v>
      </c>
      <c r="H36" s="299">
        <v>107530872.846708</v>
      </c>
      <c r="I36" s="294">
        <f t="shared" si="11"/>
        <v>0.21484992536684674</v>
      </c>
      <c r="J36" s="299">
        <v>36634608.445940003</v>
      </c>
      <c r="K36" s="295">
        <f t="shared" si="13"/>
        <v>7.3197051991518616E-2</v>
      </c>
      <c r="L36" s="302">
        <v>7326921.6891879803</v>
      </c>
    </row>
    <row r="37" spans="1:13" ht="15.5" x14ac:dyDescent="0.35">
      <c r="B37" s="326" t="s">
        <v>1312</v>
      </c>
      <c r="C37" s="327"/>
      <c r="D37" s="327">
        <v>662</v>
      </c>
      <c r="E37" s="299">
        <v>528173260</v>
      </c>
      <c r="F37" s="299">
        <v>376091788.19181401</v>
      </c>
      <c r="G37" s="283">
        <f t="shared" si="10"/>
        <v>0.71206139476241948</v>
      </c>
      <c r="H37" s="299">
        <v>115648761.61657</v>
      </c>
      <c r="I37" s="294">
        <f t="shared" si="11"/>
        <v>0.21895989512337297</v>
      </c>
      <c r="J37" s="299">
        <v>36432710.191616297</v>
      </c>
      <c r="K37" s="295">
        <f t="shared" si="13"/>
        <v>6.8978710114208155E-2</v>
      </c>
      <c r="L37" s="302">
        <v>7394485.0015980899</v>
      </c>
    </row>
    <row r="38" spans="1:13" ht="15.5" x14ac:dyDescent="0.35">
      <c r="B38" s="326" t="s">
        <v>1313</v>
      </c>
      <c r="C38" s="327"/>
      <c r="D38" s="327">
        <v>679</v>
      </c>
      <c r="E38" s="299">
        <v>543132759</v>
      </c>
      <c r="F38" s="299">
        <v>386809559.56939399</v>
      </c>
      <c r="G38" s="283">
        <f t="shared" si="10"/>
        <v>0.71218234061516805</v>
      </c>
      <c r="H38" s="299">
        <v>121965400.69224501</v>
      </c>
      <c r="I38" s="294">
        <f t="shared" si="11"/>
        <v>0.22455909475393107</v>
      </c>
      <c r="J38" s="299">
        <v>34357798.738361001</v>
      </c>
      <c r="K38" s="295">
        <f t="shared" si="13"/>
        <v>6.3258564630900863E-2</v>
      </c>
      <c r="L38" s="302">
        <v>6976457.4759394899</v>
      </c>
    </row>
    <row r="39" spans="1:13" ht="15.5" x14ac:dyDescent="0.35">
      <c r="B39" s="326" t="s">
        <v>1314</v>
      </c>
      <c r="C39" s="328"/>
      <c r="D39" s="328"/>
      <c r="E39" s="305"/>
      <c r="F39" s="305"/>
      <c r="G39" s="283"/>
      <c r="H39" s="305"/>
      <c r="I39" s="294"/>
      <c r="J39" s="305"/>
      <c r="K39" s="295"/>
      <c r="L39" s="309"/>
    </row>
    <row r="40" spans="1:13" ht="15.5" x14ac:dyDescent="0.35">
      <c r="B40" s="329" t="s">
        <v>1319</v>
      </c>
      <c r="C40" s="311"/>
      <c r="D40" s="311"/>
      <c r="E40" s="311">
        <f t="shared" ref="E40:H40" si="14">SUM(E28:E39)</f>
        <v>4917720630.1399937</v>
      </c>
      <c r="F40" s="311">
        <f t="shared" si="14"/>
        <v>3476880644.3019991</v>
      </c>
      <c r="G40" s="330">
        <f>F40/E40</f>
        <v>0.70701060629444945</v>
      </c>
      <c r="H40" s="311">
        <f t="shared" si="14"/>
        <v>1088792535.6522624</v>
      </c>
      <c r="I40" s="331">
        <f>H40/E40</f>
        <v>0.22140186837357362</v>
      </c>
      <c r="J40" s="311">
        <f>SUM(J28:J39)</f>
        <v>352077000.44423836</v>
      </c>
      <c r="K40" s="332">
        <f>J40/E40</f>
        <v>7.1593534265938105E-2</v>
      </c>
      <c r="L40" s="317">
        <f>SUM(L28:L39)</f>
        <v>70623041.864667863</v>
      </c>
    </row>
    <row r="41" spans="1:13" ht="15.5" x14ac:dyDescent="0.35">
      <c r="B41" s="333" t="s">
        <v>1316</v>
      </c>
      <c r="C41" s="334"/>
      <c r="D41" s="334"/>
      <c r="E41" s="334">
        <f t="shared" ref="E41:H41" si="15">E40/11</f>
        <v>447065511.83090854</v>
      </c>
      <c r="F41" s="334">
        <f t="shared" si="15"/>
        <v>316080058.572909</v>
      </c>
      <c r="G41" s="335"/>
      <c r="H41" s="334">
        <f t="shared" si="15"/>
        <v>98981139.604751125</v>
      </c>
      <c r="I41" s="336"/>
      <c r="J41" s="334">
        <f>J40/11</f>
        <v>32007000.040385306</v>
      </c>
      <c r="K41" s="336"/>
      <c r="L41" s="334">
        <f>L40/11</f>
        <v>6420276.5331516238</v>
      </c>
    </row>
    <row r="42" spans="1:13" ht="15.5" x14ac:dyDescent="0.35">
      <c r="B42" s="333" t="s">
        <v>1317</v>
      </c>
      <c r="C42" s="334"/>
      <c r="D42" s="334"/>
      <c r="E42" s="334">
        <f t="shared" ref="E42:H42" si="16">E41/679</f>
        <v>658417.54319721437</v>
      </c>
      <c r="F42" s="334">
        <f t="shared" si="16"/>
        <v>465508.18641076435</v>
      </c>
      <c r="G42" s="335"/>
      <c r="H42" s="334">
        <f t="shared" si="16"/>
        <v>145774.87423380135</v>
      </c>
      <c r="I42" s="336"/>
      <c r="J42" s="334">
        <f>J41/679</f>
        <v>47138.438940184547</v>
      </c>
      <c r="K42" s="336"/>
      <c r="L42" s="334">
        <f>L41/679</f>
        <v>9455.4882667917882</v>
      </c>
    </row>
    <row r="44" spans="1:13" ht="22" customHeight="1" x14ac:dyDescent="0.35">
      <c r="B44" s="337" t="s">
        <v>1320</v>
      </c>
      <c r="C44" s="337"/>
      <c r="D44" s="338" t="s">
        <v>1296</v>
      </c>
      <c r="E44" s="338" t="s">
        <v>1297</v>
      </c>
      <c r="F44" s="338" t="s">
        <v>1268</v>
      </c>
      <c r="G44" s="339"/>
      <c r="H44" s="338" t="s">
        <v>1321</v>
      </c>
      <c r="I44" s="339"/>
      <c r="J44" s="338" t="s">
        <v>1300</v>
      </c>
      <c r="K44" s="339"/>
      <c r="L44" s="340"/>
    </row>
    <row r="45" spans="1:13" ht="22" customHeight="1" x14ac:dyDescent="0.35">
      <c r="B45" s="341" t="s">
        <v>1322</v>
      </c>
      <c r="C45" s="342"/>
      <c r="D45" s="304">
        <f>D18-D9</f>
        <v>139</v>
      </c>
      <c r="E45" s="334">
        <f t="shared" ref="E45:H45" si="17">E21-E40</f>
        <v>1441535423.6364021</v>
      </c>
      <c r="F45" s="334">
        <f t="shared" si="17"/>
        <v>893534251.37186146</v>
      </c>
      <c r="G45" s="343"/>
      <c r="H45" s="334">
        <f t="shared" si="17"/>
        <v>355219725.02129245</v>
      </c>
      <c r="I45" s="344"/>
      <c r="J45" s="334">
        <f>J21-J40</f>
        <v>192751896.98474199</v>
      </c>
      <c r="K45" s="344"/>
      <c r="L45" s="334">
        <f>L21-L40</f>
        <v>38573687.416385248</v>
      </c>
    </row>
    <row r="46" spans="1:13" ht="18" customHeight="1" x14ac:dyDescent="0.35">
      <c r="B46" s="341" t="s">
        <v>1323</v>
      </c>
      <c r="C46" s="342"/>
      <c r="D46" s="345">
        <f>D45/D37</f>
        <v>0.20996978851963746</v>
      </c>
      <c r="E46" s="345">
        <f t="shared" ref="E46:H46" si="18">E45/E40</f>
        <v>0.29313080836707994</v>
      </c>
      <c r="F46" s="345">
        <f t="shared" si="18"/>
        <v>0.25699307591596743</v>
      </c>
      <c r="G46" s="344"/>
      <c r="H46" s="345">
        <f t="shared" si="18"/>
        <v>0.326251065643549</v>
      </c>
      <c r="I46" s="344"/>
      <c r="J46" s="345">
        <f>J45/J40</f>
        <v>0.54747085649313765</v>
      </c>
      <c r="K46" s="344"/>
      <c r="L46" s="345">
        <f>L45/L40</f>
        <v>0.5461912486055539</v>
      </c>
    </row>
    <row r="47" spans="1:13" ht="23" customHeight="1" x14ac:dyDescent="0.35">
      <c r="B47" s="341" t="s">
        <v>1324</v>
      </c>
      <c r="C47" s="342"/>
      <c r="D47" s="346">
        <f t="shared" ref="D47:F47" si="19">D19-D38</f>
        <v>165</v>
      </c>
      <c r="E47" s="347">
        <f t="shared" si="19"/>
        <v>28006067.5</v>
      </c>
      <c r="F47" s="348">
        <f t="shared" si="19"/>
        <v>-3671597.1461439729</v>
      </c>
      <c r="G47" s="349"/>
      <c r="H47" s="347">
        <f t="shared" ref="H47:L47" si="20">H19-H38</f>
        <v>13087617.885811985</v>
      </c>
      <c r="I47" s="349"/>
      <c r="J47" s="347">
        <f t="shared" si="20"/>
        <v>18590046.760332301</v>
      </c>
      <c r="K47" s="349"/>
      <c r="L47" s="347">
        <f t="shared" si="20"/>
        <v>3643770.7028191108</v>
      </c>
    </row>
    <row r="48" spans="1:13" ht="26" customHeight="1" x14ac:dyDescent="0.35">
      <c r="B48" s="341" t="s">
        <v>1323</v>
      </c>
      <c r="C48" s="342"/>
      <c r="D48" s="345">
        <f t="shared" ref="D48:L48" si="21">D47/D38</f>
        <v>0.24300441826215022</v>
      </c>
      <c r="E48" s="345">
        <f t="shared" si="21"/>
        <v>5.1563944608246322E-2</v>
      </c>
      <c r="F48" s="350">
        <f t="shared" si="21"/>
        <v>-9.4920020855515722E-3</v>
      </c>
      <c r="G48" s="345"/>
      <c r="H48" s="345">
        <f t="shared" si="21"/>
        <v>0.10730598851420116</v>
      </c>
      <c r="I48" s="345"/>
      <c r="J48" s="345">
        <f t="shared" si="21"/>
        <v>0.54107211296910684</v>
      </c>
      <c r="K48" s="345"/>
      <c r="L48" s="345">
        <f t="shared" si="21"/>
        <v>0.52229526452154285</v>
      </c>
    </row>
  </sheetData>
  <mergeCells count="23">
    <mergeCell ref="G26:G27"/>
    <mergeCell ref="J26:J27"/>
    <mergeCell ref="K26:K27"/>
    <mergeCell ref="L26:L27"/>
    <mergeCell ref="J7:J8"/>
    <mergeCell ref="K7:K8"/>
    <mergeCell ref="L7:L8"/>
    <mergeCell ref="H26:H27"/>
    <mergeCell ref="I26:I27"/>
    <mergeCell ref="A1:N1"/>
    <mergeCell ref="A2:N2"/>
    <mergeCell ref="A3:N3"/>
    <mergeCell ref="C7:C8"/>
    <mergeCell ref="D7:D8"/>
    <mergeCell ref="E7:E8"/>
    <mergeCell ref="F7:F8"/>
    <mergeCell ref="G7:G8"/>
    <mergeCell ref="H7:H8"/>
    <mergeCell ref="I7:I8"/>
    <mergeCell ref="C26:C27"/>
    <mergeCell ref="D26:D27"/>
    <mergeCell ref="E26:E27"/>
    <mergeCell ref="F26:F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FRANCHISE</vt:lpstr>
      <vt:lpstr>NET LOSS</vt:lpstr>
      <vt:lpstr>2025 vs 2024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Jerome Brodeth</dc:creator>
  <cp:lastModifiedBy>User</cp:lastModifiedBy>
  <dcterms:created xsi:type="dcterms:W3CDTF">2026-01-19T07:45:01Z</dcterms:created>
  <dcterms:modified xsi:type="dcterms:W3CDTF">2026-09-09T10:19:45Z</dcterms:modified>
</cp:coreProperties>
</file>