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00" windowHeight="7600" activeTab="4"/>
  </bookViews>
  <sheets>
    <sheet name="总权重表格" sheetId="8" r:id="rId1"/>
    <sheet name="一级指标权重" sheetId="1" r:id="rId2"/>
    <sheet name="二级指标权重" sheetId="7" r:id="rId3"/>
    <sheet name="三级指标权重" sheetId="9" r:id="rId4"/>
    <sheet name="原理介绍" sheetId="10" r:id="rId5"/>
    <sheet name="计算参数" sheetId="12"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<sst xmlns="http://schemas.openxmlformats.org/spreadsheetml/2006/main" count="272" uniqueCount="116">
  <si>
    <t>一级指标</t>
  </si>
  <si>
    <t>权重</t>
  </si>
  <si>
    <t>二级指标</t>
  </si>
  <si>
    <t>考核内容（三级指标）</t>
  </si>
  <si>
    <r>
      <rPr>
        <sz val="12"/>
        <color rgb="FF000000"/>
        <rFont val="宋体"/>
        <charset val="134"/>
      </rPr>
      <t>政治素质</t>
    </r>
    <r>
      <rPr>
        <sz val="12"/>
        <color rgb="FF000000"/>
        <rFont val="宋体"/>
        <charset val="134"/>
      </rPr>
      <t>A1</t>
    </r>
  </si>
  <si>
    <r>
      <rPr>
        <sz val="12"/>
        <color rgb="FF000000"/>
        <rFont val="宋体"/>
        <charset val="134"/>
      </rPr>
      <t>政治立场</t>
    </r>
    <r>
      <rPr>
        <sz val="12"/>
        <color rgb="FF000000"/>
        <rFont val="宋体"/>
        <charset val="134"/>
      </rPr>
      <t>B1</t>
    </r>
  </si>
  <si>
    <r>
      <rPr>
        <sz val="12"/>
        <color rgb="FF000000"/>
        <rFont val="宋体"/>
        <charset val="134"/>
      </rPr>
      <t>考察入党动机是否端正</t>
    </r>
    <r>
      <rPr>
        <sz val="12"/>
        <color rgb="FF000000"/>
        <rFont val="宋体"/>
        <charset val="134"/>
      </rPr>
      <t>C1</t>
    </r>
  </si>
  <si>
    <r>
      <rPr>
        <sz val="12"/>
        <color rgb="FF000000"/>
        <rFont val="宋体"/>
        <charset val="134"/>
      </rPr>
      <t>入党积极分子思想汇报质量</t>
    </r>
    <r>
      <rPr>
        <sz val="12"/>
        <color rgb="FF000000"/>
        <rFont val="宋体"/>
        <charset val="134"/>
      </rPr>
      <t>C2</t>
    </r>
  </si>
  <si>
    <r>
      <rPr>
        <sz val="11"/>
        <color rgb="FF000000"/>
        <rFont val="宋体"/>
        <charset val="134"/>
      </rPr>
      <t>理论学习</t>
    </r>
    <r>
      <rPr>
        <sz val="11"/>
        <color rgb="FF000000"/>
        <rFont val="宋体"/>
        <charset val="134"/>
      </rPr>
      <t>B2</t>
    </r>
  </si>
  <si>
    <r>
      <rPr>
        <sz val="11"/>
        <color rgb="FF000000"/>
        <rFont val="宋体"/>
        <charset val="134"/>
      </rPr>
      <t>掌握党的基本知识和党的创新理论情况</t>
    </r>
    <r>
      <rPr>
        <sz val="11"/>
        <color rgb="FF000000"/>
        <rFont val="宋体"/>
        <charset val="134"/>
      </rPr>
      <t>C3</t>
    </r>
  </si>
  <si>
    <r>
      <rPr>
        <sz val="11"/>
        <color rgb="FF000000"/>
        <rFont val="宋体"/>
        <charset val="134"/>
      </rPr>
      <t>参加党课等培训或者理论学习活动</t>
    </r>
    <r>
      <rPr>
        <sz val="11"/>
        <color rgb="FF000000"/>
        <rFont val="宋体"/>
        <charset val="134"/>
      </rPr>
      <t>C4</t>
    </r>
  </si>
  <si>
    <r>
      <rPr>
        <sz val="11"/>
        <color rgb="FF000000"/>
        <rFont val="宋体"/>
        <charset val="134"/>
      </rPr>
      <t>参加红色主题活动</t>
    </r>
    <r>
      <rPr>
        <sz val="11"/>
        <color rgb="FF000000"/>
        <rFont val="宋体"/>
        <charset val="134"/>
      </rPr>
      <t>C5</t>
    </r>
  </si>
  <si>
    <r>
      <rPr>
        <sz val="11"/>
        <color rgb="FF000000"/>
        <rFont val="宋体"/>
        <charset val="134"/>
      </rPr>
      <t>道德品质</t>
    </r>
    <r>
      <rPr>
        <sz val="11"/>
        <color rgb="FF000000"/>
        <rFont val="宋体"/>
        <charset val="134"/>
      </rPr>
      <t>A2</t>
    </r>
  </si>
  <si>
    <r>
      <rPr>
        <sz val="11"/>
        <color rgb="FF000000"/>
        <rFont val="宋体"/>
        <charset val="134"/>
      </rPr>
      <t>日常言行</t>
    </r>
    <r>
      <rPr>
        <sz val="11"/>
        <color rgb="FF000000"/>
        <rFont val="宋体"/>
        <charset val="134"/>
      </rPr>
      <t>B3</t>
    </r>
  </si>
  <si>
    <r>
      <rPr>
        <sz val="11"/>
        <color rgb="FF000000"/>
        <rFont val="宋体"/>
        <charset val="134"/>
      </rPr>
      <t>品行端正，无不良言行</t>
    </r>
    <r>
      <rPr>
        <sz val="11"/>
        <color rgb="FF000000"/>
        <rFont val="宋体"/>
        <charset val="134"/>
      </rPr>
      <t>C6</t>
    </r>
  </si>
  <si>
    <r>
      <rPr>
        <sz val="11"/>
        <color rgb="FF000000"/>
        <rFont val="宋体"/>
        <charset val="134"/>
      </rPr>
      <t>志愿服务</t>
    </r>
    <r>
      <rPr>
        <sz val="11"/>
        <color rgb="FF000000"/>
        <rFont val="宋体"/>
        <charset val="134"/>
      </rPr>
      <t>B4</t>
    </r>
  </si>
  <si>
    <r>
      <rPr>
        <sz val="11"/>
        <color rgb="FF000000"/>
        <rFont val="宋体"/>
        <charset val="134"/>
      </rPr>
      <t>参加志愿服务活动</t>
    </r>
    <r>
      <rPr>
        <sz val="11"/>
        <color rgb="FF000000"/>
        <rFont val="宋体"/>
        <charset val="134"/>
      </rPr>
      <t>C7</t>
    </r>
  </si>
  <si>
    <r>
      <rPr>
        <sz val="11"/>
        <color rgb="FF000000"/>
        <rFont val="宋体"/>
        <charset val="134"/>
      </rPr>
      <t>品行奖惩</t>
    </r>
    <r>
      <rPr>
        <sz val="11"/>
        <color rgb="FF000000"/>
        <rFont val="宋体"/>
        <charset val="134"/>
      </rPr>
      <t>B5</t>
    </r>
  </si>
  <si>
    <r>
      <rPr>
        <sz val="11"/>
        <color rgb="FF000000"/>
        <rFont val="宋体"/>
        <charset val="134"/>
      </rPr>
      <t>诚实守信、参与好人好事、获得的道德风尚荣誉或表扬</t>
    </r>
    <r>
      <rPr>
        <sz val="11"/>
        <color rgb="FF000000"/>
        <rFont val="宋体"/>
        <charset val="134"/>
      </rPr>
      <t>C8</t>
    </r>
  </si>
  <si>
    <r>
      <rPr>
        <sz val="11"/>
        <color rgb="FF000000"/>
        <rFont val="宋体"/>
        <charset val="134"/>
      </rPr>
      <t>出现负面行为，受通报批评处分</t>
    </r>
    <r>
      <rPr>
        <sz val="11"/>
        <color rgb="FF000000"/>
        <rFont val="宋体"/>
        <charset val="134"/>
      </rPr>
      <t>C9</t>
    </r>
  </si>
  <si>
    <r>
      <rPr>
        <sz val="11"/>
        <color rgb="FF000000"/>
        <rFont val="宋体"/>
        <charset val="134"/>
      </rPr>
      <t>现实表现</t>
    </r>
    <r>
      <rPr>
        <sz val="11"/>
        <color rgb="FF000000"/>
        <rFont val="宋体"/>
        <charset val="134"/>
      </rPr>
      <t>A3</t>
    </r>
  </si>
  <si>
    <r>
      <rPr>
        <sz val="11"/>
        <color rgb="FF000000"/>
        <rFont val="宋体"/>
        <charset val="134"/>
      </rPr>
      <t>遵守纪律</t>
    </r>
    <r>
      <rPr>
        <sz val="11"/>
        <color rgb="FF000000"/>
        <rFont val="宋体"/>
        <charset val="134"/>
      </rPr>
      <t>B6</t>
    </r>
  </si>
  <si>
    <r>
      <rPr>
        <sz val="11"/>
        <color rgb="FF000000"/>
        <rFont val="宋体"/>
        <charset val="134"/>
      </rPr>
      <t>执行纪律情况，缺勤、迟到、早退现象</t>
    </r>
    <r>
      <rPr>
        <sz val="11"/>
        <color rgb="FF000000"/>
        <rFont val="宋体"/>
        <charset val="134"/>
      </rPr>
      <t>C10</t>
    </r>
  </si>
  <si>
    <r>
      <rPr>
        <sz val="11"/>
        <color rgb="FF000000"/>
        <rFont val="宋体"/>
        <charset val="134"/>
      </rPr>
      <t>工作实践</t>
    </r>
    <r>
      <rPr>
        <sz val="11"/>
        <color rgb="FF000000"/>
        <rFont val="宋体"/>
        <charset val="134"/>
      </rPr>
      <t>B7</t>
    </r>
  </si>
  <si>
    <r>
      <rPr>
        <sz val="11"/>
        <color rgb="FF000000"/>
        <rFont val="宋体"/>
        <charset val="134"/>
      </rPr>
      <t>学生干部工作情况</t>
    </r>
    <r>
      <rPr>
        <sz val="11"/>
        <color rgb="FF000000"/>
        <rFont val="宋体"/>
        <charset val="134"/>
      </rPr>
      <t>C11</t>
    </r>
  </si>
  <si>
    <r>
      <rPr>
        <sz val="11"/>
        <color rgb="FF000000"/>
        <rFont val="宋体"/>
        <charset val="134"/>
      </rPr>
      <t>带头作用</t>
    </r>
    <r>
      <rPr>
        <sz val="11"/>
        <color rgb="FF000000"/>
        <rFont val="宋体"/>
        <charset val="134"/>
      </rPr>
      <t>B8</t>
    </r>
  </si>
  <si>
    <r>
      <rPr>
        <sz val="11"/>
        <color rgb="FF000000"/>
        <rFont val="宋体"/>
        <charset val="134"/>
      </rPr>
      <t>班级获先进班集体、学习型班级、先进团支部、青年志愿者集体等</t>
    </r>
    <r>
      <rPr>
        <sz val="11"/>
        <color rgb="FF000000"/>
        <rFont val="宋体"/>
        <charset val="134"/>
      </rPr>
      <t>C12</t>
    </r>
  </si>
  <si>
    <r>
      <rPr>
        <sz val="11"/>
        <color rgb="FF000000"/>
        <rFont val="宋体"/>
        <charset val="134"/>
      </rPr>
      <t>宿舍获学习型宿舍、文明宿舍</t>
    </r>
    <r>
      <rPr>
        <sz val="11"/>
        <color rgb="FF000000"/>
        <rFont val="宋体"/>
        <charset val="134"/>
      </rPr>
      <t>C13</t>
    </r>
  </si>
  <si>
    <r>
      <rPr>
        <sz val="11"/>
        <color rgb="FF000000"/>
        <rFont val="宋体"/>
        <charset val="134"/>
      </rPr>
      <t>参加校内外各类学生活动并获奖</t>
    </r>
    <r>
      <rPr>
        <sz val="11"/>
        <color rgb="FF000000"/>
        <rFont val="宋体"/>
        <charset val="134"/>
      </rPr>
      <t>C14</t>
    </r>
  </si>
  <si>
    <r>
      <rPr>
        <sz val="11"/>
        <color rgb="FF000000"/>
        <rFont val="宋体"/>
        <charset val="134"/>
      </rPr>
      <t>学习创新</t>
    </r>
    <r>
      <rPr>
        <sz val="11"/>
        <color rgb="FF000000"/>
        <rFont val="宋体"/>
        <charset val="134"/>
      </rPr>
      <t>A4</t>
    </r>
  </si>
  <si>
    <r>
      <rPr>
        <sz val="11"/>
        <color rgb="FF000000"/>
        <rFont val="宋体"/>
        <charset val="134"/>
      </rPr>
      <t>学业成绩</t>
    </r>
    <r>
      <rPr>
        <sz val="11"/>
        <color rgb="FF000000"/>
        <rFont val="宋体"/>
        <charset val="134"/>
      </rPr>
      <t>B9</t>
    </r>
  </si>
  <si>
    <r>
      <rPr>
        <sz val="11"/>
        <color rgb="FF000000"/>
        <rFont val="宋体"/>
        <charset val="134"/>
      </rPr>
      <t>上一学期内成绩不及格，综合测评未达班级前</t>
    </r>
    <r>
      <rPr>
        <sz val="11"/>
        <color rgb="FF000000"/>
        <rFont val="宋体"/>
        <charset val="134"/>
      </rPr>
      <t>50%C15</t>
    </r>
  </si>
  <si>
    <r>
      <rPr>
        <sz val="11"/>
        <color rgb="FF000000"/>
        <rFont val="宋体"/>
        <charset val="134"/>
      </rPr>
      <t>智育成绩班级排名情况</t>
    </r>
    <r>
      <rPr>
        <sz val="11"/>
        <color rgb="FF000000"/>
        <rFont val="宋体"/>
        <charset val="134"/>
      </rPr>
      <t>C16</t>
    </r>
  </si>
  <si>
    <r>
      <rPr>
        <sz val="11"/>
        <color rgb="FF000000"/>
        <rFont val="宋体"/>
        <charset val="134"/>
      </rPr>
      <t>综合测评班级排名情况</t>
    </r>
    <r>
      <rPr>
        <sz val="11"/>
        <color rgb="FF000000"/>
        <rFont val="宋体"/>
        <charset val="134"/>
      </rPr>
      <t>C17</t>
    </r>
  </si>
  <si>
    <r>
      <rPr>
        <sz val="11"/>
        <color rgb="FF000000"/>
        <rFont val="宋体"/>
        <charset val="134"/>
      </rPr>
      <t>学术创新</t>
    </r>
    <r>
      <rPr>
        <sz val="11"/>
        <color rgb="FF000000"/>
        <rFont val="宋体"/>
        <charset val="134"/>
      </rPr>
      <t>B10</t>
    </r>
  </si>
  <si>
    <r>
      <rPr>
        <sz val="11"/>
        <color rgb="FF000000"/>
        <rFont val="宋体"/>
        <charset val="134"/>
      </rPr>
      <t>获得学科竞赛奖项</t>
    </r>
    <r>
      <rPr>
        <sz val="11"/>
        <color rgb="FF000000"/>
        <rFont val="宋体"/>
        <charset val="134"/>
      </rPr>
      <t>C18</t>
    </r>
  </si>
  <si>
    <r>
      <rPr>
        <sz val="11"/>
        <color rgb="FF000000"/>
        <rFont val="宋体"/>
        <charset val="134"/>
      </rPr>
      <t>发表学术论文</t>
    </r>
    <r>
      <rPr>
        <sz val="11"/>
        <color rgb="FF000000"/>
        <rFont val="宋体"/>
        <charset val="134"/>
      </rPr>
      <t>C19</t>
    </r>
  </si>
  <si>
    <r>
      <rPr>
        <sz val="11"/>
        <color rgb="FF000000"/>
        <rFont val="宋体"/>
        <charset val="134"/>
      </rPr>
      <t>申报或者参加科研项目</t>
    </r>
    <r>
      <rPr>
        <sz val="11"/>
        <color rgb="FF000000"/>
        <rFont val="宋体"/>
        <charset val="134"/>
      </rPr>
      <t>C20</t>
    </r>
  </si>
  <si>
    <r>
      <rPr>
        <sz val="11"/>
        <color rgb="FF000000"/>
        <rFont val="宋体"/>
        <charset val="134"/>
      </rPr>
      <t>获批发明专利、实用新型专利</t>
    </r>
    <r>
      <rPr>
        <sz val="11"/>
        <color rgb="FF000000"/>
        <rFont val="宋体"/>
        <charset val="134"/>
      </rPr>
      <t>C21</t>
    </r>
  </si>
  <si>
    <r>
      <rPr>
        <sz val="11"/>
        <color rgb="FF000000"/>
        <rFont val="宋体"/>
        <charset val="134"/>
      </rPr>
      <t>群众基础</t>
    </r>
    <r>
      <rPr>
        <sz val="11"/>
        <color rgb="FF000000"/>
        <rFont val="宋体"/>
        <charset val="134"/>
      </rPr>
      <t>A5</t>
    </r>
  </si>
  <si>
    <r>
      <rPr>
        <sz val="11"/>
        <color rgb="FF000000"/>
        <rFont val="宋体"/>
        <charset val="134"/>
      </rPr>
      <t>群众评议</t>
    </r>
    <r>
      <rPr>
        <sz val="11"/>
        <color rgb="FF000000"/>
        <rFont val="宋体"/>
        <charset val="134"/>
      </rPr>
      <t>B11</t>
    </r>
  </si>
  <si>
    <r>
      <rPr>
        <sz val="11"/>
        <color rgb="FF000000"/>
        <rFont val="宋体"/>
        <charset val="134"/>
      </rPr>
      <t>班级同学民主测评</t>
    </r>
    <r>
      <rPr>
        <sz val="11"/>
        <color rgb="FF000000"/>
        <rFont val="宋体"/>
        <charset val="134"/>
      </rPr>
      <t>C22</t>
    </r>
  </si>
  <si>
    <r>
      <rPr>
        <sz val="11"/>
        <color rgb="FF000000"/>
        <rFont val="宋体"/>
        <charset val="134"/>
      </rPr>
      <t>教师评价</t>
    </r>
    <r>
      <rPr>
        <sz val="11"/>
        <color rgb="FF000000"/>
        <rFont val="宋体"/>
        <charset val="134"/>
      </rPr>
      <t>C23</t>
    </r>
  </si>
  <si>
    <r>
      <rPr>
        <sz val="11"/>
        <color rgb="FF000000"/>
        <rFont val="宋体"/>
        <charset val="134"/>
      </rPr>
      <t>辅导员评价</t>
    </r>
    <r>
      <rPr>
        <sz val="11"/>
        <color rgb="FF000000"/>
        <rFont val="宋体"/>
        <charset val="134"/>
      </rPr>
      <t>C24</t>
    </r>
  </si>
  <si>
    <t>政治素质</t>
  </si>
  <si>
    <t>道德品质</t>
  </si>
  <si>
    <t>现实表现</t>
  </si>
  <si>
    <t>学习创新</t>
  </si>
  <si>
    <t>群众基础</t>
  </si>
  <si>
    <t>列归一</t>
  </si>
  <si>
    <t>行权重</t>
  </si>
  <si>
    <t>特征值</t>
  </si>
  <si>
    <t>一致性指标CI</t>
  </si>
  <si>
    <t>一致性检验CR</t>
  </si>
  <si>
    <t>检验</t>
  </si>
  <si>
    <t>自由改数</t>
  </si>
  <si>
    <t>公式计算</t>
  </si>
  <si>
    <t>计算好的权重</t>
  </si>
  <si>
    <t>注意常数</t>
  </si>
  <si>
    <t>注意检验</t>
  </si>
  <si>
    <t>矩阵乘积AW</t>
  </si>
  <si>
    <t>行特征值</t>
  </si>
  <si>
    <t>每行特征值的均值作为新的特征值</t>
  </si>
  <si>
    <t>政治立场B1</t>
  </si>
  <si>
    <t>理论学习B2</t>
  </si>
  <si>
    <t>矩阵乘积</t>
  </si>
  <si>
    <t>平均数</t>
  </si>
  <si>
    <t>两维矩阵不需要进行一致性检验，一定是一致的</t>
  </si>
  <si>
    <t>SUM</t>
  </si>
  <si>
    <t>日常言行B3</t>
  </si>
  <si>
    <t>志愿服务B4</t>
  </si>
  <si>
    <t>品行奖惩B5</t>
  </si>
  <si>
    <t>遵守纪律B6</t>
  </si>
  <si>
    <t>工作实践B7</t>
  </si>
  <si>
    <t>带头作用B8</t>
  </si>
  <si>
    <t>学业成绩B9</t>
  </si>
  <si>
    <t>学术创新B10</t>
  </si>
  <si>
    <t>模型原理</t>
  </si>
  <si>
    <t>参考教程：</t>
  </si>
  <si>
    <t>https://zhuanlan.zhihu.com/p/448412538</t>
  </si>
  <si>
    <t>层次分析法（Analytic Hierarchy Process, AHP）较合理地解决了定性问题定量化的处理过程。</t>
  </si>
  <si>
    <t>AHP本质是一种思维方式，它把复杂问题分解成若干个组成因素，又将这些因素按支配关系分别形成递阶层次结构，通过两两比较的方法确定决策方案相对重要度的总排序。</t>
  </si>
  <si>
    <t>最高层：又称目标层。这一层次的元素只有一个。一般它是分析问题的预定目标或理想结果。</t>
  </si>
  <si>
    <t>本文件中，总权重表格的目的是评价优秀党员，即优秀党员为最高层。
准则有2层，层次结构类似右图。为了编号易读，从准则层开始编号A-C，准测层为A或B，方案层为C。</t>
  </si>
  <si>
    <t>中间层：又称准则层。这一层次包括了为实现目标所涉及的中间环节，它可以由若干层次组成，包括所需考虑的准则和子准则。</t>
  </si>
  <si>
    <t>AHP原理层次结构图</t>
  </si>
  <si>
    <t>操作步骤</t>
  </si>
  <si>
    <t>在本文件中的体现</t>
  </si>
  <si>
    <t>注意事项</t>
  </si>
  <si>
    <t>1．分析系统中各因素之间的关系，建立系统的层次结构。</t>
  </si>
  <si>
    <t>填写矩阵的蓝色部分</t>
  </si>
  <si>
    <t>公式已经写好并连接，请确保Excel自动重算处于开启状态（文件-选项-重新计算-自动重算）</t>
  </si>
  <si>
    <t>2．对于同一层次的各元素关于上一层次中某一准则的重要性进行两两比较，构造两两比较矩阵。</t>
  </si>
  <si>
    <t>3．由判断矩阵计算被比较元素对于该准则的相对权重，并进行一致性检验。</t>
  </si>
  <si>
    <t>权重为矩阵右侧红底的部分</t>
  </si>
  <si>
    <t>一致性检验为绿底的部分</t>
  </si>
  <si>
    <t>4．计算各层元素对系统目标的合成权重，计算被评价对象的总分并进行排序。</t>
  </si>
  <si>
    <t>查看总权重表格</t>
  </si>
  <si>
    <t>如何填写判断矩阵</t>
  </si>
  <si>
    <t>填写顺序：一级→二级→三级</t>
  </si>
  <si>
    <t>具体填写：黑框矩阵的蓝底部分，以下仅为解释</t>
  </si>
  <si>
    <t>A行B列，对比A与B哪个更重要，并用1-9标度</t>
  </si>
  <si>
    <t>苹果</t>
  </si>
  <si>
    <t>香蕉</t>
  </si>
  <si>
    <t>梨</t>
  </si>
  <si>
    <t>其他例子：</t>
  </si>
  <si>
    <t>https://blog.csdn.net/qq_44960253/article/details/108612193</t>
  </si>
  <si>
    <t>苹果与香蕉相比，苹果更重要，假设为5</t>
  </si>
  <si>
    <t>苹果与梨相比，梨更重要，假设为1/2</t>
  </si>
  <si>
    <t>https://blog.csdn.net/m0_37228052/article/details/144078344</t>
  </si>
  <si>
    <t>自动计算的倒数</t>
  </si>
  <si>
    <t>香蕉与梨相比，一样重要，假设为1</t>
  </si>
  <si>
    <t>一致性检验</t>
  </si>
  <si>
    <t>CR&lt;0.1说明判断矩阵A通过一致性检验，可以用来计算，反之需要倒回去重新调整权重矩阵</t>
  </si>
  <si>
    <t>矩阵阶数n</t>
  </si>
  <si>
    <t>RI</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</si>
</sst>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 ?/?"/>
  </numFmts>
  <fonts count="32">
    <font>
      <sz val="11"/>
      <color theme="1"/>
      <name val="宋体"/>
      <charset val="134"/>
      <scheme val="minor"/>
    </font>
    <font>
      <sz val="11.25"/>
      <color rgb="FF09408E"/>
      <name val="Arial"/>
      <charset val="0"/>
    </font>
    <font>
      <sz val="11.25"/>
      <color rgb="FF191B1F"/>
      <name val="Arial"/>
      <charset val="0"/>
    </font>
    <font>
      <b/>
      <sz val="11"/>
      <color theme="1"/>
      <name val="宋体"/>
      <charset val="134"/>
      <scheme val="minor"/>
    </font>
    <font>
      <u/>
      <sz val="11"/>
      <color rgb="FF0000FF"/>
      <name val="宋体"/>
      <charset val="134"/>
      <scheme val="minor"/>
    </font>
    <font>
      <sz val="11"/>
      <name val="宋体"/>
      <charset val="134"/>
      <scheme val="minor"/>
    </font>
    <font>
      <u/>
      <sz val="11"/>
      <color rgb="FF800080"/>
      <name val="宋体"/>
      <charset val="134"/>
      <scheme val="minor"/>
    </font>
    <font>
      <sz val="12"/>
      <color rgb="FF000000"/>
      <name val="宋体"/>
      <charset val="134"/>
    </font>
    <font>
      <sz val="11"/>
      <color theme="1"/>
      <name val="宋体"/>
      <charset val="134"/>
      <scheme val="minor"/>
    </font>
    <font>
      <sz val="11"/>
      <color rgb="FF000000"/>
      <name val="宋体"/>
      <charset val="134"/>
    </font>
    <font>
      <sz val="11"/>
      <color rgb="FF000000"/>
      <name val="宋体"/>
      <charset val="134"/>
    </font>
    <font>
      <sz val="14"/>
      <color rgb="FF191B1F"/>
      <name val="Arial"/>
      <charset val="134"/>
    </font>
    <font>
      <sz val="11.25"/>
      <color rgb="FF09408E"/>
      <name val="Arial"/>
      <charset val="134"/>
    </font>
    <font>
      <sz val="11.25"/>
      <color rgb="FF191B1F"/>
      <name val="Arial"/>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5">
    <fill>
      <patternFill patternType="none"/>
    </fill>
    <fill>
      <patternFill patternType="gray125"/>
    </fill>
    <fill>
      <patternFill patternType="solid">
        <fgColor rgb="FFC6E0B4"/>
        <bgColor rgb="FF000000"/>
      </patternFill>
    </fill>
    <fill>
      <patternFill patternType="solid">
        <fgColor theme="7" tint="0.8"/>
        <bgColor indexed="64"/>
      </patternFill>
    </fill>
    <fill>
      <patternFill patternType="solid">
        <fgColor theme="4" tint="0.6"/>
        <bgColor indexed="64"/>
      </patternFill>
    </fill>
    <fill>
      <patternFill patternType="solid">
        <fgColor theme="5" tint="0.8"/>
        <bgColor indexed="64"/>
      </patternFill>
    </fill>
    <fill>
      <patternFill patternType="solid">
        <fgColor theme="9" tint="0.6"/>
        <bgColor indexed="64"/>
      </patternFill>
    </fill>
    <fill>
      <patternFill patternType="solid">
        <fgColor theme="5" tint="0.6"/>
        <bgColor indexed="64"/>
      </patternFill>
    </fill>
    <fill>
      <patternFill patternType="solid">
        <fgColor theme="6" tint="0.8"/>
        <bgColor indexed="64"/>
      </patternFill>
    </fill>
    <fill>
      <patternFill patternType="solid">
        <fgColor theme="7" tint="0.799981688894314"/>
        <bgColor indexed="64"/>
      </patternFill>
    </fill>
    <fill>
      <patternFill patternType="solid">
        <fgColor theme="7" tint="0.6"/>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1">
    <border>
      <left/>
      <right/>
      <top/>
      <bottom/>
      <diagonal/>
    </border>
    <border>
      <left style="medium">
        <color rgb="FFC4C7CE"/>
      </left>
      <right style="medium">
        <color rgb="FFC4C7CE"/>
      </right>
      <top style="medium">
        <color rgb="FFC4C7CE"/>
      </top>
      <bottom style="medium">
        <color rgb="FFC4C7CE"/>
      </bottom>
      <diagonal/>
    </border>
    <border>
      <left/>
      <right style="medium">
        <color rgb="FFC4C7CE"/>
      </right>
      <top style="medium">
        <color rgb="FFC4C7CE"/>
      </top>
      <bottom style="medium">
        <color rgb="FFC4C7CE"/>
      </bottom>
      <diagonal/>
    </border>
    <border>
      <left style="medium">
        <color rgb="FFC4C7CE"/>
      </left>
      <right style="medium">
        <color rgb="FFC4C7CE"/>
      </right>
      <top/>
      <bottom style="medium">
        <color rgb="FFC4C7CE"/>
      </bottom>
      <diagonal/>
    </border>
    <border>
      <left/>
      <right style="medium">
        <color rgb="FFC4C7CE"/>
      </right>
      <top/>
      <bottom style="medium">
        <color rgb="FFC4C7CE"/>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ck">
        <color auto="1"/>
      </left>
      <right style="thick">
        <color auto="1"/>
      </right>
      <top style="thick">
        <color auto="1"/>
      </top>
      <bottom style="thick">
        <color auto="1"/>
      </bottom>
      <diagonal/>
    </border>
    <border>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style="thick">
        <color auto="1"/>
      </left>
      <right style="thick">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ck">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14" borderId="33"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4" applyNumberFormat="0" applyFill="0" applyAlignment="0" applyProtection="0">
      <alignment vertical="center"/>
    </xf>
    <xf numFmtId="0" fontId="19" fillId="0" borderId="34" applyNumberFormat="0" applyFill="0" applyAlignment="0" applyProtection="0">
      <alignment vertical="center"/>
    </xf>
    <xf numFmtId="0" fontId="20" fillId="0" borderId="35" applyNumberFormat="0" applyFill="0" applyAlignment="0" applyProtection="0">
      <alignment vertical="center"/>
    </xf>
    <xf numFmtId="0" fontId="20" fillId="0" borderId="0" applyNumberFormat="0" applyFill="0" applyBorder="0" applyAlignment="0" applyProtection="0">
      <alignment vertical="center"/>
    </xf>
    <xf numFmtId="0" fontId="21" fillId="15" borderId="36" applyNumberFormat="0" applyAlignment="0" applyProtection="0">
      <alignment vertical="center"/>
    </xf>
    <xf numFmtId="0" fontId="22" fillId="16" borderId="37" applyNumberFormat="0" applyAlignment="0" applyProtection="0">
      <alignment vertical="center"/>
    </xf>
    <xf numFmtId="0" fontId="23" fillId="16" borderId="36" applyNumberFormat="0" applyAlignment="0" applyProtection="0">
      <alignment vertical="center"/>
    </xf>
    <xf numFmtId="0" fontId="24" fillId="17" borderId="38" applyNumberFormat="0" applyAlignment="0" applyProtection="0">
      <alignment vertical="center"/>
    </xf>
    <xf numFmtId="0" fontId="25" fillId="0" borderId="39" applyNumberFormat="0" applyFill="0" applyAlignment="0" applyProtection="0">
      <alignment vertical="center"/>
    </xf>
    <xf numFmtId="0" fontId="26" fillId="0" borderId="40" applyNumberFormat="0" applyFill="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9" fillId="20" borderId="0" applyNumberFormat="0" applyBorder="0" applyAlignment="0" applyProtection="0">
      <alignment vertical="center"/>
    </xf>
    <xf numFmtId="0" fontId="30" fillId="21"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1" fillId="26" borderId="0" applyNumberFormat="0" applyBorder="0" applyAlignment="0" applyProtection="0">
      <alignment vertical="center"/>
    </xf>
    <xf numFmtId="0" fontId="31"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31" fillId="30" borderId="0" applyNumberFormat="0" applyBorder="0" applyAlignment="0" applyProtection="0">
      <alignment vertical="center"/>
    </xf>
    <xf numFmtId="0" fontId="31"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31" fillId="34" borderId="0" applyNumberFormat="0" applyBorder="0" applyAlignment="0" applyProtection="0">
      <alignment vertical="center"/>
    </xf>
    <xf numFmtId="0" fontId="31" fillId="35" borderId="0" applyNumberFormat="0" applyBorder="0" applyAlignment="0" applyProtection="0">
      <alignment vertical="center"/>
    </xf>
    <xf numFmtId="0" fontId="30" fillId="36" borderId="0" applyNumberFormat="0" applyBorder="0" applyAlignment="0" applyProtection="0">
      <alignment vertical="center"/>
    </xf>
    <xf numFmtId="0" fontId="30" fillId="37" borderId="0" applyNumberFormat="0" applyBorder="0" applyAlignment="0" applyProtection="0">
      <alignment vertical="center"/>
    </xf>
    <xf numFmtId="0" fontId="31" fillId="38" borderId="0" applyNumberFormat="0" applyBorder="0" applyAlignment="0" applyProtection="0">
      <alignment vertical="center"/>
    </xf>
    <xf numFmtId="0" fontId="31" fillId="39" borderId="0" applyNumberFormat="0" applyBorder="0" applyAlignment="0" applyProtection="0">
      <alignment vertical="center"/>
    </xf>
    <xf numFmtId="0" fontId="30" fillId="40" borderId="0" applyNumberFormat="0" applyBorder="0" applyAlignment="0" applyProtection="0">
      <alignment vertical="center"/>
    </xf>
    <xf numFmtId="0" fontId="30" fillId="41" borderId="0" applyNumberFormat="0" applyBorder="0" applyAlignment="0" applyProtection="0">
      <alignment vertical="center"/>
    </xf>
    <xf numFmtId="0" fontId="31" fillId="42" borderId="0" applyNumberFormat="0" applyBorder="0" applyAlignment="0" applyProtection="0">
      <alignment vertical="center"/>
    </xf>
    <xf numFmtId="0" fontId="31" fillId="43" borderId="0" applyNumberFormat="0" applyBorder="0" applyAlignment="0" applyProtection="0">
      <alignment vertical="center"/>
    </xf>
    <xf numFmtId="0" fontId="30" fillId="44" borderId="0" applyNumberFormat="0" applyBorder="0" applyAlignment="0" applyProtection="0">
      <alignment vertical="center"/>
    </xf>
  </cellStyleXfs>
  <cellXfs count="94">
    <xf numFmtId="0" fontId="0" fillId="0" borderId="0" xfId="0">
      <alignment vertical="center"/>
    </xf>
    <xf numFmtId="0" fontId="1"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0" fillId="0" borderId="0" xfId="0" applyAlignment="1">
      <alignment vertical="center" wrapText="1"/>
    </xf>
    <xf numFmtId="0" fontId="3" fillId="0" borderId="0" xfId="0" applyFont="1" applyAlignment="1">
      <alignment horizontal="center" vertical="center"/>
    </xf>
    <xf numFmtId="0" fontId="4" fillId="0" borderId="0" xfId="6">
      <alignment vertical="center"/>
    </xf>
    <xf numFmtId="0" fontId="0" fillId="0" borderId="5" xfId="0" applyBorder="1" applyAlignment="1">
      <alignment horizontal="center" vertical="center" wrapText="1"/>
    </xf>
    <xf numFmtId="0" fontId="0" fillId="0" borderId="5" xfId="0" applyBorder="1" applyAlignment="1">
      <alignment vertical="center" wrapText="1"/>
    </xf>
    <xf numFmtId="0" fontId="0" fillId="3" borderId="5" xfId="0" applyFill="1" applyBorder="1" applyAlignment="1">
      <alignment horizontal="center" vertical="center" wrapText="1"/>
    </xf>
    <xf numFmtId="0" fontId="0" fillId="0" borderId="5" xfId="0"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0" fillId="0" borderId="5" xfId="0" applyBorder="1" applyAlignment="1">
      <alignment horizontal="left" vertical="center" wrapText="1"/>
    </xf>
    <xf numFmtId="0" fontId="0" fillId="4" borderId="5" xfId="0" applyFill="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5" borderId="5" xfId="0" applyFill="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6" borderId="5" xfId="0" applyFill="1" applyBorder="1" applyAlignment="1">
      <alignment horizontal="center" vertical="center" wrapText="1"/>
    </xf>
    <xf numFmtId="0" fontId="3" fillId="4" borderId="0" xfId="0" applyFont="1" applyFill="1" applyAlignment="1">
      <alignment horizontal="center" vertical="center"/>
    </xf>
    <xf numFmtId="0" fontId="5" fillId="0" borderId="0" xfId="6" applyFont="1" applyAlignment="1">
      <alignment horizontal="center" vertical="center"/>
    </xf>
    <xf numFmtId="0" fontId="5" fillId="0" borderId="0" xfId="6" applyFont="1" applyAlignment="1">
      <alignment horizontal="center" vertical="center" wrapText="1"/>
    </xf>
    <xf numFmtId="0" fontId="0" fillId="4" borderId="0" xfId="0" applyFill="1" applyAlignment="1">
      <alignment horizontal="center" vertical="center"/>
    </xf>
    <xf numFmtId="0" fontId="0" fillId="0" borderId="0" xfId="0" applyAlignment="1">
      <alignment horizontal="center" vertical="center"/>
    </xf>
    <xf numFmtId="0" fontId="0" fillId="0" borderId="0" xfId="0" applyFill="1" applyAlignment="1">
      <alignment horizontal="center" vertical="center"/>
    </xf>
    <xf numFmtId="0" fontId="0" fillId="0" borderId="0" xfId="0" applyFill="1">
      <alignment vertical="center"/>
    </xf>
    <xf numFmtId="0" fontId="0" fillId="0" borderId="0" xfId="0" applyFont="1" applyAlignment="1">
      <alignment horizontal="right" vertical="center"/>
    </xf>
    <xf numFmtId="0" fontId="6" fillId="0" borderId="0" xfId="6" applyFont="1">
      <alignment vertical="center"/>
    </xf>
    <xf numFmtId="0" fontId="0" fillId="7" borderId="5" xfId="0" applyFill="1" applyBorder="1" applyAlignment="1">
      <alignment vertical="center" wrapText="1"/>
    </xf>
    <xf numFmtId="0" fontId="0" fillId="8" borderId="5" xfId="0" applyFill="1" applyBorder="1" applyAlignment="1">
      <alignment vertical="center" wrapText="1"/>
    </xf>
    <xf numFmtId="0" fontId="0" fillId="3" borderId="5" xfId="0" applyFill="1" applyBorder="1" applyAlignment="1">
      <alignment horizontal="left" vertical="center" wrapText="1"/>
    </xf>
    <xf numFmtId="0" fontId="0" fillId="3" borderId="5" xfId="0" applyFill="1" applyBorder="1" applyAlignment="1">
      <alignment vertical="center" wrapText="1"/>
    </xf>
    <xf numFmtId="0" fontId="3" fillId="6" borderId="0" xfId="0" applyFont="1" applyFill="1" applyAlignment="1">
      <alignment horizontal="center" vertical="center"/>
    </xf>
    <xf numFmtId="0" fontId="0" fillId="0" borderId="0" xfId="0" applyAlignment="1">
      <alignment horizontal="center" vertical="center" wrapText="1"/>
    </xf>
    <xf numFmtId="0" fontId="0" fillId="9"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7" fillId="0" borderId="5" xfId="0" applyFont="1" applyBorder="1" applyAlignment="1">
      <alignment horizontal="center" vertical="center" wrapText="1"/>
    </xf>
    <xf numFmtId="0" fontId="0" fillId="0" borderId="0" xfId="0" applyFont="1" applyAlignment="1">
      <alignment horizontal="center" vertical="center"/>
    </xf>
    <xf numFmtId="176" fontId="0" fillId="0" borderId="5" xfId="0" applyNumberFormat="1" applyBorder="1" applyAlignment="1">
      <alignment horizontal="center" vertical="center"/>
    </xf>
    <xf numFmtId="176" fontId="0" fillId="4" borderId="5" xfId="0" applyNumberFormat="1" applyFill="1" applyBorder="1" applyAlignment="1">
      <alignment horizontal="center" vertical="center"/>
    </xf>
    <xf numFmtId="176" fontId="0" fillId="10" borderId="5" xfId="0" applyNumberFormat="1" applyFill="1" applyBorder="1" applyAlignment="1">
      <alignment horizontal="center" vertical="center"/>
    </xf>
    <xf numFmtId="0" fontId="8" fillId="0" borderId="0" xfId="0" applyFont="1" applyAlignment="1">
      <alignment horizontal="center" vertical="center"/>
    </xf>
    <xf numFmtId="176" fontId="0" fillId="0" borderId="0" xfId="0" applyNumberFormat="1" applyAlignment="1">
      <alignment horizontal="center" vertical="center"/>
    </xf>
    <xf numFmtId="0" fontId="9" fillId="0" borderId="5" xfId="0" applyFont="1" applyBorder="1" applyAlignment="1">
      <alignment horizontal="center" vertical="center" wrapText="1"/>
    </xf>
    <xf numFmtId="0" fontId="10" fillId="0" borderId="0" xfId="0" applyFont="1" applyFill="1" applyBorder="1" applyAlignment="1">
      <alignment horizontal="center" vertical="center" wrapText="1"/>
    </xf>
    <xf numFmtId="0" fontId="0" fillId="0" borderId="5" xfId="0" applyBorder="1" applyAlignment="1">
      <alignment horizontal="center" vertical="center"/>
    </xf>
    <xf numFmtId="0" fontId="0" fillId="0" borderId="5" xfId="0" applyNumberFormat="1" applyBorder="1" applyAlignment="1">
      <alignment horizontal="center" vertical="center"/>
    </xf>
    <xf numFmtId="0" fontId="0" fillId="4" borderId="5" xfId="0" applyNumberFormat="1" applyFill="1" applyBorder="1" applyAlignment="1">
      <alignment horizontal="center" vertical="center"/>
    </xf>
    <xf numFmtId="0" fontId="0" fillId="10" borderId="5" xfId="0" applyNumberFormat="1" applyFill="1" applyBorder="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176" fontId="0" fillId="11" borderId="5" xfId="0" applyNumberFormat="1" applyFill="1" applyBorder="1" applyAlignment="1">
      <alignment horizontal="center" vertical="center"/>
    </xf>
    <xf numFmtId="176" fontId="0" fillId="12" borderId="5" xfId="0" applyNumberFormat="1" applyFill="1" applyBorder="1" applyAlignment="1">
      <alignment horizontal="center" vertical="center"/>
    </xf>
    <xf numFmtId="0" fontId="0" fillId="0" borderId="15" xfId="0" applyBorder="1" applyAlignment="1">
      <alignment horizontal="center" vertical="center"/>
    </xf>
    <xf numFmtId="0" fontId="7" fillId="0" borderId="16" xfId="0" applyFont="1" applyBorder="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0" fontId="7" fillId="0" borderId="19" xfId="0" applyFont="1" applyBorder="1" applyAlignment="1">
      <alignment horizontal="center" vertical="center"/>
    </xf>
    <xf numFmtId="176" fontId="0" fillId="0" borderId="14" xfId="0" applyNumberFormat="1" applyBorder="1" applyAlignment="1">
      <alignment horizontal="center" vertical="center"/>
    </xf>
    <xf numFmtId="176" fontId="0" fillId="11" borderId="20" xfId="0" applyNumberFormat="1" applyFill="1" applyBorder="1" applyAlignment="1">
      <alignment horizontal="center" vertical="center"/>
    </xf>
    <xf numFmtId="176" fontId="0" fillId="11" borderId="21" xfId="0" applyNumberFormat="1" applyFill="1" applyBorder="1" applyAlignment="1">
      <alignment horizontal="center" vertical="center"/>
    </xf>
    <xf numFmtId="0" fontId="9" fillId="0" borderId="22" xfId="0" applyFont="1" applyBorder="1" applyAlignment="1">
      <alignment horizontal="center" vertical="center"/>
    </xf>
    <xf numFmtId="176" fontId="0" fillId="12" borderId="8" xfId="0" applyNumberFormat="1" applyFill="1" applyBorder="1" applyAlignment="1">
      <alignment horizontal="center" vertical="center"/>
    </xf>
    <xf numFmtId="176" fontId="0" fillId="11" borderId="23" xfId="0" applyNumberFormat="1" applyFill="1" applyBorder="1" applyAlignment="1">
      <alignment horizontal="center" vertical="center"/>
    </xf>
    <xf numFmtId="0" fontId="9" fillId="0" borderId="24" xfId="0" applyFont="1" applyBorder="1" applyAlignment="1">
      <alignment horizontal="center" vertical="center"/>
    </xf>
    <xf numFmtId="176" fontId="0" fillId="12" borderId="25" xfId="0" applyNumberFormat="1" applyFill="1" applyBorder="1" applyAlignment="1">
      <alignment horizontal="center" vertical="center"/>
    </xf>
    <xf numFmtId="176" fontId="0" fillId="12" borderId="26" xfId="0" applyNumberFormat="1" applyFill="1" applyBorder="1" applyAlignment="1">
      <alignment horizontal="center" vertical="center"/>
    </xf>
    <xf numFmtId="176" fontId="0" fillId="0" borderId="27" xfId="0" applyNumberFormat="1" applyBorder="1" applyAlignment="1">
      <alignment horizontal="center" vertical="center"/>
    </xf>
    <xf numFmtId="0" fontId="5" fillId="11" borderId="0" xfId="0" applyFont="1" applyFill="1" applyAlignment="1">
      <alignment horizontal="center" vertical="center"/>
    </xf>
    <xf numFmtId="0" fontId="0" fillId="12" borderId="0" xfId="0" applyFill="1" applyAlignment="1">
      <alignment horizontal="center" vertical="center"/>
    </xf>
    <xf numFmtId="0" fontId="0" fillId="13" borderId="0" xfId="0" applyFill="1" applyAlignment="1">
      <alignment horizontal="center" vertical="center"/>
    </xf>
    <xf numFmtId="0" fontId="0" fillId="0" borderId="0" xfId="0" applyFill="1" applyAlignment="1">
      <alignment horizontal="center" vertical="center"/>
    </xf>
    <xf numFmtId="0" fontId="11" fillId="0" borderId="0" xfId="0" applyFont="1" applyFill="1">
      <alignment vertical="center"/>
    </xf>
    <xf numFmtId="0" fontId="11" fillId="0" borderId="0" xfId="0" applyFont="1" applyFill="1" applyAlignment="1">
      <alignment horizontal="center" vertical="center"/>
    </xf>
    <xf numFmtId="0" fontId="12" fillId="0" borderId="1" xfId="0" applyFont="1" applyFill="1" applyBorder="1" applyAlignment="1">
      <alignment vertical="center" wrapText="1"/>
    </xf>
    <xf numFmtId="0" fontId="13" fillId="0" borderId="1" xfId="0" applyFont="1" applyFill="1" applyBorder="1" applyAlignment="1">
      <alignment vertical="center" wrapText="1"/>
    </xf>
    <xf numFmtId="0" fontId="7" fillId="0" borderId="28" xfId="0" applyFont="1" applyBorder="1" applyAlignment="1">
      <alignment horizontal="center" vertical="center" wrapText="1"/>
    </xf>
    <xf numFmtId="0" fontId="7" fillId="0" borderId="29" xfId="0" applyFont="1" applyBorder="1" applyAlignment="1">
      <alignment horizontal="center" vertical="center" wrapText="1"/>
    </xf>
    <xf numFmtId="0" fontId="7" fillId="0" borderId="30" xfId="0" applyFont="1" applyBorder="1" applyAlignment="1">
      <alignment horizontal="center" vertical="center" wrapText="1"/>
    </xf>
    <xf numFmtId="0" fontId="7" fillId="0" borderId="31" xfId="0" applyFont="1" applyBorder="1" applyAlignment="1">
      <alignment horizontal="center" vertical="center" wrapText="1"/>
    </xf>
    <xf numFmtId="0" fontId="7" fillId="0" borderId="32" xfId="0" applyFont="1" applyBorder="1" applyAlignment="1">
      <alignment horizontal="center" vertical="center" wrapText="1"/>
    </xf>
    <xf numFmtId="0" fontId="9" fillId="0" borderId="32" xfId="0" applyFont="1" applyBorder="1" applyAlignment="1">
      <alignment horizontal="center" vertical="center" wrapText="1"/>
    </xf>
    <xf numFmtId="0" fontId="9" fillId="0" borderId="31" xfId="0" applyFont="1" applyBorder="1" applyAlignment="1">
      <alignment horizontal="center" vertical="center" wrapText="1"/>
    </xf>
    <xf numFmtId="0" fontId="9" fillId="0" borderId="30" xfId="0" applyFont="1" applyBorder="1" applyAlignment="1">
      <alignment horizontal="center" vertical="center" wrapText="1"/>
    </xf>
    <xf numFmtId="0" fontId="9" fillId="0" borderId="32" xfId="0" applyFont="1" applyBorder="1" applyAlignment="1">
      <alignment horizontal="center" vertical="center"/>
    </xf>
    <xf numFmtId="0" fontId="9" fillId="0" borderId="31" xfId="0" applyFont="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eetMetadata" Target="metadata.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4.png"/><Relationship Id="rId4" Type="http://schemas.openxmlformats.org/officeDocument/2006/relationships/image" Target="NULL" TargetMode="External"/><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380365</xdr:colOff>
      <xdr:row>1</xdr:row>
      <xdr:rowOff>342900</xdr:rowOff>
    </xdr:from>
    <xdr:to>
      <xdr:col>2</xdr:col>
      <xdr:colOff>1417320</xdr:colOff>
      <xdr:row>4</xdr:row>
      <xdr:rowOff>603250</xdr:rowOff>
    </xdr:to>
    <xdr:pic>
      <xdr:nvPicPr>
        <xdr:cNvPr id="2" name="图片 1"/>
        <xdr:cNvPicPr>
          <a:picLocks noChangeAspect="1"/>
        </xdr:cNvPicPr>
      </xdr:nvPicPr>
      <xdr:blipFill>
        <a:blip r:embed="rId1"/>
        <a:stretch>
          <a:fillRect/>
        </a:stretch>
      </xdr:blipFill>
      <xdr:spPr>
        <a:xfrm>
          <a:off x="380365" y="596900"/>
          <a:ext cx="4453255" cy="2508250"/>
        </a:xfrm>
        <a:prstGeom prst="rect">
          <a:avLst/>
        </a:prstGeom>
        <a:noFill/>
        <a:ln w="9525">
          <a:noFill/>
        </a:ln>
      </xdr:spPr>
    </xdr:pic>
    <xdr:clientData/>
  </xdr:twoCellAnchor>
  <xdr:twoCellAnchor editAs="oneCell">
    <xdr:from>
      <xdr:col>5</xdr:col>
      <xdr:colOff>233045</xdr:colOff>
      <xdr:row>1</xdr:row>
      <xdr:rowOff>287655</xdr:rowOff>
    </xdr:from>
    <xdr:to>
      <xdr:col>6</xdr:col>
      <xdr:colOff>1568450</xdr:colOff>
      <xdr:row>5</xdr:row>
      <xdr:rowOff>612140</xdr:rowOff>
    </xdr:to>
    <xdr:pic>
      <xdr:nvPicPr>
        <xdr:cNvPr id="3" name="图片 2"/>
        <xdr:cNvPicPr>
          <a:picLocks noChangeAspect="1"/>
        </xdr:cNvPicPr>
      </xdr:nvPicPr>
      <xdr:blipFill>
        <a:blip r:embed="rId2"/>
        <a:stretch>
          <a:fillRect/>
        </a:stretch>
      </xdr:blipFill>
      <xdr:spPr>
        <a:xfrm>
          <a:off x="8945245" y="541655"/>
          <a:ext cx="3043555" cy="3321685"/>
        </a:xfrm>
        <a:prstGeom prst="rect">
          <a:avLst/>
        </a:prstGeom>
        <a:noFill/>
        <a:ln w="9525">
          <a:noFill/>
        </a:ln>
      </xdr:spPr>
    </xdr:pic>
    <xdr:clientData/>
  </xdr:twoCellAnchor>
  <xdr:twoCellAnchor editAs="oneCell">
    <xdr:from>
      <xdr:col>0</xdr:col>
      <xdr:colOff>233045</xdr:colOff>
      <xdr:row>23</xdr:row>
      <xdr:rowOff>38100</xdr:rowOff>
    </xdr:from>
    <xdr:to>
      <xdr:col>2</xdr:col>
      <xdr:colOff>1654175</xdr:colOff>
      <xdr:row>36</xdr:row>
      <xdr:rowOff>182245</xdr:rowOff>
    </xdr:to>
    <xdr:pic>
      <xdr:nvPicPr>
        <xdr:cNvPr id="4" name="图片 3"/>
        <xdr:cNvPicPr>
          <a:picLocks noChangeAspect="1"/>
        </xdr:cNvPicPr>
      </xdr:nvPicPr>
      <xdr:blipFill>
        <a:blip r:embed="rId3" r:link="rId4"/>
        <a:stretch>
          <a:fillRect/>
        </a:stretch>
      </xdr:blipFill>
      <xdr:spPr>
        <a:xfrm>
          <a:off x="233045" y="9296400"/>
          <a:ext cx="4837430" cy="3446145"/>
        </a:xfrm>
        <a:prstGeom prst="rect">
          <a:avLst/>
        </a:prstGeom>
        <a:noFill/>
        <a:ln>
          <a:noFill/>
        </a:ln>
      </xdr:spPr>
    </xdr:pic>
    <xdr:clientData/>
  </xdr:twoCellAnchor>
  <xdr:twoCellAnchor editAs="oneCell">
    <xdr:from>
      <xdr:col>3</xdr:col>
      <xdr:colOff>946150</xdr:colOff>
      <xdr:row>23</xdr:row>
      <xdr:rowOff>69850</xdr:rowOff>
    </xdr:from>
    <xdr:to>
      <xdr:col>6</xdr:col>
      <xdr:colOff>669925</xdr:colOff>
      <xdr:row>31</xdr:row>
      <xdr:rowOff>209550</xdr:rowOff>
    </xdr:to>
    <xdr:pic>
      <xdr:nvPicPr>
        <xdr:cNvPr id="5" name="图片 4"/>
        <xdr:cNvPicPr>
          <a:picLocks noChangeAspect="1"/>
        </xdr:cNvPicPr>
      </xdr:nvPicPr>
      <xdr:blipFill>
        <a:blip r:embed="rId5" r:link="rId4"/>
        <a:stretch>
          <a:fillRect/>
        </a:stretch>
      </xdr:blipFill>
      <xdr:spPr>
        <a:xfrm>
          <a:off x="6070600" y="9328150"/>
          <a:ext cx="5019675" cy="2171700"/>
        </a:xfrm>
        <a:prstGeom prst="rect">
          <a:avLst/>
        </a:prstGeom>
        <a:noFill/>
        <a:ln>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6</xdr:col>
      <xdr:colOff>28575</xdr:colOff>
      <xdr:row>2</xdr:row>
      <xdr:rowOff>0</xdr:rowOff>
    </xdr:from>
    <xdr:to>
      <xdr:col>9</xdr:col>
      <xdr:colOff>438150</xdr:colOff>
      <xdr:row>4</xdr:row>
      <xdr:rowOff>53975</xdr:rowOff>
    </xdr:to>
    <xdr:pic>
      <xdr:nvPicPr>
        <xdr:cNvPr id="2" name="图片 1"/>
        <xdr:cNvPicPr>
          <a:picLocks noChangeAspect="1"/>
        </xdr:cNvPicPr>
      </xdr:nvPicPr>
      <xdr:blipFill>
        <a:blip r:embed="rId1"/>
        <a:stretch>
          <a:fillRect/>
        </a:stretch>
      </xdr:blipFill>
      <xdr:spPr>
        <a:xfrm>
          <a:off x="3686175" y="365125"/>
          <a:ext cx="2238375" cy="625475"/>
        </a:xfrm>
        <a:prstGeom prst="rect">
          <a:avLst/>
        </a:prstGeom>
        <a:noFill/>
        <a:ln w="9525">
          <a:noFill/>
        </a:ln>
      </xdr:spPr>
    </xdr:pic>
    <xdr:clientData/>
  </xdr:twoCellAnchor>
  <xdr:twoCellAnchor>
    <xdr:from>
      <xdr:col>6</xdr:col>
      <xdr:colOff>0</xdr:colOff>
      <xdr:row>3</xdr:row>
      <xdr:rowOff>192405</xdr:rowOff>
    </xdr:from>
    <xdr:to>
      <xdr:col>8</xdr:col>
      <xdr:colOff>247650</xdr:colOff>
      <xdr:row>6</xdr:row>
      <xdr:rowOff>97155</xdr:rowOff>
    </xdr:to>
    <xdr:pic>
      <xdr:nvPicPr>
        <xdr:cNvPr id="3" name="图片 2"/>
        <xdr:cNvPicPr>
          <a:picLocks noChangeAspect="1"/>
        </xdr:cNvPicPr>
      </xdr:nvPicPr>
      <xdr:blipFill>
        <a:blip r:embed="rId2"/>
        <a:stretch>
          <a:fillRect/>
        </a:stretch>
      </xdr:blipFill>
      <xdr:spPr>
        <a:xfrm>
          <a:off x="3657600" y="935355"/>
          <a:ext cx="1466850" cy="4857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hyperlink" Target="https://blog.csdn.net/m0_37228052/article/details/144078344" TargetMode="External"/><Relationship Id="rId3" Type="http://schemas.openxmlformats.org/officeDocument/2006/relationships/hyperlink" Target="https://blog.csdn.net/qq_44960253/article/details/108612193" TargetMode="External"/><Relationship Id="rId2" Type="http://schemas.openxmlformats.org/officeDocument/2006/relationships/hyperlink" Target="https://zhuanlan.zhihu.com/p/448412538" TargetMode="Externa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hyperlink" Target="https://zhida.zhihu.com/search?content_id=232834589&amp;content_type=Article&amp;match_order=1&amp;q=%E7%9F%A9%E9%98%B5%E9%98%B6%E6%95%B0&amp;zhida_source=entity" TargetMode="Externa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zoomScale="70" zoomScaleNormal="70" workbookViewId="0">
      <selection activeCell="G5" sqref="G5"/>
    </sheetView>
  </sheetViews>
  <sheetFormatPr defaultColWidth="20" defaultRowHeight="43" customHeight="1" outlineLevelCol="5"/>
  <cols>
    <col min="1" max="1" width="20" style="42" customWidth="1"/>
    <col min="2" max="2" width="15.2727272727273" style="42" customWidth="1"/>
    <col min="3" max="3" width="20" style="42" customWidth="1"/>
    <col min="4" max="4" width="12.1818181818182" style="42" customWidth="1"/>
    <col min="5" max="16383" width="20" style="42" customWidth="1"/>
    <col min="16384" max="16384" width="20" style="42"/>
  </cols>
  <sheetData>
    <row r="1" customHeight="1" spans="1:6">
      <c r="A1" s="84" t="s">
        <v>0</v>
      </c>
      <c r="B1" s="85" t="s">
        <v>1</v>
      </c>
      <c r="C1" s="85" t="s">
        <v>2</v>
      </c>
      <c r="D1" s="85" t="s">
        <v>1</v>
      </c>
      <c r="E1" s="85" t="s">
        <v>3</v>
      </c>
      <c r="F1" s="85" t="s">
        <v>1</v>
      </c>
    </row>
    <row r="2" customHeight="1" spans="1:6">
      <c r="A2" s="86" t="s">
        <v>4</v>
      </c>
      <c r="B2" s="87">
        <f>一级指标权重!N2</f>
        <v>0.386307851390797</v>
      </c>
      <c r="C2" s="88" t="s">
        <v>5</v>
      </c>
      <c r="D2" s="87">
        <f>二级指标权重!J2*B2</f>
        <v>0.257538567593865</v>
      </c>
      <c r="E2" s="88" t="s">
        <v>6</v>
      </c>
      <c r="F2" s="88">
        <f>三级指标权重!J2*$D$2</f>
        <v>0.17169237839591</v>
      </c>
    </row>
    <row r="3" customHeight="1" spans="1:6">
      <c r="A3" s="86"/>
      <c r="B3" s="87"/>
      <c r="C3" s="88"/>
      <c r="D3" s="88"/>
      <c r="E3" s="88" t="s">
        <v>7</v>
      </c>
      <c r="F3" s="88">
        <f>三级指标权重!J3*$D$2</f>
        <v>0.085846189197955</v>
      </c>
    </row>
    <row r="4" customHeight="1" spans="1:6">
      <c r="A4" s="86"/>
      <c r="B4" s="87"/>
      <c r="C4" s="89" t="s">
        <v>8</v>
      </c>
      <c r="D4" s="90">
        <f>二级指标权重!J3*B2</f>
        <v>0.128769283796932</v>
      </c>
      <c r="E4" s="89" t="s">
        <v>9</v>
      </c>
      <c r="F4" s="89">
        <f>三级指标权重!J7*$D$4</f>
        <v>0.088762043776107</v>
      </c>
    </row>
    <row r="5" customHeight="1" spans="1:6">
      <c r="A5" s="86"/>
      <c r="B5" s="87"/>
      <c r="C5" s="89"/>
      <c r="D5" s="90"/>
      <c r="E5" s="89" t="s">
        <v>10</v>
      </c>
      <c r="F5" s="89">
        <f>三级指标权重!J8*$D$4</f>
        <v>0.0313883169295219</v>
      </c>
    </row>
    <row r="6" customHeight="1" spans="1:6">
      <c r="A6" s="86"/>
      <c r="B6" s="88"/>
      <c r="C6" s="89"/>
      <c r="D6" s="89"/>
      <c r="E6" s="89" t="s">
        <v>11</v>
      </c>
      <c r="F6" s="89">
        <f>三级指标权重!J9*$D$4</f>
        <v>0.00861892309130314</v>
      </c>
    </row>
    <row r="7" customHeight="1" spans="1:6">
      <c r="A7" s="91" t="s">
        <v>12</v>
      </c>
      <c r="B7" s="90">
        <f>一级指标权重!N3</f>
        <v>0.303660094264521</v>
      </c>
      <c r="C7" s="92" t="s">
        <v>13</v>
      </c>
      <c r="D7" s="92">
        <f>二级指标权重!J7</f>
        <v>0.652991452991453</v>
      </c>
      <c r="E7" s="89" t="s">
        <v>14</v>
      </c>
      <c r="F7" s="89">
        <f>二级指标权重!J7</f>
        <v>0.652991452991453</v>
      </c>
    </row>
    <row r="8" customHeight="1" spans="1:6">
      <c r="A8" s="91"/>
      <c r="B8" s="90"/>
      <c r="C8" s="92" t="s">
        <v>15</v>
      </c>
      <c r="D8" s="92">
        <f>二级指标权重!J8</f>
        <v>0.250997150997151</v>
      </c>
      <c r="E8" s="89" t="s">
        <v>16</v>
      </c>
      <c r="F8" s="89">
        <f>二级指标权重!J8</f>
        <v>0.250997150997151</v>
      </c>
    </row>
    <row r="9" customHeight="1" spans="1:6">
      <c r="A9" s="91"/>
      <c r="B9" s="90"/>
      <c r="C9" s="92" t="s">
        <v>17</v>
      </c>
      <c r="D9" s="93">
        <f>二级指标权重!J9</f>
        <v>0.096011396011396</v>
      </c>
      <c r="E9" s="89" t="s">
        <v>18</v>
      </c>
      <c r="F9" s="89">
        <f>$D$9*三级指标权重!J13</f>
        <v>0.0800094966761633</v>
      </c>
    </row>
    <row r="10" customHeight="1" spans="1:6">
      <c r="A10" s="91"/>
      <c r="B10" s="89"/>
      <c r="C10" s="92"/>
      <c r="D10" s="92"/>
      <c r="E10" s="89" t="s">
        <v>19</v>
      </c>
      <c r="F10" s="89">
        <f>$D$9*三级指标权重!J14</f>
        <v>0.0160018993352327</v>
      </c>
    </row>
    <row r="11" customHeight="1" spans="1:6">
      <c r="A11" s="91" t="s">
        <v>20</v>
      </c>
      <c r="B11" s="90">
        <f>一级指标权重!N4</f>
        <v>0.135755009070889</v>
      </c>
      <c r="C11" s="92" t="s">
        <v>21</v>
      </c>
      <c r="D11" s="92">
        <f>二级指标权重!J13</f>
        <v>0.678266536331052</v>
      </c>
      <c r="E11" s="89" t="s">
        <v>22</v>
      </c>
      <c r="F11" s="89">
        <f>二级指标权重!J13</f>
        <v>0.678266536331052</v>
      </c>
    </row>
    <row r="12" customHeight="1" spans="1:6">
      <c r="A12" s="91"/>
      <c r="B12" s="90"/>
      <c r="C12" s="92" t="s">
        <v>23</v>
      </c>
      <c r="D12" s="92">
        <f>二级指标权重!J14</f>
        <v>0.258455522971652</v>
      </c>
      <c r="E12" s="89" t="s">
        <v>24</v>
      </c>
      <c r="F12" s="89">
        <f>二级指标权重!J14</f>
        <v>0.258455522971652</v>
      </c>
    </row>
    <row r="13" customHeight="1" spans="1:6">
      <c r="A13" s="91"/>
      <c r="B13" s="90"/>
      <c r="C13" s="92" t="s">
        <v>25</v>
      </c>
      <c r="D13" s="93">
        <f>二级指标权重!J15</f>
        <v>0.0632779406972955</v>
      </c>
      <c r="E13" s="89" t="s">
        <v>26</v>
      </c>
      <c r="F13" s="89">
        <f>三级指标权重!J18*$D$13</f>
        <v>0.0407123227102415</v>
      </c>
    </row>
    <row r="14" customHeight="1" spans="1:6">
      <c r="A14" s="91"/>
      <c r="B14" s="90"/>
      <c r="C14" s="92"/>
      <c r="D14" s="93"/>
      <c r="E14" s="89" t="s">
        <v>27</v>
      </c>
      <c r="F14" s="89">
        <f>三级指标权重!J19*$D$13</f>
        <v>0.0178974710365623</v>
      </c>
    </row>
    <row r="15" customHeight="1" spans="1:6">
      <c r="A15" s="91"/>
      <c r="B15" s="89"/>
      <c r="C15" s="92"/>
      <c r="D15" s="92"/>
      <c r="E15" s="89" t="s">
        <v>28</v>
      </c>
      <c r="F15" s="89">
        <f>三级指标权重!J20*$D$13</f>
        <v>0.00466814695049173</v>
      </c>
    </row>
    <row r="16" customHeight="1" spans="1:6">
      <c r="A16" s="91" t="s">
        <v>29</v>
      </c>
      <c r="B16" s="90">
        <f>一级指标权重!N5</f>
        <v>0.111553194212342</v>
      </c>
      <c r="C16" s="92" t="s">
        <v>30</v>
      </c>
      <c r="D16" s="93">
        <f>二级指标权重!J19</f>
        <v>0.75</v>
      </c>
      <c r="E16" s="89" t="s">
        <v>31</v>
      </c>
      <c r="F16" s="89">
        <f>三级指标权重!J24*$D$16</f>
        <v>0.444848484848485</v>
      </c>
    </row>
    <row r="17" customHeight="1" spans="1:6">
      <c r="A17" s="91"/>
      <c r="B17" s="90"/>
      <c r="C17" s="92"/>
      <c r="D17" s="93"/>
      <c r="E17" s="89" t="s">
        <v>32</v>
      </c>
      <c r="F17" s="89">
        <f>三级指标权重!J25*$D$16</f>
        <v>0.221868686868687</v>
      </c>
    </row>
    <row r="18" customHeight="1" spans="1:6">
      <c r="A18" s="91"/>
      <c r="B18" s="90"/>
      <c r="C18" s="92"/>
      <c r="D18" s="92"/>
      <c r="E18" s="89" t="s">
        <v>33</v>
      </c>
      <c r="F18" s="89">
        <f>三级指标权重!J26*$D$16</f>
        <v>0.0832828282828283</v>
      </c>
    </row>
    <row r="19" customHeight="1" spans="1:6">
      <c r="A19" s="91"/>
      <c r="B19" s="90"/>
      <c r="C19" s="92" t="s">
        <v>34</v>
      </c>
      <c r="D19" s="93">
        <f>二级指标权重!J20</f>
        <v>0.25</v>
      </c>
      <c r="E19" s="89" t="s">
        <v>35</v>
      </c>
      <c r="F19" s="89">
        <f>三级指标权重!J30*$D$19</f>
        <v>0.130784004487611</v>
      </c>
    </row>
    <row r="20" customHeight="1" spans="1:6">
      <c r="A20" s="91"/>
      <c r="B20" s="90"/>
      <c r="C20" s="92"/>
      <c r="D20" s="93"/>
      <c r="E20" s="89" t="s">
        <v>36</v>
      </c>
      <c r="F20" s="89">
        <f>三级指标权重!J31*$D$19</f>
        <v>0.07837624461078</v>
      </c>
    </row>
    <row r="21" customHeight="1" spans="1:6">
      <c r="A21" s="91"/>
      <c r="B21" s="90"/>
      <c r="C21" s="92"/>
      <c r="D21" s="93"/>
      <c r="E21" s="89" t="s">
        <v>37</v>
      </c>
      <c r="F21" s="89">
        <f>三级指标权重!J32*$D$19</f>
        <v>0.022280023457965</v>
      </c>
    </row>
    <row r="22" customHeight="1" spans="1:6">
      <c r="A22" s="91"/>
      <c r="B22" s="89"/>
      <c r="C22" s="92"/>
      <c r="D22" s="92"/>
      <c r="E22" s="89" t="s">
        <v>38</v>
      </c>
      <c r="F22" s="89">
        <f>三级指标权重!J33*$D$19</f>
        <v>0.0185597274436443</v>
      </c>
    </row>
    <row r="23" customHeight="1" spans="1:6">
      <c r="A23" s="91" t="s">
        <v>39</v>
      </c>
      <c r="B23" s="90">
        <f>一级指标权重!N6</f>
        <v>0.0627238510614501</v>
      </c>
      <c r="C23" s="92" t="s">
        <v>40</v>
      </c>
      <c r="D23" s="93">
        <f>一级指标权重!N6</f>
        <v>0.0627238510614501</v>
      </c>
      <c r="E23" s="89" t="s">
        <v>41</v>
      </c>
      <c r="F23" s="89">
        <f>三级指标权重!J37*$D$23</f>
        <v>0.0351689287184881</v>
      </c>
    </row>
    <row r="24" customHeight="1" spans="1:6">
      <c r="A24" s="91"/>
      <c r="B24" s="90"/>
      <c r="C24" s="92"/>
      <c r="D24" s="93"/>
      <c r="E24" s="89" t="s">
        <v>42</v>
      </c>
      <c r="F24" s="89">
        <f>三级指标权重!J38*$D$23</f>
        <v>0.0206717494261088</v>
      </c>
    </row>
    <row r="25" customHeight="1" spans="1:6">
      <c r="A25" s="91"/>
      <c r="B25" s="89"/>
      <c r="C25" s="92"/>
      <c r="D25" s="92"/>
      <c r="E25" s="89" t="s">
        <v>43</v>
      </c>
      <c r="F25" s="89">
        <f>三级指标权重!J39*$D$23</f>
        <v>0.00688317291685327</v>
      </c>
    </row>
  </sheetData>
  <mergeCells count="24">
    <mergeCell ref="A2:A6"/>
    <mergeCell ref="A7:A10"/>
    <mergeCell ref="A11:A15"/>
    <mergeCell ref="A16:A22"/>
    <mergeCell ref="A23:A25"/>
    <mergeCell ref="B2:B6"/>
    <mergeCell ref="B7:B10"/>
    <mergeCell ref="B11:B15"/>
    <mergeCell ref="B16:B22"/>
    <mergeCell ref="B23:B25"/>
    <mergeCell ref="C2:C3"/>
    <mergeCell ref="C4:C6"/>
    <mergeCell ref="C9:C10"/>
    <mergeCell ref="C13:C15"/>
    <mergeCell ref="C16:C18"/>
    <mergeCell ref="C19:C22"/>
    <mergeCell ref="C23:C25"/>
    <mergeCell ref="D2:D3"/>
    <mergeCell ref="D4:D6"/>
    <mergeCell ref="D9:D10"/>
    <mergeCell ref="D13:D15"/>
    <mergeCell ref="D16:D18"/>
    <mergeCell ref="D19:D22"/>
    <mergeCell ref="D23:D25"/>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0"/>
  <sheetViews>
    <sheetView workbookViewId="0">
      <selection activeCell="K10" sqref="K10"/>
    </sheetView>
  </sheetViews>
  <sheetFormatPr defaultColWidth="11.4545454545455" defaultRowHeight="24" customHeight="1"/>
  <cols>
    <col min="1" max="1" width="11.4545454545455" style="42" customWidth="1"/>
    <col min="2" max="16384" width="11.4545454545455" style="42"/>
  </cols>
  <sheetData>
    <row r="1" customHeight="1" spans="1:18">
      <c r="A1" s="61" t="s">
        <v>0</v>
      </c>
      <c r="B1" s="62" t="s">
        <v>44</v>
      </c>
      <c r="C1" s="63" t="s">
        <v>45</v>
      </c>
      <c r="D1" s="63" t="s">
        <v>46</v>
      </c>
      <c r="E1" s="63" t="s">
        <v>47</v>
      </c>
      <c r="F1" s="64" t="s">
        <v>48</v>
      </c>
      <c r="H1" s="42" t="s">
        <v>49</v>
      </c>
      <c r="N1" s="42" t="s">
        <v>50</v>
      </c>
      <c r="P1" s="42" t="s">
        <v>51</v>
      </c>
      <c r="Q1" s="42" t="s">
        <v>52</v>
      </c>
      <c r="R1" s="42" t="s">
        <v>53</v>
      </c>
    </row>
    <row r="2" customHeight="1" spans="1:18">
      <c r="A2" s="65" t="s">
        <v>44</v>
      </c>
      <c r="B2" s="66">
        <v>1</v>
      </c>
      <c r="C2" s="67">
        <v>2</v>
      </c>
      <c r="D2" s="67">
        <v>3</v>
      </c>
      <c r="E2" s="67">
        <v>4</v>
      </c>
      <c r="F2" s="68">
        <v>5</v>
      </c>
      <c r="H2" s="42">
        <f>B2/SUM($B$2:$B$6)</f>
        <v>0.437956204379562</v>
      </c>
      <c r="I2" s="42">
        <f>C2/SUM($C$2:$C$6)</f>
        <v>0.52863436123348</v>
      </c>
      <c r="J2" s="42">
        <f>D2/SUM($D$2:$D$6)</f>
        <v>0.305084745762712</v>
      </c>
      <c r="K2" s="42">
        <f>E2/SUM($E$2:$E$6)</f>
        <v>0.326530612244898</v>
      </c>
      <c r="L2" s="42">
        <f>F2/SUM($F$2:$F$6)</f>
        <v>0.333333333333333</v>
      </c>
      <c r="N2" s="57">
        <f>AVERAGE(H2:L2)</f>
        <v>0.386307851390797</v>
      </c>
      <c r="P2" s="42">
        <f>(E11/N2+E12/N3+E13/N4+E14/N5+E15/N6)/5</f>
        <v>5.5824571813637</v>
      </c>
      <c r="Q2" s="78">
        <f>(P2-5)/4</f>
        <v>0.145614295340926</v>
      </c>
      <c r="R2" s="78">
        <f>Q2/1.12</f>
        <v>0.130012763697255</v>
      </c>
    </row>
    <row r="3" customHeight="1" spans="1:14">
      <c r="A3" s="69" t="s">
        <v>45</v>
      </c>
      <c r="B3" s="70">
        <f>1/C2</f>
        <v>0.5</v>
      </c>
      <c r="C3" s="46">
        <v>1</v>
      </c>
      <c r="D3" s="59">
        <v>5</v>
      </c>
      <c r="E3" s="59">
        <v>4</v>
      </c>
      <c r="F3" s="71">
        <v>3</v>
      </c>
      <c r="H3" s="42">
        <f>B3/SUM($B$2:$B$6)</f>
        <v>0.218978102189781</v>
      </c>
      <c r="I3" s="42">
        <f>C3/SUM($C$2:$C$6)</f>
        <v>0.26431718061674</v>
      </c>
      <c r="J3" s="42">
        <f>D3/SUM($D$2:$D$6)</f>
        <v>0.508474576271186</v>
      </c>
      <c r="K3" s="42">
        <f>E3/SUM($E$2:$E$6)</f>
        <v>0.326530612244898</v>
      </c>
      <c r="L3" s="42">
        <f>F3/SUM($F$2:$F$6)</f>
        <v>0.2</v>
      </c>
      <c r="N3" s="57">
        <f>AVERAGE(H3:L3)</f>
        <v>0.303660094264521</v>
      </c>
    </row>
    <row r="4" customHeight="1" spans="1:14">
      <c r="A4" s="69" t="s">
        <v>46</v>
      </c>
      <c r="B4" s="70">
        <f>1/D2</f>
        <v>0.333333333333333</v>
      </c>
      <c r="C4" s="60">
        <f>1/D3</f>
        <v>0.2</v>
      </c>
      <c r="D4" s="46">
        <v>1</v>
      </c>
      <c r="E4" s="59">
        <v>3</v>
      </c>
      <c r="F4" s="71">
        <v>2</v>
      </c>
      <c r="H4" s="42">
        <f>B4/SUM($B$2:$B$6)</f>
        <v>0.145985401459854</v>
      </c>
      <c r="I4" s="42">
        <f>C4/SUM($C$2:$C$6)</f>
        <v>0.052863436123348</v>
      </c>
      <c r="J4" s="42">
        <f>D4/SUM($D$2:$D$6)</f>
        <v>0.101694915254237</v>
      </c>
      <c r="K4" s="42">
        <f>E4/SUM($E$2:$E$6)</f>
        <v>0.244897959183673</v>
      </c>
      <c r="L4" s="42">
        <f>F4/SUM($F$2:$F$6)</f>
        <v>0.133333333333333</v>
      </c>
      <c r="N4" s="57">
        <f>AVERAGE(H4:L4)</f>
        <v>0.135755009070889</v>
      </c>
    </row>
    <row r="5" customHeight="1" spans="1:14">
      <c r="A5" s="69" t="s">
        <v>47</v>
      </c>
      <c r="B5" s="70">
        <f>1/E2</f>
        <v>0.25</v>
      </c>
      <c r="C5" s="60">
        <f>1/E3</f>
        <v>0.25</v>
      </c>
      <c r="D5" s="60">
        <f>1/E4</f>
        <v>0.333333333333333</v>
      </c>
      <c r="E5" s="46">
        <v>1</v>
      </c>
      <c r="F5" s="71">
        <v>4</v>
      </c>
      <c r="H5" s="42">
        <f>B5/SUM($B$2:$B$6)</f>
        <v>0.109489051094891</v>
      </c>
      <c r="I5" s="42">
        <f>C5/SUM($C$2:$C$6)</f>
        <v>0.066079295154185</v>
      </c>
      <c r="J5" s="42">
        <f>D5/SUM($D$2:$D$6)</f>
        <v>0.0338983050847458</v>
      </c>
      <c r="K5" s="42">
        <f>E5/SUM($E$2:$E$6)</f>
        <v>0.0816326530612245</v>
      </c>
      <c r="L5" s="42">
        <f>F5/SUM($F$2:$F$6)</f>
        <v>0.266666666666667</v>
      </c>
      <c r="N5" s="57">
        <f>AVERAGE(H5:L5)</f>
        <v>0.111553194212342</v>
      </c>
    </row>
    <row r="6" customHeight="1" spans="1:14">
      <c r="A6" s="72" t="s">
        <v>48</v>
      </c>
      <c r="B6" s="73">
        <f>1/F2</f>
        <v>0.2</v>
      </c>
      <c r="C6" s="74">
        <f>1/F3</f>
        <v>0.333333333333333</v>
      </c>
      <c r="D6" s="74">
        <f>1/F4</f>
        <v>0.5</v>
      </c>
      <c r="E6" s="74">
        <f>1/F5</f>
        <v>0.25</v>
      </c>
      <c r="F6" s="75">
        <v>1</v>
      </c>
      <c r="H6" s="42">
        <f>B6/SUM($B$2:$B$6)</f>
        <v>0.0875912408759124</v>
      </c>
      <c r="I6" s="42">
        <f>C6/SUM($C$2:$C$6)</f>
        <v>0.0881057268722467</v>
      </c>
      <c r="J6" s="42">
        <f>D6/SUM($D$2:$D$6)</f>
        <v>0.0508474576271186</v>
      </c>
      <c r="K6" s="42">
        <f>E6/SUM($E$2:$E$6)</f>
        <v>0.0204081632653061</v>
      </c>
      <c r="L6" s="42">
        <f>F6/SUM($F$2:$F$6)</f>
        <v>0.0666666666666667</v>
      </c>
      <c r="N6" s="57">
        <f>AVERAGE(H6:L6)</f>
        <v>0.0627238510614501</v>
      </c>
    </row>
    <row r="7" customHeight="1" spans="7:12">
      <c r="G7" s="42" t="s">
        <v>54</v>
      </c>
      <c r="H7" s="42">
        <f>SUM(H2:H6)</f>
        <v>1</v>
      </c>
      <c r="I7" s="42">
        <f>SUM(I2:I6)</f>
        <v>1</v>
      </c>
      <c r="J7" s="42">
        <f>SUM(J2:J6)</f>
        <v>1</v>
      </c>
      <c r="K7" s="42">
        <f>SUM(K2:K6)</f>
        <v>1</v>
      </c>
      <c r="L7" s="42">
        <f>SUM(L2:L6)</f>
        <v>1</v>
      </c>
    </row>
    <row r="8" customHeight="1" spans="1:3">
      <c r="A8" s="76" t="s">
        <v>55</v>
      </c>
      <c r="B8" s="77" t="s">
        <v>56</v>
      </c>
      <c r="C8" s="57" t="s">
        <v>57</v>
      </c>
    </row>
    <row r="9" customHeight="1" spans="1:3">
      <c r="A9" s="78" t="s">
        <v>58</v>
      </c>
      <c r="B9" s="42"/>
      <c r="C9" s="58" t="s">
        <v>59</v>
      </c>
    </row>
    <row r="10" customHeight="1" spans="5:17">
      <c r="E10" s="42" t="s">
        <v>60</v>
      </c>
      <c r="F10" s="42" t="s">
        <v>61</v>
      </c>
      <c r="H10" s="42" t="s">
        <v>62</v>
      </c>
      <c r="L10" s="79"/>
      <c r="M10" s="79"/>
      <c r="N10" s="79"/>
      <c r="O10" s="79"/>
      <c r="P10" s="79"/>
      <c r="Q10" s="79"/>
    </row>
    <row r="11" customHeight="1" spans="5:17">
      <c r="E11" s="42" cm="1">
        <f t="array" ref="E11:E15">MMULT(B2:F6,N2:N6)</f>
        <v>2.16072509928913</v>
      </c>
      <c r="F11" s="42">
        <f>E11/N2</f>
        <v>5.59327254548418</v>
      </c>
      <c r="H11" s="42">
        <f>(E11/N2+E12/N3+E13/N4+E14/N5+E15/N6)/5</f>
        <v>5.5824571813637</v>
      </c>
      <c r="L11" s="79"/>
      <c r="M11" s="79"/>
      <c r="N11" s="79"/>
      <c r="O11" s="79"/>
      <c r="P11" s="79"/>
      <c r="Q11" s="79"/>
    </row>
    <row r="12" customFormat="1" customHeight="1" spans="5:17">
      <c r="E12">
        <v>1.80997339534809</v>
      </c>
      <c r="F12" s="42">
        <f>E12/N3</f>
        <v>5.9605243808276</v>
      </c>
      <c r="L12" s="31"/>
      <c r="M12" s="31"/>
      <c r="N12" s="79"/>
      <c r="O12" s="31"/>
      <c r="P12" s="31"/>
      <c r="Q12" s="31"/>
    </row>
    <row r="13" customFormat="1" customHeight="1" spans="5:17">
      <c r="E13">
        <v>0.785363596480653</v>
      </c>
      <c r="F13" s="42">
        <f>E13/N4</f>
        <v>5.78515372549199</v>
      </c>
      <c r="H13" s="42" t="s">
        <v>54</v>
      </c>
      <c r="L13" s="31"/>
      <c r="M13" s="80"/>
      <c r="N13" s="81"/>
      <c r="O13" s="31"/>
      <c r="P13" s="31"/>
      <c r="Q13" s="31"/>
    </row>
    <row r="14" customFormat="1" customHeight="1" spans="5:17">
      <c r="E14">
        <v>0.580192254562269</v>
      </c>
      <c r="F14" s="42">
        <f>E14/N5</f>
        <v>5.20103667724537</v>
      </c>
      <c r="H14">
        <f>AVERAGE(F11:F15)</f>
        <v>5.5824571813637</v>
      </c>
      <c r="L14" s="31"/>
      <c r="M14" s="31"/>
      <c r="N14" s="31"/>
      <c r="O14" s="31"/>
      <c r="P14" s="31"/>
      <c r="Q14" s="31"/>
    </row>
    <row r="15" customFormat="1" customHeight="1" spans="5:17">
      <c r="E15">
        <v>0.336971255849647</v>
      </c>
      <c r="F15" s="42">
        <f>E15/N6</f>
        <v>5.37229857776938</v>
      </c>
      <c r="L15" s="31"/>
      <c r="M15" s="31"/>
      <c r="N15" s="31"/>
      <c r="O15" s="31"/>
      <c r="P15" s="31"/>
      <c r="Q15" s="31"/>
    </row>
    <row r="16" customFormat="1" customHeight="1" spans="12:17">
      <c r="L16" s="82"/>
      <c r="M16" s="83"/>
      <c r="N16" s="31"/>
      <c r="O16" s="31"/>
      <c r="P16" s="31"/>
      <c r="Q16" s="31"/>
    </row>
    <row r="17" customFormat="1" customHeight="1" spans="12:17">
      <c r="L17" s="83"/>
      <c r="M17" s="83"/>
      <c r="N17" s="31"/>
      <c r="O17" s="31"/>
      <c r="P17" s="31"/>
      <c r="Q17" s="31"/>
    </row>
    <row r="18" customFormat="1" customHeight="1" spans="12:17">
      <c r="L18" s="83"/>
      <c r="M18" s="83"/>
      <c r="N18" s="31"/>
      <c r="O18" s="31"/>
      <c r="P18" s="31"/>
      <c r="Q18" s="31"/>
    </row>
    <row r="19" customFormat="1" customHeight="1" spans="12:17">
      <c r="L19" s="83"/>
      <c r="M19" s="83"/>
      <c r="N19" s="31"/>
      <c r="O19" s="31"/>
      <c r="P19" s="31"/>
      <c r="Q19" s="31"/>
    </row>
    <row r="20" customFormat="1" customHeight="1" spans="12:17">
      <c r="L20" s="83"/>
      <c r="M20" s="83"/>
      <c r="N20" s="31"/>
      <c r="O20" s="31"/>
      <c r="P20" s="31"/>
      <c r="Q20" s="31"/>
    </row>
    <row r="21" customFormat="1" customHeight="1" spans="12:17">
      <c r="L21" s="83"/>
      <c r="M21" s="83"/>
      <c r="N21" s="31"/>
      <c r="O21" s="31"/>
      <c r="P21" s="31"/>
      <c r="Q21" s="31"/>
    </row>
    <row r="22" customFormat="1" customHeight="1" spans="12:17">
      <c r="L22" s="83"/>
      <c r="M22" s="83"/>
      <c r="N22" s="31"/>
      <c r="O22" s="31"/>
      <c r="P22" s="31"/>
      <c r="Q22" s="31"/>
    </row>
    <row r="23" customFormat="1" customHeight="1" spans="12:17">
      <c r="L23" s="83"/>
      <c r="M23" s="83"/>
      <c r="N23" s="31"/>
      <c r="O23" s="31"/>
      <c r="P23" s="31"/>
      <c r="Q23" s="31"/>
    </row>
    <row r="24" customHeight="1" spans="12:17">
      <c r="L24" s="83"/>
      <c r="M24" s="83"/>
      <c r="N24" s="79"/>
      <c r="O24" s="79"/>
      <c r="P24" s="79"/>
      <c r="Q24" s="79"/>
    </row>
    <row r="25" customHeight="1" spans="12:17">
      <c r="L25" s="83"/>
      <c r="M25" s="83"/>
      <c r="N25" s="79"/>
      <c r="O25" s="79"/>
      <c r="P25" s="79"/>
      <c r="Q25" s="79"/>
    </row>
    <row r="26" customHeight="1" spans="12:17">
      <c r="L26" s="83"/>
      <c r="M26" s="83"/>
      <c r="N26" s="79"/>
      <c r="O26" s="79"/>
      <c r="P26" s="79"/>
      <c r="Q26" s="79"/>
    </row>
    <row r="27" customHeight="1" spans="12:17">
      <c r="L27" s="83"/>
      <c r="M27" s="83"/>
      <c r="N27" s="79"/>
      <c r="O27" s="79"/>
      <c r="P27" s="79"/>
      <c r="Q27" s="79"/>
    </row>
    <row r="28" customHeight="1" spans="12:17">
      <c r="L28" s="83"/>
      <c r="M28" s="83"/>
      <c r="N28" s="79"/>
      <c r="O28" s="79"/>
      <c r="P28" s="79"/>
      <c r="Q28" s="79"/>
    </row>
    <row r="29" customHeight="1" spans="12:17">
      <c r="L29" s="83"/>
      <c r="M29" s="83"/>
      <c r="N29" s="79"/>
      <c r="O29" s="79"/>
      <c r="P29" s="79"/>
      <c r="Q29" s="79"/>
    </row>
    <row r="30" customHeight="1" spans="12:17">
      <c r="L30" s="79"/>
      <c r="M30" s="79"/>
      <c r="N30" s="79"/>
      <c r="O30" s="79"/>
      <c r="P30" s="79"/>
      <c r="Q30" s="79"/>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1"/>
  <sheetViews>
    <sheetView zoomScale="70" zoomScaleNormal="70" workbookViewId="0">
      <selection activeCell="D23" sqref="D23"/>
    </sheetView>
  </sheetViews>
  <sheetFormatPr defaultColWidth="13" defaultRowHeight="24.5" customHeight="1"/>
  <cols>
    <col min="1" max="16384" width="13" style="42"/>
  </cols>
  <sheetData>
    <row r="1" customHeight="1" spans="1:17">
      <c r="A1" s="43"/>
      <c r="B1" s="43" t="s">
        <v>63</v>
      </c>
      <c r="C1" s="43" t="s">
        <v>64</v>
      </c>
      <c r="F1" s="45" t="s">
        <v>49</v>
      </c>
      <c r="J1" s="45" t="s">
        <v>50</v>
      </c>
      <c r="L1" s="45" t="s">
        <v>65</v>
      </c>
      <c r="N1" s="42" t="s">
        <v>61</v>
      </c>
      <c r="O1" s="42" t="s">
        <v>66</v>
      </c>
      <c r="P1" s="42" t="s">
        <v>52</v>
      </c>
      <c r="Q1" s="42" t="s">
        <v>53</v>
      </c>
    </row>
    <row r="2" customHeight="1" spans="1:16">
      <c r="A2" s="43" t="s">
        <v>63</v>
      </c>
      <c r="B2" s="46">
        <v>1</v>
      </c>
      <c r="C2" s="59">
        <v>2</v>
      </c>
      <c r="F2" s="42">
        <f>B2/$B$4</f>
        <v>0.666666666666667</v>
      </c>
      <c r="G2" s="42">
        <f>C2/$C$4</f>
        <v>0.666666666666667</v>
      </c>
      <c r="J2" s="57">
        <f>AVERAGE(F2:G2)</f>
        <v>0.666666666666667</v>
      </c>
      <c r="L2" s="42" cm="1">
        <f t="array" ref="L2:L3">MMULT(B2:C3,J2:J3)</f>
        <v>1.33333333333333</v>
      </c>
      <c r="N2" s="42">
        <f>L2/J2</f>
        <v>2</v>
      </c>
      <c r="O2" s="42">
        <f>AVERAGE(N2:N3)</f>
        <v>2</v>
      </c>
      <c r="P2" s="42" t="s">
        <v>67</v>
      </c>
    </row>
    <row r="3" customHeight="1" spans="1:14">
      <c r="A3" s="43" t="s">
        <v>64</v>
      </c>
      <c r="B3" s="60">
        <f>1/C2</f>
        <v>0.5</v>
      </c>
      <c r="C3" s="46">
        <v>1</v>
      </c>
      <c r="F3" s="42">
        <f>B3/$B$4</f>
        <v>0.333333333333333</v>
      </c>
      <c r="G3" s="42">
        <f>C3/$C$4</f>
        <v>0.333333333333333</v>
      </c>
      <c r="J3" s="57">
        <f>AVERAGE(F3:G3)</f>
        <v>0.333333333333333</v>
      </c>
      <c r="L3" s="42">
        <v>0.666666666666667</v>
      </c>
      <c r="N3" s="42">
        <f>L3/J3</f>
        <v>2</v>
      </c>
    </row>
    <row r="4" customHeight="1" spans="1:3">
      <c r="A4" s="45" t="s">
        <v>68</v>
      </c>
      <c r="B4" s="50">
        <f>SUM(B2:B3)</f>
        <v>1.5</v>
      </c>
      <c r="C4" s="50">
        <f>SUM(C2:C3)</f>
        <v>3</v>
      </c>
    </row>
    <row r="5" s="40" customFormat="1" customHeight="1"/>
    <row r="6" customHeight="1" spans="1:17">
      <c r="A6" s="43"/>
      <c r="B6" s="43" t="s">
        <v>69</v>
      </c>
      <c r="C6" s="43" t="s">
        <v>70</v>
      </c>
      <c r="D6" s="43" t="s">
        <v>71</v>
      </c>
      <c r="F6" s="45" t="s">
        <v>49</v>
      </c>
      <c r="J6" s="45" t="s">
        <v>50</v>
      </c>
      <c r="L6" s="45" t="s">
        <v>65</v>
      </c>
      <c r="N6" s="42" t="s">
        <v>61</v>
      </c>
      <c r="O6" s="42" t="s">
        <v>66</v>
      </c>
      <c r="P6" s="42" t="s">
        <v>52</v>
      </c>
      <c r="Q6" s="42" t="s">
        <v>53</v>
      </c>
    </row>
    <row r="7" customHeight="1" spans="1:17">
      <c r="A7" s="43" t="s">
        <v>69</v>
      </c>
      <c r="B7" s="46">
        <v>1</v>
      </c>
      <c r="C7" s="59">
        <v>3</v>
      </c>
      <c r="D7" s="59">
        <v>6</v>
      </c>
      <c r="F7" s="42">
        <f>B7/$B$10</f>
        <v>0.666666666666667</v>
      </c>
      <c r="G7" s="42">
        <f>C7/$C$10</f>
        <v>0.692307692307692</v>
      </c>
      <c r="H7" s="42">
        <f>D7/$D$10</f>
        <v>0.6</v>
      </c>
      <c r="J7" s="57">
        <f>AVERAGE(F7:H7)</f>
        <v>0.652991452991453</v>
      </c>
      <c r="L7" s="42" cm="1">
        <f t="array" ref="L7:L9">MMULT(B7:D9,J7:J9)</f>
        <v>1.98205128205128</v>
      </c>
      <c r="N7" s="42">
        <f>L7/J7</f>
        <v>3.03534031413613</v>
      </c>
      <c r="O7" s="42">
        <f>AVERAGE(N7:N9)</f>
        <v>3.01834729056363</v>
      </c>
      <c r="P7" s="58">
        <f>(O7-3)/2</f>
        <v>0.00917364528181319</v>
      </c>
      <c r="Q7" s="58">
        <f>P7/0.58</f>
        <v>0.0158166297962296</v>
      </c>
    </row>
    <row r="8" customHeight="1" spans="1:14">
      <c r="A8" s="43" t="s">
        <v>70</v>
      </c>
      <c r="B8" s="60">
        <f>1/C7</f>
        <v>0.333333333333333</v>
      </c>
      <c r="C8" s="46">
        <v>1</v>
      </c>
      <c r="D8" s="59">
        <v>3</v>
      </c>
      <c r="F8" s="42">
        <f t="shared" ref="F8:F9" si="0">B8/$B$10</f>
        <v>0.222222222222222</v>
      </c>
      <c r="G8" s="42">
        <f t="shared" ref="G8:G9" si="1">C8/$C$10</f>
        <v>0.230769230769231</v>
      </c>
      <c r="H8" s="42">
        <f t="shared" ref="H8:H9" si="2">D8/$D$10</f>
        <v>0.3</v>
      </c>
      <c r="J8" s="57">
        <f>AVERAGE(F8:H8)</f>
        <v>0.250997150997151</v>
      </c>
      <c r="L8" s="42">
        <v>0.756695156695157</v>
      </c>
      <c r="N8" s="42">
        <f>L8/J8</f>
        <v>3.01475595913734</v>
      </c>
    </row>
    <row r="9" customHeight="1" spans="1:14">
      <c r="A9" s="43" t="s">
        <v>71</v>
      </c>
      <c r="B9" s="60">
        <f>1/D7</f>
        <v>0.166666666666667</v>
      </c>
      <c r="C9" s="60">
        <f>1/D8</f>
        <v>0.333333333333333</v>
      </c>
      <c r="D9" s="46">
        <v>1</v>
      </c>
      <c r="F9" s="42">
        <f t="shared" si="0"/>
        <v>0.111111111111111</v>
      </c>
      <c r="G9" s="42">
        <f t="shared" si="1"/>
        <v>0.0769230769230769</v>
      </c>
      <c r="H9" s="42">
        <f t="shared" si="2"/>
        <v>0.1</v>
      </c>
      <c r="J9" s="57">
        <f>AVERAGE(F9:H9)</f>
        <v>0.096011396011396</v>
      </c>
      <c r="L9" s="42">
        <v>0.288509021842355</v>
      </c>
      <c r="N9" s="42">
        <f>L9/J9</f>
        <v>3.00494559841741</v>
      </c>
    </row>
    <row r="10" customHeight="1" spans="1:4">
      <c r="A10" s="45" t="s">
        <v>68</v>
      </c>
      <c r="B10" s="50">
        <f>SUM(B7:B9)</f>
        <v>1.5</v>
      </c>
      <c r="C10" s="50">
        <f>SUM(C7:C9)</f>
        <v>4.33333333333333</v>
      </c>
      <c r="D10" s="50">
        <f>SUM(D7:D9)</f>
        <v>10</v>
      </c>
    </row>
    <row r="11" s="40" customFormat="1" customHeight="1"/>
    <row r="12" customHeight="1" spans="1:17">
      <c r="A12" s="43"/>
      <c r="B12" s="43" t="s">
        <v>72</v>
      </c>
      <c r="C12" s="43" t="s">
        <v>73</v>
      </c>
      <c r="D12" s="43" t="s">
        <v>74</v>
      </c>
      <c r="F12" s="45" t="s">
        <v>49</v>
      </c>
      <c r="J12" s="45" t="s">
        <v>50</v>
      </c>
      <c r="L12" s="45" t="s">
        <v>65</v>
      </c>
      <c r="N12" s="42" t="s">
        <v>61</v>
      </c>
      <c r="O12" s="42" t="s">
        <v>66</v>
      </c>
      <c r="P12" s="42" t="s">
        <v>52</v>
      </c>
      <c r="Q12" s="42" t="s">
        <v>53</v>
      </c>
    </row>
    <row r="13" customHeight="1" spans="1:17">
      <c r="A13" s="43" t="s">
        <v>72</v>
      </c>
      <c r="B13" s="46">
        <v>1</v>
      </c>
      <c r="C13" s="59">
        <v>4</v>
      </c>
      <c r="D13" s="59">
        <v>8</v>
      </c>
      <c r="F13" s="42">
        <f>B13/$B$16</f>
        <v>0.727272727272727</v>
      </c>
      <c r="G13" s="42">
        <f>C13/$C$16</f>
        <v>0.774193548387097</v>
      </c>
      <c r="H13" s="42">
        <f>D13/$D$16</f>
        <v>0.533333333333333</v>
      </c>
      <c r="J13" s="57">
        <f>AVERAGE(F13:H13)</f>
        <v>0.678266536331052</v>
      </c>
      <c r="L13" s="42" cm="1">
        <f t="array" ref="L13:L15">MMULT(B13:D15,J13:J15)</f>
        <v>2.21831215379602</v>
      </c>
      <c r="N13" s="42">
        <f>L13/J13</f>
        <v>3.27056110684089</v>
      </c>
      <c r="O13" s="42">
        <f>AVERAGE(N13:N15)</f>
        <v>3.13874048833111</v>
      </c>
      <c r="P13" s="58">
        <f>(O13-3)/2</f>
        <v>0.0693702441655539</v>
      </c>
      <c r="Q13" s="58">
        <f>P13/0.58</f>
        <v>0.119603869250955</v>
      </c>
    </row>
    <row r="14" customHeight="1" spans="1:14">
      <c r="A14" s="43" t="s">
        <v>73</v>
      </c>
      <c r="B14" s="60">
        <f>1/C13</f>
        <v>0.25</v>
      </c>
      <c r="C14" s="46">
        <v>1</v>
      </c>
      <c r="D14" s="59">
        <v>6</v>
      </c>
      <c r="F14" s="42">
        <f>B14/$B$16</f>
        <v>0.181818181818182</v>
      </c>
      <c r="G14" s="42">
        <f>C14/$C$16</f>
        <v>0.193548387096774</v>
      </c>
      <c r="H14" s="42">
        <f>D14/$D$16</f>
        <v>0.4</v>
      </c>
      <c r="J14" s="57">
        <f>AVERAGE(F14:H14)</f>
        <v>0.258455522971652</v>
      </c>
      <c r="L14" s="42">
        <v>0.807689801238188</v>
      </c>
      <c r="N14" s="42">
        <f>L14/J14</f>
        <v>3.12506303580434</v>
      </c>
    </row>
    <row r="15" customHeight="1" spans="1:14">
      <c r="A15" s="43" t="s">
        <v>74</v>
      </c>
      <c r="B15" s="60">
        <f>1/D13</f>
        <v>0.125</v>
      </c>
      <c r="C15" s="60">
        <f>1/D14</f>
        <v>0.166666666666667</v>
      </c>
      <c r="D15" s="46">
        <v>1</v>
      </c>
      <c r="F15" s="42">
        <f>B15/$B$16</f>
        <v>0.0909090909090909</v>
      </c>
      <c r="G15" s="42">
        <f>C15/$C$16</f>
        <v>0.032258064516129</v>
      </c>
      <c r="H15" s="42">
        <f>D15/$D$16</f>
        <v>0.0666666666666667</v>
      </c>
      <c r="J15" s="57">
        <f>AVERAGE(F15:H15)</f>
        <v>0.0632779406972955</v>
      </c>
      <c r="L15" s="42">
        <v>0.191137178233952</v>
      </c>
      <c r="N15" s="42">
        <f>L15/J15</f>
        <v>3.02059732234809</v>
      </c>
    </row>
    <row r="16" customHeight="1" spans="1:4">
      <c r="A16" s="45" t="s">
        <v>68</v>
      </c>
      <c r="B16" s="50">
        <f>SUM(B13:B15)</f>
        <v>1.375</v>
      </c>
      <c r="C16" s="50">
        <f>SUM(C13:C15)</f>
        <v>5.16666666666667</v>
      </c>
      <c r="D16" s="50">
        <f>SUM(D13:D15)</f>
        <v>15</v>
      </c>
    </row>
    <row r="17" s="40" customFormat="1" customHeight="1"/>
    <row r="18" customHeight="1" spans="1:17">
      <c r="A18" s="43"/>
      <c r="B18" s="43" t="s">
        <v>75</v>
      </c>
      <c r="C18" s="43" t="s">
        <v>76</v>
      </c>
      <c r="F18" s="45" t="s">
        <v>49</v>
      </c>
      <c r="J18" s="45" t="s">
        <v>50</v>
      </c>
      <c r="L18" s="45" t="s">
        <v>65</v>
      </c>
      <c r="N18" s="42" t="s">
        <v>61</v>
      </c>
      <c r="O18" s="42" t="s">
        <v>66</v>
      </c>
      <c r="P18" s="42" t="s">
        <v>52</v>
      </c>
      <c r="Q18" s="42" t="s">
        <v>53</v>
      </c>
    </row>
    <row r="19" customHeight="1" spans="1:15">
      <c r="A19" s="43" t="s">
        <v>75</v>
      </c>
      <c r="B19" s="46">
        <v>1</v>
      </c>
      <c r="C19" s="59">
        <v>3</v>
      </c>
      <c r="F19" s="42">
        <f>B19/$B$21</f>
        <v>0.75</v>
      </c>
      <c r="G19" s="42">
        <f>C19/$C$21</f>
        <v>0.75</v>
      </c>
      <c r="J19" s="57">
        <f>AVERAGE(F19:G19)</f>
        <v>0.75</v>
      </c>
      <c r="O19" s="42" t="s">
        <v>67</v>
      </c>
    </row>
    <row r="20" customHeight="1" spans="1:10">
      <c r="A20" s="43" t="s">
        <v>76</v>
      </c>
      <c r="B20" s="60">
        <f>1/C19</f>
        <v>0.333333333333333</v>
      </c>
      <c r="C20" s="46">
        <v>1</v>
      </c>
      <c r="F20" s="42">
        <f>B20/$B$21</f>
        <v>0.25</v>
      </c>
      <c r="G20" s="42">
        <f>C20/$C$21</f>
        <v>0.25</v>
      </c>
      <c r="J20" s="57">
        <f>AVERAGE(F20:G20)</f>
        <v>0.25</v>
      </c>
    </row>
    <row r="21" customHeight="1" spans="1:3">
      <c r="A21" s="45" t="s">
        <v>68</v>
      </c>
      <c r="B21" s="50">
        <f>SUM(B19:B20)</f>
        <v>1.33333333333333</v>
      </c>
      <c r="C21" s="50">
        <f>SUM(C19:C20)</f>
        <v>4</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0"/>
  <sheetViews>
    <sheetView zoomScale="55" zoomScaleNormal="55" topLeftCell="A27" workbookViewId="0">
      <selection activeCell="I39" sqref="I39"/>
    </sheetView>
  </sheetViews>
  <sheetFormatPr defaultColWidth="17.4545454545455" defaultRowHeight="42" customHeight="1"/>
  <cols>
    <col min="1" max="1" width="17.4545454545455" style="42" customWidth="1"/>
    <col min="2" max="16384" width="17.4545454545455" style="42"/>
  </cols>
  <sheetData>
    <row r="1" customHeight="1" spans="1:17">
      <c r="A1" s="43"/>
      <c r="B1" s="44" t="s">
        <v>6</v>
      </c>
      <c r="C1" s="44" t="s">
        <v>7</v>
      </c>
      <c r="F1" s="45" t="s">
        <v>49</v>
      </c>
      <c r="J1" s="45" t="s">
        <v>50</v>
      </c>
      <c r="L1" s="45" t="s">
        <v>65</v>
      </c>
      <c r="N1" s="42" t="s">
        <v>61</v>
      </c>
      <c r="O1" s="42" t="s">
        <v>66</v>
      </c>
      <c r="P1" s="42" t="s">
        <v>52</v>
      </c>
      <c r="Q1" s="42" t="s">
        <v>53</v>
      </c>
    </row>
    <row r="2" customHeight="1" spans="1:10">
      <c r="A2" s="44" t="s">
        <v>6</v>
      </c>
      <c r="B2" s="46">
        <v>1</v>
      </c>
      <c r="C2" s="47">
        <v>2</v>
      </c>
      <c r="F2" s="42">
        <f>B2/$B$4</f>
        <v>0.666666666666667</v>
      </c>
      <c r="G2" s="42">
        <f>C2/$C$4</f>
        <v>0.666666666666667</v>
      </c>
      <c r="J2" s="57">
        <f>AVERAGE(F2:G2)</f>
        <v>0.666666666666667</v>
      </c>
    </row>
    <row r="3" customHeight="1" spans="1:10">
      <c r="A3" s="44" t="s">
        <v>7</v>
      </c>
      <c r="B3" s="48">
        <f>1/C2</f>
        <v>0.5</v>
      </c>
      <c r="C3" s="46">
        <v>1</v>
      </c>
      <c r="F3" s="42">
        <f>B3/$B$4</f>
        <v>0.333333333333333</v>
      </c>
      <c r="G3" s="42">
        <f>C3/$C$4</f>
        <v>0.333333333333333</v>
      </c>
      <c r="J3" s="57">
        <f>AVERAGE(F3:G3)</f>
        <v>0.333333333333333</v>
      </c>
    </row>
    <row r="4" customHeight="1" spans="1:10">
      <c r="A4" s="49" t="s">
        <v>68</v>
      </c>
      <c r="B4" s="50">
        <f>SUM(B2:B3)</f>
        <v>1.5</v>
      </c>
      <c r="C4" s="50">
        <f>SUM(C2:C3)</f>
        <v>3</v>
      </c>
      <c r="E4" s="42" t="s">
        <v>54</v>
      </c>
      <c r="F4" s="42">
        <f>SUM(F2:F3)</f>
        <v>1</v>
      </c>
      <c r="G4" s="42">
        <f>SUM(G2:G3)</f>
        <v>1</v>
      </c>
      <c r="J4" s="42">
        <f>SUM(J2:J3)</f>
        <v>1</v>
      </c>
    </row>
    <row r="5" s="40" customFormat="1" customHeight="1"/>
    <row r="6" customHeight="1" spans="1:17">
      <c r="A6" s="43"/>
      <c r="B6" s="51" t="s">
        <v>9</v>
      </c>
      <c r="C6" s="51" t="s">
        <v>10</v>
      </c>
      <c r="D6" s="51" t="s">
        <v>11</v>
      </c>
      <c r="F6" s="45" t="s">
        <v>49</v>
      </c>
      <c r="J6" s="45" t="s">
        <v>50</v>
      </c>
      <c r="L6" s="45" t="s">
        <v>65</v>
      </c>
      <c r="N6" s="42" t="s">
        <v>61</v>
      </c>
      <c r="O6" s="42" t="s">
        <v>66</v>
      </c>
      <c r="P6" s="42" t="s">
        <v>52</v>
      </c>
      <c r="Q6" s="42" t="s">
        <v>53</v>
      </c>
    </row>
    <row r="7" customHeight="1" spans="1:17">
      <c r="A7" s="51" t="s">
        <v>9</v>
      </c>
      <c r="B7" s="46">
        <v>1</v>
      </c>
      <c r="C7" s="47">
        <v>4</v>
      </c>
      <c r="D7" s="47">
        <v>8</v>
      </c>
      <c r="F7" s="42">
        <f>B7/$B$10</f>
        <v>0.727272727272727</v>
      </c>
      <c r="G7" s="42">
        <f>C7/$C$10</f>
        <v>0.769230769230769</v>
      </c>
      <c r="H7" s="42">
        <f>D7/$D$10</f>
        <v>0.571428571428571</v>
      </c>
      <c r="J7" s="57">
        <f>AVERAGE(F7:H7)</f>
        <v>0.689310689310689</v>
      </c>
      <c r="L7" s="42" cm="1">
        <f t="array" ref="L7:L9">MMULT(B7:D9,J7:J9)</f>
        <v>2.1998001998002</v>
      </c>
      <c r="N7" s="42">
        <f>L7/J7</f>
        <v>3.19130434782609</v>
      </c>
      <c r="O7" s="42">
        <f>AVERAGE(N7:N9)</f>
        <v>3.09563134080134</v>
      </c>
      <c r="P7" s="58">
        <f>(O7-3)/2</f>
        <v>0.0478156704006694</v>
      </c>
      <c r="Q7" s="58">
        <f>P7/0.58</f>
        <v>0.0824408110356368</v>
      </c>
    </row>
    <row r="8" customHeight="1" spans="1:14">
      <c r="A8" s="51" t="s">
        <v>10</v>
      </c>
      <c r="B8" s="48">
        <f>1/C7</f>
        <v>0.25</v>
      </c>
      <c r="C8" s="46">
        <v>1</v>
      </c>
      <c r="D8" s="47">
        <v>5</v>
      </c>
      <c r="F8" s="42">
        <f>B8/$B$10</f>
        <v>0.181818181818182</v>
      </c>
      <c r="G8" s="42">
        <f>C8/$C$10</f>
        <v>0.192307692307692</v>
      </c>
      <c r="H8" s="42">
        <f>D8/$D$10</f>
        <v>0.357142857142857</v>
      </c>
      <c r="J8" s="57">
        <f>AVERAGE(F8:H8)</f>
        <v>0.243756243756244</v>
      </c>
      <c r="L8" s="42">
        <v>0.750749250749251</v>
      </c>
      <c r="N8" s="42">
        <f>L8/J8</f>
        <v>3.07991803278689</v>
      </c>
    </row>
    <row r="9" customHeight="1" spans="1:14">
      <c r="A9" s="51" t="s">
        <v>11</v>
      </c>
      <c r="B9" s="48">
        <f>1/D7</f>
        <v>0.125</v>
      </c>
      <c r="C9" s="48">
        <f>1/D8</f>
        <v>0.2</v>
      </c>
      <c r="D9" s="46">
        <v>1</v>
      </c>
      <c r="F9" s="42">
        <f>B9/$B$10</f>
        <v>0.0909090909090909</v>
      </c>
      <c r="G9" s="42">
        <f>C9/$C$10</f>
        <v>0.0384615384615385</v>
      </c>
      <c r="H9" s="42">
        <f>D9/$D$10</f>
        <v>0.0714285714285714</v>
      </c>
      <c r="J9" s="57">
        <f>AVERAGE(F9:H9)</f>
        <v>0.0669330669330669</v>
      </c>
      <c r="L9" s="42">
        <v>0.201848151848152</v>
      </c>
      <c r="N9" s="42">
        <f>L9/J9</f>
        <v>3.01567164179104</v>
      </c>
    </row>
    <row r="10" customHeight="1" spans="1:10">
      <c r="A10" s="52" t="s">
        <v>68</v>
      </c>
      <c r="B10" s="50">
        <f>SUM(B7:B9)</f>
        <v>1.375</v>
      </c>
      <c r="C10" s="50">
        <f>SUM(C7:C9)</f>
        <v>5.2</v>
      </c>
      <c r="D10" s="50">
        <f>SUM(D7:D9)</f>
        <v>14</v>
      </c>
      <c r="E10" s="42" t="s">
        <v>54</v>
      </c>
      <c r="F10" s="42">
        <f>SUM(F7:F9)</f>
        <v>1</v>
      </c>
      <c r="G10" s="42">
        <f>SUM(G7:G9)</f>
        <v>1</v>
      </c>
      <c r="H10" s="42">
        <f>SUM(H7:H9)</f>
        <v>1</v>
      </c>
      <c r="J10" s="42">
        <f>SUM(J7:J9)</f>
        <v>1</v>
      </c>
    </row>
    <row r="11" s="40" customFormat="1" customHeight="1"/>
    <row r="12" customHeight="1" spans="1:17">
      <c r="A12" s="43"/>
      <c r="B12" s="51" t="s">
        <v>18</v>
      </c>
      <c r="C12" s="51" t="s">
        <v>19</v>
      </c>
      <c r="F12" s="45" t="s">
        <v>49</v>
      </c>
      <c r="J12" s="45" t="s">
        <v>50</v>
      </c>
      <c r="L12" s="45" t="s">
        <v>65</v>
      </c>
      <c r="N12" s="42" t="s">
        <v>61</v>
      </c>
      <c r="O12" s="42" t="s">
        <v>66</v>
      </c>
      <c r="P12" s="42" t="s">
        <v>52</v>
      </c>
      <c r="Q12" s="42" t="s">
        <v>53</v>
      </c>
    </row>
    <row r="13" customHeight="1" spans="1:10">
      <c r="A13" s="51" t="s">
        <v>18</v>
      </c>
      <c r="B13" s="46">
        <v>1</v>
      </c>
      <c r="C13" s="47">
        <v>5</v>
      </c>
      <c r="F13" s="42">
        <f>B13/$B$15</f>
        <v>0.833333333333333</v>
      </c>
      <c r="G13" s="42">
        <f>C13/$C$15</f>
        <v>0.833333333333333</v>
      </c>
      <c r="J13" s="57">
        <f>AVERAGE(F13:G13)</f>
        <v>0.833333333333333</v>
      </c>
    </row>
    <row r="14" customHeight="1" spans="1:10">
      <c r="A14" s="51" t="s">
        <v>19</v>
      </c>
      <c r="B14" s="48">
        <f>1/C13</f>
        <v>0.2</v>
      </c>
      <c r="C14" s="46">
        <v>1</v>
      </c>
      <c r="F14" s="42">
        <f>B14/$B$15</f>
        <v>0.166666666666667</v>
      </c>
      <c r="G14" s="42">
        <f>C14/$C$15</f>
        <v>0.166666666666667</v>
      </c>
      <c r="J14" s="57">
        <f>AVERAGE(F14:G14)</f>
        <v>0.166666666666667</v>
      </c>
    </row>
    <row r="15" customHeight="1" spans="1:10">
      <c r="A15" s="52" t="s">
        <v>68</v>
      </c>
      <c r="B15" s="50">
        <f>SUM(B13:B14)</f>
        <v>1.2</v>
      </c>
      <c r="C15" s="50">
        <f>SUM(C13:C14)</f>
        <v>6</v>
      </c>
      <c r="E15" s="42" t="s">
        <v>54</v>
      </c>
      <c r="F15" s="42">
        <f>SUM(F13:F14)</f>
        <v>1</v>
      </c>
      <c r="G15" s="42">
        <f>SUM(G13:G14)</f>
        <v>1</v>
      </c>
      <c r="J15" s="42">
        <f>SUM(J13:J14)</f>
        <v>1</v>
      </c>
    </row>
    <row r="16" s="40" customFormat="1" customHeight="1"/>
    <row r="17" customHeight="1" spans="1:17">
      <c r="A17" s="43"/>
      <c r="B17" s="51" t="s">
        <v>26</v>
      </c>
      <c r="C17" s="51" t="s">
        <v>27</v>
      </c>
      <c r="D17" s="51" t="s">
        <v>28</v>
      </c>
      <c r="F17" s="45" t="s">
        <v>49</v>
      </c>
      <c r="J17" s="45" t="s">
        <v>50</v>
      </c>
      <c r="L17" s="45" t="s">
        <v>65</v>
      </c>
      <c r="N17" s="42" t="s">
        <v>61</v>
      </c>
      <c r="O17" s="42" t="s">
        <v>66</v>
      </c>
      <c r="P17" s="42" t="s">
        <v>52</v>
      </c>
      <c r="Q17" s="42" t="s">
        <v>53</v>
      </c>
    </row>
    <row r="18" customHeight="1" spans="1:17">
      <c r="A18" s="51" t="s">
        <v>26</v>
      </c>
      <c r="B18" s="46">
        <v>1</v>
      </c>
      <c r="C18" s="47">
        <v>3</v>
      </c>
      <c r="D18" s="47">
        <v>7</v>
      </c>
      <c r="F18" s="42">
        <f>B18/$B$21</f>
        <v>0.67741935483871</v>
      </c>
      <c r="G18" s="42">
        <f>C18/$C$21</f>
        <v>0.714285714285714</v>
      </c>
      <c r="H18" s="42">
        <f>D18/$D$21</f>
        <v>0.538461538461538</v>
      </c>
      <c r="J18" s="57">
        <f>AVERAGE(F18:H18)</f>
        <v>0.643388869195321</v>
      </c>
      <c r="L18" s="42" cm="1">
        <f t="array" ref="L18:L20">MMULT(B18:D20,J18:J20)</f>
        <v>2.00831068573004</v>
      </c>
      <c r="N18" s="42">
        <f>L18/J18</f>
        <v>3.12145699418427</v>
      </c>
      <c r="O18" s="42">
        <f>AVERAGE(N18:N20)</f>
        <v>3.06551182712093</v>
      </c>
      <c r="P18" s="58">
        <f>(O18-3)/2</f>
        <v>0.0327559135604645</v>
      </c>
      <c r="Q18" s="58">
        <f>P18/0.58</f>
        <v>0.0564757130352836</v>
      </c>
    </row>
    <row r="19" customHeight="1" spans="1:14">
      <c r="A19" s="51" t="s">
        <v>27</v>
      </c>
      <c r="B19" s="48">
        <f>1/C18</f>
        <v>0.333333333333333</v>
      </c>
      <c r="C19" s="46">
        <v>1</v>
      </c>
      <c r="D19" s="47">
        <v>5</v>
      </c>
      <c r="F19" s="42">
        <f>B19/$B$21</f>
        <v>0.225806451612903</v>
      </c>
      <c r="G19" s="42">
        <f>C19/$C$21</f>
        <v>0.238095238095238</v>
      </c>
      <c r="H19" s="42">
        <f>D19/$D$21</f>
        <v>0.384615384615385</v>
      </c>
      <c r="J19" s="57">
        <f>AVERAGE(F19:H19)</f>
        <v>0.282839024774509</v>
      </c>
      <c r="L19" s="42">
        <v>0.866162511323802</v>
      </c>
      <c r="N19" s="42">
        <f>L19/J19</f>
        <v>3.06238685419858</v>
      </c>
    </row>
    <row r="20" customHeight="1" spans="1:14">
      <c r="A20" s="51" t="s">
        <v>28</v>
      </c>
      <c r="B20" s="48">
        <f>1/D18</f>
        <v>0.142857142857143</v>
      </c>
      <c r="C20" s="48">
        <f>1/D19</f>
        <v>0.2</v>
      </c>
      <c r="D20" s="46">
        <v>1</v>
      </c>
      <c r="F20" s="42">
        <f>B20/$B$21</f>
        <v>0.0967741935483871</v>
      </c>
      <c r="G20" s="42">
        <f>C20/$C$21</f>
        <v>0.0476190476190476</v>
      </c>
      <c r="H20" s="42">
        <f>D20/$D$21</f>
        <v>0.0769230769230769</v>
      </c>
      <c r="J20" s="57">
        <f>AVERAGE(F20:H20)</f>
        <v>0.0737721060301706</v>
      </c>
      <c r="L20" s="42">
        <v>0.222252606584404</v>
      </c>
      <c r="N20" s="42">
        <f>L20/J20</f>
        <v>3.01269163297994</v>
      </c>
    </row>
    <row r="21" customHeight="1" spans="1:10">
      <c r="A21" s="52" t="s">
        <v>68</v>
      </c>
      <c r="B21" s="50">
        <f>SUM(B18:B20)</f>
        <v>1.47619047619048</v>
      </c>
      <c r="C21" s="50">
        <f>SUM(C18:C20)</f>
        <v>4.2</v>
      </c>
      <c r="D21" s="50">
        <f>SUM(D18:D20)</f>
        <v>13</v>
      </c>
      <c r="E21" s="42" t="s">
        <v>54</v>
      </c>
      <c r="F21" s="42">
        <f>SUM(F18:F20)</f>
        <v>1</v>
      </c>
      <c r="G21" s="42">
        <f>SUM(G18:G20)</f>
        <v>1</v>
      </c>
      <c r="H21" s="42">
        <f>SUM(H18:H20)</f>
        <v>1</v>
      </c>
      <c r="J21" s="42">
        <f>SUM(J18:J20)</f>
        <v>1</v>
      </c>
    </row>
    <row r="22" s="40" customFormat="1" customHeight="1"/>
    <row r="23" customHeight="1" spans="1:17">
      <c r="A23" s="43"/>
      <c r="B23" s="51" t="s">
        <v>31</v>
      </c>
      <c r="C23" s="51" t="s">
        <v>32</v>
      </c>
      <c r="D23" s="51" t="s">
        <v>33</v>
      </c>
      <c r="F23" s="45" t="s">
        <v>49</v>
      </c>
      <c r="J23" s="45" t="s">
        <v>50</v>
      </c>
      <c r="L23" s="45" t="s">
        <v>65</v>
      </c>
      <c r="N23" s="42" t="s">
        <v>61</v>
      </c>
      <c r="O23" s="42" t="s">
        <v>66</v>
      </c>
      <c r="P23" s="42" t="s">
        <v>52</v>
      </c>
      <c r="Q23" s="42" t="s">
        <v>53</v>
      </c>
    </row>
    <row r="24" customHeight="1" spans="1:17">
      <c r="A24" s="51" t="s">
        <v>31</v>
      </c>
      <c r="B24" s="46">
        <v>1</v>
      </c>
      <c r="C24" s="47">
        <v>6</v>
      </c>
      <c r="D24" s="47">
        <v>3</v>
      </c>
      <c r="F24" s="42">
        <f>B24/$B$27</f>
        <v>0.666666666666667</v>
      </c>
      <c r="G24" s="42">
        <f>C24/$C$27</f>
        <v>0.84</v>
      </c>
      <c r="H24" s="42">
        <f>D24/$D$27</f>
        <v>0.272727272727273</v>
      </c>
      <c r="J24" s="57">
        <f>AVERAGE(F24:H24)</f>
        <v>0.593131313131313</v>
      </c>
      <c r="L24" s="42" cm="1">
        <f t="array" ref="L24:L26">MMULT(B24:D26,J24:J26)</f>
        <v>2.70121212121212</v>
      </c>
      <c r="N24" s="42">
        <f>L24/J24</f>
        <v>4.5541553133515</v>
      </c>
      <c r="O24" s="42">
        <f>AVERAGE(N24:N26)</f>
        <v>3.89232088052709</v>
      </c>
      <c r="P24" s="58">
        <f>(O24-3)/2</f>
        <v>0.446160440263548</v>
      </c>
      <c r="Q24" s="58">
        <f>P24/0.58</f>
        <v>0.769242138385427</v>
      </c>
    </row>
    <row r="25" customHeight="1" spans="1:14">
      <c r="A25" s="51" t="s">
        <v>32</v>
      </c>
      <c r="B25" s="48">
        <f>1/C24</f>
        <v>0.166666666666667</v>
      </c>
      <c r="C25" s="46">
        <v>1</v>
      </c>
      <c r="D25" s="47">
        <v>7</v>
      </c>
      <c r="F25" s="42">
        <f>B25/$B$27</f>
        <v>0.111111111111111</v>
      </c>
      <c r="G25" s="42">
        <f>C25/$C$27</f>
        <v>0.14</v>
      </c>
      <c r="H25" s="42">
        <f>D25/$D$27</f>
        <v>0.636363636363636</v>
      </c>
      <c r="J25" s="57">
        <f>AVERAGE(F25:H25)</f>
        <v>0.295824915824916</v>
      </c>
      <c r="L25" s="42">
        <v>1.17198653198653</v>
      </c>
      <c r="N25" s="42">
        <f>L25/J25</f>
        <v>3.96175734122467</v>
      </c>
    </row>
    <row r="26" customHeight="1" spans="1:14">
      <c r="A26" s="51" t="s">
        <v>33</v>
      </c>
      <c r="B26" s="48">
        <f>1/D24</f>
        <v>0.333333333333333</v>
      </c>
      <c r="C26" s="48">
        <f>1/D25</f>
        <v>0.142857142857143</v>
      </c>
      <c r="D26" s="46">
        <v>1</v>
      </c>
      <c r="F26" s="42">
        <f>B26/$B$27</f>
        <v>0.222222222222222</v>
      </c>
      <c r="G26" s="42">
        <f>C26/$C$27</f>
        <v>0.02</v>
      </c>
      <c r="H26" s="42">
        <f>D26/$D$27</f>
        <v>0.0909090909090909</v>
      </c>
      <c r="J26" s="57">
        <f>AVERAGE(F26:H26)</f>
        <v>0.111043771043771</v>
      </c>
      <c r="L26" s="42">
        <v>0.351014911014911</v>
      </c>
      <c r="N26" s="42">
        <f>L26/J26</f>
        <v>3.16104998700511</v>
      </c>
    </row>
    <row r="27" customHeight="1" spans="1:10">
      <c r="A27" s="52" t="s">
        <v>68</v>
      </c>
      <c r="B27" s="50">
        <f>SUM(B24:B26)</f>
        <v>1.5</v>
      </c>
      <c r="C27" s="50">
        <f>SUM(C24:C26)</f>
        <v>7.14285714285714</v>
      </c>
      <c r="D27" s="50">
        <f>SUM(D24:D26)</f>
        <v>11</v>
      </c>
      <c r="E27" s="42" t="s">
        <v>54</v>
      </c>
      <c r="F27" s="42">
        <f>SUM(F24:F26)</f>
        <v>1</v>
      </c>
      <c r="G27" s="42">
        <f>SUM(G24:G26)</f>
        <v>1</v>
      </c>
      <c r="H27" s="42">
        <f>SUM(H24:H26)</f>
        <v>1</v>
      </c>
      <c r="J27" s="42">
        <f>SUM(J24:J26)</f>
        <v>1</v>
      </c>
    </row>
    <row r="28" s="40" customFormat="1" customHeight="1"/>
    <row r="29" customHeight="1" spans="1:17">
      <c r="A29" s="43"/>
      <c r="B29" s="51" t="s">
        <v>35</v>
      </c>
      <c r="C29" s="51" t="s">
        <v>36</v>
      </c>
      <c r="D29" s="51" t="s">
        <v>37</v>
      </c>
      <c r="E29" s="51" t="s">
        <v>38</v>
      </c>
      <c r="F29" s="45" t="s">
        <v>49</v>
      </c>
      <c r="J29" s="45" t="s">
        <v>50</v>
      </c>
      <c r="L29" s="45" t="s">
        <v>65</v>
      </c>
      <c r="N29" s="42" t="s">
        <v>61</v>
      </c>
      <c r="O29" s="42" t="s">
        <v>66</v>
      </c>
      <c r="P29" s="42" t="s">
        <v>52</v>
      </c>
      <c r="Q29" s="42" t="s">
        <v>53</v>
      </c>
    </row>
    <row r="30" customHeight="1" spans="1:17">
      <c r="A30" s="51" t="s">
        <v>35</v>
      </c>
      <c r="B30" s="46">
        <v>1</v>
      </c>
      <c r="C30" s="47">
        <v>3</v>
      </c>
      <c r="D30" s="47">
        <v>7</v>
      </c>
      <c r="E30" s="47">
        <v>4</v>
      </c>
      <c r="F30" s="42">
        <f>B30/$B$34</f>
        <v>0.579310344827586</v>
      </c>
      <c r="G30" s="42">
        <f>C30/$C$34</f>
        <v>0.687022900763359</v>
      </c>
      <c r="H30" s="42">
        <f>D30/$D$34</f>
        <v>0.518518518518518</v>
      </c>
      <c r="I30" s="42">
        <f>E30/$E$34</f>
        <v>0.307692307692308</v>
      </c>
      <c r="J30" s="57">
        <f>AVERAGE(F30:I30)</f>
        <v>0.523136017950443</v>
      </c>
      <c r="L30" s="42" cm="1">
        <f t="array" ref="L30:L33">MMULT(B30:E33,J30:J33)</f>
        <v>2.38444724920113</v>
      </c>
      <c r="N30" s="42">
        <f>L30/J30</f>
        <v>4.55798715321302</v>
      </c>
      <c r="O30" s="42">
        <f>AVERAGE(N30:N33)</f>
        <v>4.30756466634655</v>
      </c>
      <c r="P30" s="58">
        <f>(O30-4)/3</f>
        <v>0.102521555448851</v>
      </c>
      <c r="Q30" s="58">
        <f>P30/0.9</f>
        <v>0.113912839387612</v>
      </c>
    </row>
    <row r="31" customHeight="1" spans="1:14">
      <c r="A31" s="51" t="s">
        <v>36</v>
      </c>
      <c r="B31" s="48">
        <f>1/C30</f>
        <v>0.333333333333333</v>
      </c>
      <c r="C31" s="46">
        <v>1</v>
      </c>
      <c r="D31" s="47">
        <v>5</v>
      </c>
      <c r="E31" s="47">
        <v>6</v>
      </c>
      <c r="F31" s="42">
        <f>B31/$B$34</f>
        <v>0.193103448275862</v>
      </c>
      <c r="G31" s="42">
        <f>C31/$C$34</f>
        <v>0.229007633587786</v>
      </c>
      <c r="H31" s="42">
        <f>D31/$D$34</f>
        <v>0.37037037037037</v>
      </c>
      <c r="I31" s="42">
        <f>E31/$E$34</f>
        <v>0.461538461538462</v>
      </c>
      <c r="J31" s="57">
        <f>AVERAGE(F31:I31)</f>
        <v>0.31350497844312</v>
      </c>
      <c r="L31" s="42">
        <v>1.37891757890003</v>
      </c>
      <c r="N31" s="42">
        <f>L31/J31</f>
        <v>4.39839132937473</v>
      </c>
    </row>
    <row r="32" customHeight="1" spans="1:14">
      <c r="A32" s="51" t="s">
        <v>37</v>
      </c>
      <c r="B32" s="48">
        <f>1/D30</f>
        <v>0.142857142857143</v>
      </c>
      <c r="C32" s="48">
        <f>1/D31</f>
        <v>0.2</v>
      </c>
      <c r="D32" s="46">
        <v>1</v>
      </c>
      <c r="E32" s="47">
        <v>2</v>
      </c>
      <c r="F32" s="42">
        <f>B32/$B$34</f>
        <v>0.0827586206896552</v>
      </c>
      <c r="G32" s="42">
        <f>C32/$C$34</f>
        <v>0.0458015267175573</v>
      </c>
      <c r="H32" s="42">
        <f>D32/$D$34</f>
        <v>0.0740740740740741</v>
      </c>
      <c r="I32" s="42">
        <f>E32/$E$34</f>
        <v>0.153846153846154</v>
      </c>
      <c r="J32" s="57">
        <f>AVERAGE(F32:I32)</f>
        <v>0.0891200938318601</v>
      </c>
      <c r="L32" s="42">
        <v>0.375032625919701</v>
      </c>
      <c r="N32" s="42">
        <f>L32/J32</f>
        <v>4.20817135389537</v>
      </c>
    </row>
    <row r="33" customHeight="1" spans="1:14">
      <c r="A33" s="51" t="s">
        <v>38</v>
      </c>
      <c r="B33" s="48">
        <f>1/E30</f>
        <v>0.25</v>
      </c>
      <c r="C33" s="48">
        <f>1/E31</f>
        <v>0.166666666666667</v>
      </c>
      <c r="D33" s="48">
        <f>1/E32</f>
        <v>0.5</v>
      </c>
      <c r="E33" s="46">
        <v>1</v>
      </c>
      <c r="F33" s="42">
        <f>B33/$B$34</f>
        <v>0.144827586206897</v>
      </c>
      <c r="G33" s="42">
        <f>C33/$C$34</f>
        <v>0.0381679389312977</v>
      </c>
      <c r="H33" s="42">
        <f>D33/$D$34</f>
        <v>0.037037037037037</v>
      </c>
      <c r="I33" s="42">
        <f>E33/$E$34</f>
        <v>0.0769230769230769</v>
      </c>
      <c r="J33" s="57">
        <f>AVERAGE(F33:I33)</f>
        <v>0.0742389097745771</v>
      </c>
      <c r="L33" s="42">
        <v>0.301833790918638</v>
      </c>
      <c r="N33" s="42">
        <f>L33/J33</f>
        <v>4.06570882890309</v>
      </c>
    </row>
    <row r="34" customHeight="1" spans="1:10">
      <c r="A34" s="52" t="s">
        <v>68</v>
      </c>
      <c r="B34" s="50">
        <f>SUM(B30:B33)</f>
        <v>1.72619047619048</v>
      </c>
      <c r="C34" s="50">
        <f>SUM(C30:C33)</f>
        <v>4.36666666666667</v>
      </c>
      <c r="D34" s="50">
        <f>SUM(D30:D33)</f>
        <v>13.5</v>
      </c>
      <c r="E34" s="50">
        <f>SUM(E30:E33)</f>
        <v>13</v>
      </c>
      <c r="F34" s="42">
        <f>SUM(F30:F33)</f>
        <v>1</v>
      </c>
      <c r="G34" s="42">
        <f>SUM(G30:G33)</f>
        <v>1</v>
      </c>
      <c r="H34" s="42">
        <f>SUM(H30:H33)</f>
        <v>1</v>
      </c>
      <c r="I34" s="42">
        <f>SUM(I30:I33)</f>
        <v>1</v>
      </c>
      <c r="J34" s="42">
        <f>SUM(J30:J33)</f>
        <v>1</v>
      </c>
    </row>
    <row r="35" s="41" customFormat="1" customHeight="1"/>
    <row r="36" customHeight="1" spans="1:17">
      <c r="A36" s="53"/>
      <c r="B36" s="51" t="s">
        <v>41</v>
      </c>
      <c r="C36" s="51" t="s">
        <v>42</v>
      </c>
      <c r="D36" s="51" t="s">
        <v>43</v>
      </c>
      <c r="F36" s="45" t="s">
        <v>49</v>
      </c>
      <c r="J36" s="45" t="s">
        <v>50</v>
      </c>
      <c r="L36" s="45" t="s">
        <v>65</v>
      </c>
      <c r="N36" s="42" t="s">
        <v>61</v>
      </c>
      <c r="O36" s="42" t="s">
        <v>66</v>
      </c>
      <c r="P36" s="42" t="s">
        <v>52</v>
      </c>
      <c r="Q36" s="42" t="s">
        <v>53</v>
      </c>
    </row>
    <row r="37" customHeight="1" spans="1:17">
      <c r="A37" s="51" t="s">
        <v>41</v>
      </c>
      <c r="B37" s="54">
        <v>1</v>
      </c>
      <c r="C37" s="55">
        <v>4</v>
      </c>
      <c r="D37" s="55">
        <v>3</v>
      </c>
      <c r="F37" s="42">
        <f>B37/$B$40</f>
        <v>0.631578947368421</v>
      </c>
      <c r="G37" s="42">
        <f>C37/$C$40</f>
        <v>0.777777777777778</v>
      </c>
      <c r="H37" s="42">
        <f>D37/$D$40</f>
        <v>0.272727272727273</v>
      </c>
      <c r="J37" s="57">
        <f>AVERAGE(F37:H37)</f>
        <v>0.560694665957824</v>
      </c>
      <c r="L37" s="42" cm="1">
        <f t="array" ref="L37:L39">MMULT(B37:D39,J37:J39)</f>
        <v>2.20817827396775</v>
      </c>
      <c r="N37" s="42">
        <f>L37/J37</f>
        <v>3.93829013906448</v>
      </c>
      <c r="O37" s="42">
        <f>AVERAGE(N37:N39)</f>
        <v>3.60886949627101</v>
      </c>
      <c r="P37" s="58">
        <f>(O37-3)/2</f>
        <v>0.304434748135506</v>
      </c>
      <c r="Q37" s="58">
        <f>P37/0.58</f>
        <v>0.524887496785355</v>
      </c>
    </row>
    <row r="38" customHeight="1" spans="1:14">
      <c r="A38" s="51" t="s">
        <v>42</v>
      </c>
      <c r="B38" s="56">
        <f>1/C37</f>
        <v>0.25</v>
      </c>
      <c r="C38" s="54">
        <v>1</v>
      </c>
      <c r="D38" s="55">
        <v>7</v>
      </c>
      <c r="F38" s="42">
        <f>B38/$B$40</f>
        <v>0.157894736842105</v>
      </c>
      <c r="G38" s="42">
        <f>C38/$C$40</f>
        <v>0.194444444444444</v>
      </c>
      <c r="H38" s="42">
        <f>D38/$D$40</f>
        <v>0.636363636363636</v>
      </c>
      <c r="J38" s="57">
        <f>AVERAGE(F38:H38)</f>
        <v>0.329567605883395</v>
      </c>
      <c r="L38" s="42">
        <v>1.23790536948432</v>
      </c>
      <c r="N38" s="42">
        <f>L38/J38</f>
        <v>3.756150020164</v>
      </c>
    </row>
    <row r="39" customHeight="1" spans="1:14">
      <c r="A39" s="51" t="s">
        <v>43</v>
      </c>
      <c r="B39" s="56">
        <f>1/D37</f>
        <v>0.333333333333333</v>
      </c>
      <c r="C39" s="56">
        <f>1/D38</f>
        <v>0.142857142857143</v>
      </c>
      <c r="D39" s="54">
        <v>1</v>
      </c>
      <c r="F39" s="42">
        <f>B39/$B$40</f>
        <v>0.210526315789474</v>
      </c>
      <c r="G39" s="42">
        <f>C39/$C$40</f>
        <v>0.0277777777777778</v>
      </c>
      <c r="H39" s="42">
        <f>D39/$D$40</f>
        <v>0.0909090909090909</v>
      </c>
      <c r="J39" s="57">
        <f>AVERAGE(F39:H39)</f>
        <v>0.109737728158781</v>
      </c>
      <c r="L39" s="42">
        <v>0.343717036699493</v>
      </c>
      <c r="N39" s="42">
        <f>L39/J39</f>
        <v>3.13216832958456</v>
      </c>
    </row>
    <row r="40" customHeight="1" spans="1:10">
      <c r="A40" s="42" t="s">
        <v>68</v>
      </c>
      <c r="B40" s="42">
        <f>SUM(B37:B39)</f>
        <v>1.58333333333333</v>
      </c>
      <c r="C40" s="42">
        <f>SUM(C37:C39)</f>
        <v>5.14285714285714</v>
      </c>
      <c r="D40" s="42">
        <f>SUM(D37:D39)</f>
        <v>11</v>
      </c>
      <c r="F40" s="42">
        <f>SUM(F37:F39)</f>
        <v>1</v>
      </c>
      <c r="G40" s="42">
        <f>SUM(G37:G39)</f>
        <v>1</v>
      </c>
      <c r="H40" s="42">
        <f>SUM(H37:H39)</f>
        <v>1</v>
      </c>
      <c r="J40" s="42">
        <f>SUM(J37:J39)</f>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
  <sheetViews>
    <sheetView tabSelected="1" topLeftCell="A24" workbookViewId="0">
      <selection activeCell="A41" sqref="A41:C41"/>
    </sheetView>
  </sheetViews>
  <sheetFormatPr defaultColWidth="24.4545454545455" defaultRowHeight="20" customHeight="1" outlineLevelCol="5"/>
  <cols>
    <col min="1" max="3" width="24.4545454545455" customWidth="1"/>
    <col min="4" max="4" width="26.9090909090909" style="5" customWidth="1"/>
    <col min="5" max="16384" width="24.4545454545455" customWidth="1"/>
  </cols>
  <sheetData>
    <row r="1" customHeight="1" spans="1:3">
      <c r="A1" s="6" t="s">
        <v>77</v>
      </c>
      <c r="B1" t="s">
        <v>78</v>
      </c>
      <c r="C1" s="7" t="s">
        <v>79</v>
      </c>
    </row>
    <row r="2" ht="59" customHeight="1" spans="4:5">
      <c r="D2" s="8" t="s">
        <v>80</v>
      </c>
      <c r="E2" s="8"/>
    </row>
    <row r="3" ht="59" customHeight="1" spans="4:5">
      <c r="D3" s="8" t="s">
        <v>81</v>
      </c>
      <c r="E3" s="8"/>
    </row>
    <row r="4" ht="59" customHeight="1" spans="4:5">
      <c r="D4" s="9" t="s">
        <v>82</v>
      </c>
      <c r="E4" s="10" t="s">
        <v>83</v>
      </c>
    </row>
    <row r="5" ht="59" customHeight="1" spans="4:5">
      <c r="D5" s="9" t="s">
        <v>84</v>
      </c>
      <c r="E5" s="10"/>
    </row>
    <row r="6" ht="59" customHeight="1" spans="1:5">
      <c r="A6" s="11" t="s">
        <v>85</v>
      </c>
      <c r="B6" s="11"/>
      <c r="C6" s="11"/>
      <c r="D6" s="9" t="s">
        <v>84</v>
      </c>
      <c r="E6" s="10"/>
    </row>
    <row r="8" customHeight="1" spans="1:5">
      <c r="A8" s="12" t="s">
        <v>86</v>
      </c>
      <c r="B8" s="13"/>
      <c r="C8" s="14"/>
      <c r="D8" s="8" t="s">
        <v>87</v>
      </c>
      <c r="E8" s="11" t="s">
        <v>88</v>
      </c>
    </row>
    <row r="9" customHeight="1" spans="1:5">
      <c r="A9" s="15" t="s">
        <v>89</v>
      </c>
      <c r="B9" s="15"/>
      <c r="C9" s="15"/>
      <c r="D9" s="16" t="s">
        <v>90</v>
      </c>
      <c r="E9" s="8" t="s">
        <v>91</v>
      </c>
    </row>
    <row r="10" ht="31" customHeight="1" spans="1:5">
      <c r="A10" s="15" t="s">
        <v>92</v>
      </c>
      <c r="B10" s="15"/>
      <c r="C10" s="15"/>
      <c r="D10" s="16"/>
      <c r="E10" s="8"/>
    </row>
    <row r="11" ht="34" customHeight="1" spans="1:5">
      <c r="A11" s="17" t="s">
        <v>93</v>
      </c>
      <c r="B11" s="18"/>
      <c r="C11" s="19"/>
      <c r="D11" s="20" t="s">
        <v>94</v>
      </c>
      <c r="E11" s="8"/>
    </row>
    <row r="12" customHeight="1" spans="1:5">
      <c r="A12" s="21"/>
      <c r="B12" s="22"/>
      <c r="C12" s="23"/>
      <c r="D12" s="24" t="s">
        <v>95</v>
      </c>
      <c r="E12" s="8"/>
    </row>
    <row r="13" customHeight="1" spans="1:5">
      <c r="A13" s="15" t="s">
        <v>96</v>
      </c>
      <c r="B13" s="15"/>
      <c r="C13" s="15"/>
      <c r="D13" s="8" t="s">
        <v>97</v>
      </c>
      <c r="E13" s="8"/>
    </row>
    <row r="15" customHeight="1" spans="1:1">
      <c r="A15" s="25" t="s">
        <v>98</v>
      </c>
    </row>
    <row r="16" customHeight="1" spans="1:2">
      <c r="A16" s="26" t="s">
        <v>99</v>
      </c>
      <c r="B16" s="27"/>
    </row>
    <row r="17" customHeight="1" spans="1:2">
      <c r="A17" s="28" t="s">
        <v>100</v>
      </c>
      <c r="B17" s="28"/>
    </row>
    <row r="18" customHeight="1" spans="1:5">
      <c r="A18" s="29" t="s">
        <v>101</v>
      </c>
      <c r="B18" s="29"/>
      <c r="C18" s="30"/>
      <c r="D18" s="30"/>
      <c r="E18" s="31"/>
    </row>
    <row r="19" ht="29" customHeight="1" spans="1:6">
      <c r="A19" s="9"/>
      <c r="B19" s="9" t="s">
        <v>102</v>
      </c>
      <c r="C19" s="9" t="s">
        <v>103</v>
      </c>
      <c r="D19" s="9" t="s">
        <v>104</v>
      </c>
      <c r="E19" s="32" t="s">
        <v>105</v>
      </c>
      <c r="F19" s="33" t="s">
        <v>106</v>
      </c>
    </row>
    <row r="20" ht="33" customHeight="1" spans="1:6">
      <c r="A20" s="9" t="s">
        <v>102</v>
      </c>
      <c r="B20" s="9">
        <v>1</v>
      </c>
      <c r="C20" s="34" t="s">
        <v>107</v>
      </c>
      <c r="D20" s="35" t="s">
        <v>108</v>
      </c>
      <c r="F20" s="7" t="s">
        <v>109</v>
      </c>
    </row>
    <row r="21" ht="31" customHeight="1" spans="1:4">
      <c r="A21" s="9" t="s">
        <v>103</v>
      </c>
      <c r="B21" s="34" t="s">
        <v>110</v>
      </c>
      <c r="C21" s="9">
        <v>1</v>
      </c>
      <c r="D21" s="36" t="s">
        <v>111</v>
      </c>
    </row>
    <row r="22" ht="36" customHeight="1" spans="1:4">
      <c r="A22" s="9" t="s">
        <v>104</v>
      </c>
      <c r="B22" s="35" t="s">
        <v>110</v>
      </c>
      <c r="C22" s="37" t="s">
        <v>110</v>
      </c>
      <c r="D22" s="9">
        <v>1</v>
      </c>
    </row>
    <row r="40" customHeight="1" spans="1:1">
      <c r="A40" s="38" t="s">
        <v>112</v>
      </c>
    </row>
    <row r="41" ht="52" customHeight="1" spans="1:3">
      <c r="A41" s="39" t="s">
        <v>113</v>
      </c>
      <c r="B41" s="39"/>
      <c r="C41" s="39"/>
    </row>
  </sheetData>
  <mergeCells count="15">
    <mergeCell ref="D2:E2"/>
    <mergeCell ref="D3:E3"/>
    <mergeCell ref="A6:C6"/>
    <mergeCell ref="A8:C8"/>
    <mergeCell ref="A9:C9"/>
    <mergeCell ref="A10:C10"/>
    <mergeCell ref="A13:C13"/>
    <mergeCell ref="A16:B16"/>
    <mergeCell ref="A17:B17"/>
    <mergeCell ref="A18:B18"/>
    <mergeCell ref="A41:C41"/>
    <mergeCell ref="D9:D10"/>
    <mergeCell ref="E4:E6"/>
    <mergeCell ref="E9:E13"/>
    <mergeCell ref="A11:C12"/>
  </mergeCells>
  <hyperlinks>
    <hyperlink ref="C1" r:id="rId2" display="https://zhuanlan.zhihu.com/p/448412538"/>
    <hyperlink ref="F19" r:id="rId3" display="https://blog.csdn.net/qq_44960253/article/details/108612193"/>
    <hyperlink ref="F20" r:id="rId4" display="https://blog.csdn.net/m0_37228052/article/details/144078344"/>
  </hyperlinks>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D16"/>
  <sheetViews>
    <sheetView workbookViewId="0">
      <selection activeCell="J9" sqref="J9"/>
    </sheetView>
  </sheetViews>
  <sheetFormatPr defaultColWidth="8.72727272727273" defaultRowHeight="14" outlineLevelCol="3"/>
  <sheetData>
    <row r="2" ht="14.75"/>
    <row r="3" ht="29.75" spans="3:4">
      <c r="C3" s="1" t="s">
        <v>114</v>
      </c>
      <c r="D3" s="2" t="s">
        <v>115</v>
      </c>
    </row>
    <row r="4" ht="15.25" spans="3:4">
      <c r="C4" s="3">
        <v>1</v>
      </c>
      <c r="D4" s="4">
        <v>0</v>
      </c>
    </row>
    <row r="5" ht="15.25" spans="3:4">
      <c r="C5" s="3">
        <v>2</v>
      </c>
      <c r="D5" s="4">
        <v>0</v>
      </c>
    </row>
    <row r="6" ht="15.25" spans="3:4">
      <c r="C6" s="3">
        <v>3</v>
      </c>
      <c r="D6" s="4">
        <v>0.58</v>
      </c>
    </row>
    <row r="7" ht="15.25" spans="3:4">
      <c r="C7" s="3">
        <v>4</v>
      </c>
      <c r="D7" s="4">
        <v>0.9</v>
      </c>
    </row>
    <row r="8" ht="15.25" spans="3:4">
      <c r="C8" s="3">
        <v>5</v>
      </c>
      <c r="D8" s="4">
        <v>1.12</v>
      </c>
    </row>
    <row r="9" ht="15.25" spans="3:4">
      <c r="C9" s="3">
        <v>6</v>
      </c>
      <c r="D9" s="4">
        <v>1.24</v>
      </c>
    </row>
    <row r="10" ht="15.25" spans="3:4">
      <c r="C10" s="3">
        <v>7</v>
      </c>
      <c r="D10" s="4">
        <v>1.32</v>
      </c>
    </row>
    <row r="11" ht="15.25" spans="3:4">
      <c r="C11" s="3">
        <v>8</v>
      </c>
      <c r="D11" s="4">
        <v>1.41</v>
      </c>
    </row>
    <row r="12" ht="15.25" spans="3:4">
      <c r="C12" s="3">
        <v>9</v>
      </c>
      <c r="D12" s="4">
        <v>1.45</v>
      </c>
    </row>
    <row r="13" ht="15.25" spans="3:4">
      <c r="C13" s="3">
        <v>10</v>
      </c>
      <c r="D13" s="4">
        <v>1.49</v>
      </c>
    </row>
    <row r="14" ht="15.25" spans="3:4">
      <c r="C14" s="3">
        <v>11</v>
      </c>
      <c r="D14" s="4">
        <v>1.51</v>
      </c>
    </row>
    <row r="15" ht="15.25" spans="3:4">
      <c r="C15" s="3">
        <v>12</v>
      </c>
      <c r="D15" s="4">
        <v>1.54</v>
      </c>
    </row>
    <row r="16" ht="15.25" spans="3:4">
      <c r="C16" s="3">
        <v>13</v>
      </c>
      <c r="D16" s="4">
        <v>1.56</v>
      </c>
    </row>
  </sheetData>
  <hyperlinks>
    <hyperlink ref="C3" r:id="rId2" display="矩阵阶数n" tooltip="https://zhida.zhihu.com/search?content_id=232834589&amp;content_type=Article&amp;match_order=1&amp;q=%E7%9F%A9%E9%98%B5%E9%98%B6%E6%95%B0&amp;zhida_source=entity"/>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总权重表格</vt:lpstr>
      <vt:lpstr>一级指标权重</vt:lpstr>
      <vt:lpstr>二级指标权重</vt:lpstr>
      <vt:lpstr>三级指标权重</vt:lpstr>
      <vt:lpstr>原理介绍</vt:lpstr>
      <vt:lpstr>计算参数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拟似冰亡</cp:lastModifiedBy>
  <dcterms:created xsi:type="dcterms:W3CDTF">2024-12-26T01:12:00Z</dcterms:created>
  <dcterms:modified xsi:type="dcterms:W3CDTF">2024-12-26T15:51:33Z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98823F5D2A6D42B9940F7388DF6433AC_13</vt:lpwstr>
  </property>
  <property fmtid="{D5CDD505-2E9C-101B-9397-08002B2CF9AE}" pid="3" name="KSOProductBuildVer">
    <vt:lpwstr>2052-12.1.0.19302</vt:lpwstr>
  </property>
</Properties>
</file>